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643731\Desktop\Versant MPD 5.1.24 Filing\"/>
    </mc:Choice>
  </mc:AlternateContent>
  <xr:revisionPtr revIDLastSave="0" documentId="13_ncr:1_{EFC729E0-CE4B-4375-9AAA-0DC3D65EDB32}" xr6:coauthVersionLast="47" xr6:coauthVersionMax="47" xr10:uidLastSave="{00000000-0000-0000-0000-000000000000}"/>
  <bookViews>
    <workbookView xWindow="28680" yWindow="-120" windowWidth="29040" windowHeight="15720" tabRatio="874" xr2:uid="{00000000-000D-0000-FFFF-FFFF00000000}"/>
  </bookViews>
  <sheets>
    <sheet name="Exhibit 1a" sheetId="2" r:id="rId1"/>
    <sheet name="Exhibit 1b" sheetId="3" r:id="rId2"/>
    <sheet name="Exhibit 2" sheetId="4" r:id="rId3"/>
    <sheet name="Exhibit 3" sheetId="5" r:id="rId4"/>
    <sheet name="Exhibit 4" sheetId="153" r:id="rId5"/>
    <sheet name="Exhibit 5" sheetId="7" r:id="rId6"/>
    <sheet name="Exhibit 6" sheetId="8" r:id="rId7"/>
    <sheet name="Exhibit 7" sheetId="9" r:id="rId8"/>
    <sheet name="Exhibit 8" sheetId="10" r:id="rId9"/>
    <sheet name="Exhibit 9" sheetId="11" r:id="rId10"/>
    <sheet name="Exhibit 10" sheetId="13" r:id="rId11"/>
    <sheet name="WP FF1 Reconciliation" sheetId="162" r:id="rId12"/>
    <sheet name="WP ADIT" sheetId="151" r:id="rId13"/>
    <sheet name="WP DTA(L) Amort Exp and Balance" sheetId="175" r:id="rId14"/>
    <sheet name="WP Prot DTA(L) Amort by Year" sheetId="176" r:id="rId15"/>
    <sheet name="WP Unprot DTA(L) Amort by Year" sheetId="177" r:id="rId16"/>
    <sheet name="WP Initial DTA(L) Detail" sheetId="178" r:id="rId17"/>
    <sheet name="WP Protected DTA(L) Alloc" sheetId="179" r:id="rId18"/>
    <sheet name="WP Unprotected DTA(L) Alloc" sheetId="180" r:id="rId19"/>
    <sheet name="WP NTV NBV Differences" sheetId="181" r:id="rId20"/>
    <sheet name="WP Customer Costs" sheetId="15" r:id="rId21"/>
    <sheet name="WP Retail June True-Up" sheetId="16" r:id="rId22"/>
    <sheet name="WP W'Sale Adjustments" sheetId="159" r:id="rId23"/>
    <sheet name="WP Retail Adjustments" sheetId="160" r:id="rId24"/>
    <sheet name="WP Transaction Costs" sheetId="182" r:id="rId25"/>
    <sheet name="WP Line 6901 Adjustments" sheetId="183" r:id="rId26"/>
  </sheets>
  <definedNames>
    <definedName name="ID" localSheetId="10" hidden="1">"f3e047df-5404-4407-8c23-0bdd78c732fc"</definedName>
    <definedName name="ID" localSheetId="0" hidden="1">"4604099d-9417-4d31-9e5c-e7c839d0a985"</definedName>
    <definedName name="ID" localSheetId="1" hidden="1">"797332c9-6d31-40fa-9432-eb3e793673d5"</definedName>
    <definedName name="ID" localSheetId="2" hidden="1">"4e6fec1c-6570-497f-8e81-4d0f588917bc"</definedName>
    <definedName name="ID" localSheetId="3" hidden="1">"11a28176-4c5c-42bd-bc0a-fe49323317fa"</definedName>
    <definedName name="ID" localSheetId="4" hidden="1">"e83691f2-3789-4ccc-abed-bae6539751d3"</definedName>
    <definedName name="ID" localSheetId="5" hidden="1">"249c7327-3793-4ba6-a638-2bbd018642c2"</definedName>
    <definedName name="ID" localSheetId="6" hidden="1">"c4b66fe1-c552-494d-be9e-d788155f0d39"</definedName>
    <definedName name="ID" localSheetId="7" hidden="1">"4dd70689-fb8d-4616-991c-c30cec5c74c3"</definedName>
    <definedName name="ID" localSheetId="8" hidden="1">"ffe51d86-b64b-4f87-a276-4345255d4de8"</definedName>
    <definedName name="ID" localSheetId="9" hidden="1">"1fc56638-4b41-4999-834c-119f6a97af47"</definedName>
    <definedName name="ID" localSheetId="12" hidden="1">"4427ddc5-8894-421a-bdcb-dce4c5e001e5"</definedName>
    <definedName name="ID" localSheetId="20" hidden="1">"fed9bd9f-51ac-437b-9b00-a59c33dd15d3"</definedName>
    <definedName name="ID" localSheetId="13" hidden="1">"9e108611-1216-4805-b2a0-1812fddf6b47"</definedName>
    <definedName name="ID" localSheetId="11" hidden="1">"7411a671-bfad-433f-9ffa-43ddbff1ffd3"</definedName>
    <definedName name="ID" localSheetId="16" hidden="1">"01e05863-f19c-4949-ab72-11156075f159"</definedName>
    <definedName name="ID" localSheetId="25" hidden="1">"c448970b-f1e3-48f1-a973-876e3601e878"</definedName>
    <definedName name="ID" localSheetId="19" hidden="1">"6adf3dd8-7fde-4bd0-b0ee-97ea31786479"</definedName>
    <definedName name="ID" localSheetId="14" hidden="1">"d22d4d86-bf65-4335-bc81-7b42f11ef8ba"</definedName>
    <definedName name="ID" localSheetId="17" hidden="1">"2d3067f0-69f2-412f-89d3-c63b94720859"</definedName>
    <definedName name="ID" localSheetId="23" hidden="1">"a9f429a8-c0b7-427e-beb6-39fce6b31673"</definedName>
    <definedName name="ID" localSheetId="21" hidden="1">"99c71fc7-aa0a-4518-a90f-8a29eaa6f397"</definedName>
    <definedName name="ID" localSheetId="24" hidden="1">"509ebfc2-fb2e-4b8e-8470-2d503d6ec913"</definedName>
    <definedName name="ID" localSheetId="15" hidden="1">"57d694eb-c904-479d-8ff9-cf457234072f"</definedName>
    <definedName name="ID" localSheetId="18" hidden="1">"cd1676e9-f350-4030-99c5-a6e997c3d711"</definedName>
    <definedName name="ID" localSheetId="22" hidden="1">"c19c6353-d2d7-475f-8da2-bb3a787bbedf"</definedName>
    <definedName name="OO_Book_Settings_AllowResize" hidden="1">"0"</definedName>
    <definedName name="OO_Book_Settings_BGColor" hidden="1">""</definedName>
    <definedName name="OO_Book_Settings_CellBGColor" hidden="1">""</definedName>
    <definedName name="OO_Book_Settings_Destination" hidden="1">"\\bhecog01\TM1\OLAPObjects\Website\Reports\Income Statement YOY - Mo and YTD.xml"</definedName>
    <definedName name="OO_Book_Settings_Footer" hidden="1">""</definedName>
    <definedName name="OO_Book_Settings_Header" hidden="1">""</definedName>
    <definedName name="OO_Book_Settings_HorizontalCenter" hidden="1">"1"</definedName>
    <definedName name="OO_Book_Settings_IgnoreNoPublishWarning" hidden="1">"0"</definedName>
    <definedName name="OO_Book_Settings_Menu" hidden="1">"ooMenu:All.dim"</definedName>
    <definedName name="OO_Book_Settings_MenuType" hidden="1">"Dim"</definedName>
    <definedName name="OO_Book_Settings_RecalOnDropDownChange" hidden="1">"1"</definedName>
    <definedName name="OO_Book_Settings_RecalOnInputCellChange" hidden="1">"0"</definedName>
    <definedName name="OO_Book_Settings_SynchDestination" hidden="1">"1"</definedName>
    <definedName name="OO_Book_Settings_TBExport" hidden="1">"1"</definedName>
    <definedName name="OO_Book_Settings_TBPaste" hidden="1">"1"</definedName>
    <definedName name="OO_Book_Settings_TBUpdate" hidden="1">"1"</definedName>
    <definedName name="OO_Book_Settings_TBWorksheets" hidden="1">"0"</definedName>
    <definedName name="OO_Book_Settings_TBZoomIn" hidden="1">"1"</definedName>
    <definedName name="OO_Book_Settings_TBZoomOut" hidden="1">"1"</definedName>
    <definedName name="OO_Book_Settings_Toolbar" hidden="1">"1"</definedName>
    <definedName name="OO_Book_Settings_UpdateButton" hidden="1">""</definedName>
    <definedName name="OO_Book_Settings_UseNamedRanges" hidden="1">"1"</definedName>
    <definedName name="OO_Book_Settings_UseWorkbookSettings" hidden="1">"0"</definedName>
    <definedName name="OO_Book_Settings_WorksheetTabs" hidden="1">"1"</definedName>
    <definedName name="OO_Book_Settings_XCDestination" hidden="1">"\\bhecogdev01\TM1\OLAPObjects\Workbooks\Income Statement YOY - Mo and YTD_xCelsius.xls"</definedName>
    <definedName name="_xlnm.Print_Area" localSheetId="10">'Exhibit 10'!$A$1:$F$16</definedName>
    <definedName name="_xlnm.Print_Area" localSheetId="0">'Exhibit 1a'!$A$1:$N$44</definedName>
    <definedName name="_xlnm.Print_Area" localSheetId="1">'Exhibit 1b'!$A$1:$J$61</definedName>
    <definedName name="_xlnm.Print_Area" localSheetId="3">'Exhibit 3'!$A$1:$L$77</definedName>
    <definedName name="_xlnm.Print_Area" localSheetId="4">'Exhibit 4'!$A$1:$Y$60</definedName>
    <definedName name="_xlnm.Print_Area" localSheetId="5">'Exhibit 5'!$A$1:$L$50</definedName>
    <definedName name="_xlnm.Print_Area" localSheetId="6">'Exhibit 6'!$A$1:$F$64</definedName>
    <definedName name="_xlnm.Print_Area" localSheetId="7">'Exhibit 7'!$A$1:$F$35</definedName>
    <definedName name="_xlnm.Print_Area" localSheetId="8">'Exhibit 8'!$A$1:$J$26</definedName>
    <definedName name="_xlnm.Print_Area" localSheetId="9">'Exhibit 9'!$A$1:$D$30</definedName>
    <definedName name="_xlnm.Print_Area" localSheetId="12">'WP ADIT'!$A$1:$V$124</definedName>
    <definedName name="_xlnm.Print_Area" localSheetId="20">'WP Customer Costs'!$A$1:$E$18</definedName>
    <definedName name="_xlnm.Print_Area" localSheetId="13">'WP DTA(L) Amort Exp and Balance'!$A$1:$I$39</definedName>
    <definedName name="_xlnm.Print_Area" localSheetId="16">'WP Initial DTA(L) Detail'!$A$1:$L$43</definedName>
    <definedName name="_xlnm.Print_Area" localSheetId="25">'WP Line 6901 Adjustments'!$A$1:$O$20</definedName>
    <definedName name="_xlnm.Print_Area" localSheetId="19">'WP NTV NBV Differences'!$A$1:$L$28</definedName>
    <definedName name="_xlnm.Print_Area" localSheetId="14">'WP Prot DTA(L) Amort by Year'!$A$1:$G$65</definedName>
    <definedName name="_xlnm.Print_Area" localSheetId="17">'WP Protected DTA(L) Alloc'!$A$1:$I$59</definedName>
    <definedName name="_xlnm.Print_Area" localSheetId="21">'WP Retail June True-Up'!$A$1:$J$48</definedName>
    <definedName name="_xlnm.Print_Area" localSheetId="24">'WP Transaction Costs'!$A$1:$J$38</definedName>
    <definedName name="_xlnm.Print_Area" localSheetId="15">'WP Unprot DTA(L) Amort by Year'!$A$1:$G$35</definedName>
    <definedName name="_xlnm.Print_Area" localSheetId="18">'WP Unprotected DTA(L) Alloc'!$A$1:$I$59</definedName>
    <definedName name="_xlnm.Print_Area" localSheetId="22">'WP W''Sale Adjustments'!$A$1:$I$25</definedName>
    <definedName name="_xlnm.Print_Titles" localSheetId="16">'WP Initial DTA(L) Detail'!$1:$12</definedName>
    <definedName name="TM1REBUILDOPTIO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10" l="1"/>
  <c r="G24" i="10"/>
  <c r="F67" i="162"/>
  <c r="F62" i="162"/>
  <c r="E61" i="162"/>
  <c r="E63" i="162" s="1"/>
  <c r="D32" i="7"/>
  <c r="E58" i="162"/>
  <c r="F58" i="162" s="1"/>
  <c r="F9" i="151"/>
  <c r="G9" i="151"/>
  <c r="H9" i="151" s="1"/>
  <c r="I9" i="151" s="1"/>
  <c r="J9" i="151" s="1"/>
  <c r="K9" i="151" s="1"/>
  <c r="L9" i="151" s="1"/>
  <c r="M9" i="151" s="1"/>
  <c r="N9" i="151" s="1"/>
  <c r="O9" i="151" s="1"/>
  <c r="P9" i="151" s="1"/>
  <c r="P13" i="153"/>
  <c r="O13" i="153"/>
  <c r="N13" i="153"/>
  <c r="M13" i="153"/>
  <c r="L13" i="153"/>
  <c r="K13" i="153"/>
  <c r="Q13" i="153" s="1"/>
  <c r="T13" i="153" s="1"/>
  <c r="J13" i="153"/>
  <c r="I13" i="153"/>
  <c r="H13" i="153"/>
  <c r="G13" i="153"/>
  <c r="F13" i="153"/>
  <c r="E13" i="153"/>
  <c r="D13" i="153"/>
  <c r="Q93" i="151"/>
  <c r="Q92" i="151"/>
  <c r="D30" i="8"/>
  <c r="Q60" i="151"/>
  <c r="Q85" i="151"/>
  <c r="Q123" i="151"/>
  <c r="S54" i="153"/>
  <c r="G24" i="7"/>
  <c r="D23" i="9"/>
  <c r="D28" i="9"/>
  <c r="E20" i="176"/>
  <c r="G20" i="176" s="1"/>
  <c r="E20" i="177"/>
  <c r="G20" i="177" s="1"/>
  <c r="J21" i="7"/>
  <c r="F22" i="159"/>
  <c r="G22" i="159"/>
  <c r="C44" i="4" s="1"/>
  <c r="D12" i="13"/>
  <c r="F22" i="160"/>
  <c r="G22" i="160"/>
  <c r="F14" i="16"/>
  <c r="H14" i="16"/>
  <c r="F15" i="16"/>
  <c r="H15" i="16" s="1"/>
  <c r="F16" i="16"/>
  <c r="H16" i="16"/>
  <c r="F17" i="16"/>
  <c r="H17" i="16"/>
  <c r="F18" i="16"/>
  <c r="H18" i="16" s="1"/>
  <c r="F19" i="16"/>
  <c r="H19" i="16" s="1"/>
  <c r="F20" i="16"/>
  <c r="H20" i="16" s="1"/>
  <c r="F21" i="16"/>
  <c r="H21" i="16" s="1"/>
  <c r="F22" i="16"/>
  <c r="H22" i="16" s="1"/>
  <c r="F175" i="162"/>
  <c r="F174" i="162"/>
  <c r="F101" i="162"/>
  <c r="F96" i="162"/>
  <c r="F90" i="162"/>
  <c r="F91" i="162" s="1"/>
  <c r="F83" i="162"/>
  <c r="F85" i="162" s="1"/>
  <c r="F78" i="162"/>
  <c r="F80" i="162" s="1"/>
  <c r="F73" i="162"/>
  <c r="F75" i="162"/>
  <c r="D68" i="162"/>
  <c r="D63" i="162"/>
  <c r="F61" i="162"/>
  <c r="F63" i="162" s="1"/>
  <c r="F54" i="162"/>
  <c r="F53" i="162"/>
  <c r="F52" i="162"/>
  <c r="F51" i="162"/>
  <c r="F50" i="162"/>
  <c r="F49" i="162"/>
  <c r="F48" i="162"/>
  <c r="F47" i="162"/>
  <c r="F46" i="162"/>
  <c r="F45" i="162"/>
  <c r="F44" i="162"/>
  <c r="F43" i="162"/>
  <c r="F42" i="162"/>
  <c r="F41" i="162"/>
  <c r="F40" i="162"/>
  <c r="F39" i="162"/>
  <c r="F38" i="162"/>
  <c r="F37" i="162"/>
  <c r="F36" i="162"/>
  <c r="F34" i="162"/>
  <c r="F33" i="162"/>
  <c r="F32" i="162"/>
  <c r="F31" i="162"/>
  <c r="E32" i="178"/>
  <c r="D55" i="162"/>
  <c r="E13" i="175"/>
  <c r="E12" i="175"/>
  <c r="I21" i="181"/>
  <c r="H21" i="181"/>
  <c r="E21" i="181"/>
  <c r="D21" i="181"/>
  <c r="J20" i="181"/>
  <c r="F20" i="181"/>
  <c r="F21" i="181" s="1"/>
  <c r="J19" i="181"/>
  <c r="F19" i="181"/>
  <c r="J18" i="181"/>
  <c r="F18" i="181"/>
  <c r="I15" i="181"/>
  <c r="H15" i="181"/>
  <c r="E15" i="181"/>
  <c r="D15" i="181"/>
  <c r="J14" i="181"/>
  <c r="F14" i="181"/>
  <c r="J13" i="181"/>
  <c r="F13" i="181"/>
  <c r="J12" i="181"/>
  <c r="F12" i="181"/>
  <c r="F15" i="181" s="1"/>
  <c r="F19" i="179" s="1"/>
  <c r="G54" i="180"/>
  <c r="G54" i="179"/>
  <c r="C28" i="178"/>
  <c r="E21" i="178"/>
  <c r="E16" i="178"/>
  <c r="E17" i="178"/>
  <c r="E18" i="178"/>
  <c r="E20" i="178"/>
  <c r="E19" i="178"/>
  <c r="E15" i="178"/>
  <c r="E14" i="178"/>
  <c r="E13" i="178"/>
  <c r="C29" i="178"/>
  <c r="E25" i="177"/>
  <c r="G25" i="177" s="1"/>
  <c r="E24" i="177"/>
  <c r="G24" i="177" s="1"/>
  <c r="E23" i="177"/>
  <c r="G23" i="177"/>
  <c r="E22" i="177"/>
  <c r="G22" i="177"/>
  <c r="E21" i="177"/>
  <c r="G21" i="177" s="1"/>
  <c r="E16" i="175" s="1"/>
  <c r="G16" i="175" s="1"/>
  <c r="E19" i="177"/>
  <c r="G19" i="177" s="1"/>
  <c r="E18" i="177"/>
  <c r="G18" i="177"/>
  <c r="E17" i="177"/>
  <c r="G17" i="177"/>
  <c r="E16" i="177"/>
  <c r="G16" i="177" s="1"/>
  <c r="E55" i="176"/>
  <c r="G55" i="176" s="1"/>
  <c r="E54" i="176"/>
  <c r="G54" i="176"/>
  <c r="E53" i="176"/>
  <c r="G53" i="176"/>
  <c r="E52" i="176"/>
  <c r="G52" i="176"/>
  <c r="E51" i="176"/>
  <c r="G51" i="176" s="1"/>
  <c r="E50" i="176"/>
  <c r="G50" i="176"/>
  <c r="E49" i="176"/>
  <c r="G49" i="176"/>
  <c r="E48" i="176"/>
  <c r="G48" i="176"/>
  <c r="E47" i="176"/>
  <c r="G47" i="176" s="1"/>
  <c r="E46" i="176"/>
  <c r="G46" i="176"/>
  <c r="E45" i="176"/>
  <c r="G45" i="176"/>
  <c r="E44" i="176"/>
  <c r="G44" i="176"/>
  <c r="E43" i="176"/>
  <c r="G43" i="176" s="1"/>
  <c r="E42" i="176"/>
  <c r="G42" i="176"/>
  <c r="E41" i="176"/>
  <c r="G41" i="176"/>
  <c r="E40" i="176"/>
  <c r="G40" i="176"/>
  <c r="E39" i="176"/>
  <c r="G39" i="176" s="1"/>
  <c r="E38" i="176"/>
  <c r="G38" i="176"/>
  <c r="E37" i="176"/>
  <c r="G37" i="176"/>
  <c r="E36" i="176"/>
  <c r="G36" i="176"/>
  <c r="E35" i="176"/>
  <c r="G35" i="176" s="1"/>
  <c r="E34" i="176"/>
  <c r="G34" i="176"/>
  <c r="E33" i="176"/>
  <c r="G33" i="176"/>
  <c r="E32" i="176"/>
  <c r="G32" i="176"/>
  <c r="E31" i="176"/>
  <c r="G31" i="176" s="1"/>
  <c r="E30" i="176"/>
  <c r="G30" i="176"/>
  <c r="E29" i="176"/>
  <c r="G29" i="176"/>
  <c r="E28" i="176"/>
  <c r="G28" i="176"/>
  <c r="E27" i="176"/>
  <c r="G27" i="176" s="1"/>
  <c r="E26" i="176"/>
  <c r="G26" i="176"/>
  <c r="E25" i="176"/>
  <c r="G25" i="176"/>
  <c r="E24" i="176"/>
  <c r="G24" i="176"/>
  <c r="E23" i="176"/>
  <c r="G23" i="176" s="1"/>
  <c r="E22" i="176"/>
  <c r="G22" i="176"/>
  <c r="E21" i="176"/>
  <c r="G21" i="176"/>
  <c r="E19" i="176"/>
  <c r="G19" i="176"/>
  <c r="E18" i="176"/>
  <c r="G18" i="176" s="1"/>
  <c r="E17" i="176"/>
  <c r="G17" i="176"/>
  <c r="E16" i="176"/>
  <c r="G16" i="176"/>
  <c r="G22" i="175"/>
  <c r="D41" i="153" s="1"/>
  <c r="F17" i="175"/>
  <c r="F19" i="175" s="1"/>
  <c r="F23" i="175" s="1"/>
  <c r="F24" i="175" s="1"/>
  <c r="F25" i="175" s="1"/>
  <c r="F26" i="175" s="1"/>
  <c r="F27" i="175" s="1"/>
  <c r="F28" i="175" s="1"/>
  <c r="F29" i="175" s="1"/>
  <c r="F30" i="175" s="1"/>
  <c r="F31" i="175" s="1"/>
  <c r="F32" i="175" s="1"/>
  <c r="F33" i="175" s="1"/>
  <c r="F34" i="175" s="1"/>
  <c r="A2" i="4"/>
  <c r="A1" i="4"/>
  <c r="A2" i="3"/>
  <c r="A1" i="3"/>
  <c r="C10" i="183"/>
  <c r="C12" i="183" s="1"/>
  <c r="C19" i="183"/>
  <c r="B26" i="182"/>
  <c r="B27" i="182" s="1"/>
  <c r="B28" i="182" s="1"/>
  <c r="B29" i="182" s="1"/>
  <c r="B30" i="182" s="1"/>
  <c r="B31" i="182" s="1"/>
  <c r="B32" i="182" s="1"/>
  <c r="B33" i="182" s="1"/>
  <c r="B34" i="182" s="1"/>
  <c r="B35" i="182" s="1"/>
  <c r="B36" i="182" s="1"/>
  <c r="B37" i="182" s="1"/>
  <c r="A14" i="182"/>
  <c r="A15" i="182" s="1"/>
  <c r="A16" i="182" s="1"/>
  <c r="A17" i="182" s="1"/>
  <c r="A18" i="182" s="1"/>
  <c r="A19" i="182" s="1"/>
  <c r="E24" i="10"/>
  <c r="E15" i="175"/>
  <c r="G15" i="175" s="1"/>
  <c r="F128" i="162"/>
  <c r="D11" i="8" s="1"/>
  <c r="F179" i="162"/>
  <c r="F178" i="162"/>
  <c r="F180" i="162" s="1"/>
  <c r="D28" i="178"/>
  <c r="F103" i="162"/>
  <c r="D178" i="162"/>
  <c r="D182" i="162" s="1"/>
  <c r="J15" i="181"/>
  <c r="F41" i="179"/>
  <c r="H25" i="3"/>
  <c r="D154" i="162"/>
  <c r="E128" i="162"/>
  <c r="E179" i="162"/>
  <c r="E183" i="162"/>
  <c r="D36" i="8" s="1"/>
  <c r="D54" i="8" s="1"/>
  <c r="D55" i="8" s="1"/>
  <c r="F154" i="162"/>
  <c r="D12" i="8" s="1"/>
  <c r="I55" i="162"/>
  <c r="E178" i="162"/>
  <c r="E182" i="162" s="1"/>
  <c r="D128" i="162"/>
  <c r="E154" i="162"/>
  <c r="D179" i="162"/>
  <c r="D183" i="162" s="1"/>
  <c r="D24" i="8" s="1"/>
  <c r="C30" i="178"/>
  <c r="J21" i="181"/>
  <c r="F41" i="180" s="1"/>
  <c r="F40" i="179"/>
  <c r="F39" i="179"/>
  <c r="E180" i="162"/>
  <c r="D180" i="162"/>
  <c r="F40" i="180"/>
  <c r="F39" i="180"/>
  <c r="F42" i="180" s="1"/>
  <c r="F13" i="162"/>
  <c r="F71" i="162"/>
  <c r="E66" i="162"/>
  <c r="E68" i="162" s="1"/>
  <c r="E15" i="162"/>
  <c r="F15" i="162"/>
  <c r="E20" i="153"/>
  <c r="F20" i="153"/>
  <c r="G20" i="153"/>
  <c r="H20" i="153"/>
  <c r="I20" i="153"/>
  <c r="J20" i="153"/>
  <c r="K20" i="153"/>
  <c r="L20" i="153"/>
  <c r="M20" i="153"/>
  <c r="N20" i="153"/>
  <c r="O20" i="153"/>
  <c r="P20" i="153"/>
  <c r="G39" i="7"/>
  <c r="E30" i="153"/>
  <c r="F30" i="153"/>
  <c r="G30" i="153"/>
  <c r="H30" i="153"/>
  <c r="I30" i="153"/>
  <c r="J30" i="153"/>
  <c r="K30" i="153"/>
  <c r="L30" i="153"/>
  <c r="M30" i="153"/>
  <c r="N30" i="153"/>
  <c r="O30" i="153"/>
  <c r="P30" i="153"/>
  <c r="G20" i="182"/>
  <c r="C12" i="15"/>
  <c r="D43" i="8"/>
  <c r="D44" i="8"/>
  <c r="I33" i="5"/>
  <c r="J37" i="5" s="1"/>
  <c r="H20" i="10"/>
  <c r="D61" i="8"/>
  <c r="H13" i="10"/>
  <c r="H14" i="10"/>
  <c r="C20" i="182"/>
  <c r="E15" i="153" s="1"/>
  <c r="Q17" i="153"/>
  <c r="T17" i="153" s="1"/>
  <c r="W17" i="153" s="1"/>
  <c r="C15" i="4" s="1"/>
  <c r="Q45" i="153"/>
  <c r="F88" i="162"/>
  <c r="G41" i="7"/>
  <c r="J41" i="7" s="1"/>
  <c r="H19" i="182"/>
  <c r="Q42" i="153"/>
  <c r="T42" i="153" s="1"/>
  <c r="H11" i="10"/>
  <c r="C24" i="10"/>
  <c r="E51" i="3"/>
  <c r="Q48" i="153"/>
  <c r="H18" i="10"/>
  <c r="G45" i="7"/>
  <c r="D50" i="8"/>
  <c r="C15" i="182"/>
  <c r="D11" i="153" s="1"/>
  <c r="G44" i="7"/>
  <c r="J44" i="7" s="1"/>
  <c r="G32" i="7"/>
  <c r="J32" i="7" s="1"/>
  <c r="D13" i="13"/>
  <c r="D20" i="153"/>
  <c r="Q19" i="153"/>
  <c r="T19" i="153"/>
  <c r="W19" i="153" s="1"/>
  <c r="C16" i="4" s="1"/>
  <c r="H21" i="10"/>
  <c r="H12" i="10"/>
  <c r="G20" i="5"/>
  <c r="Q49" i="153"/>
  <c r="G43" i="7"/>
  <c r="J43" i="7" s="1"/>
  <c r="G31" i="7"/>
  <c r="J31" i="7"/>
  <c r="D25" i="182"/>
  <c r="Q39" i="153"/>
  <c r="I16" i="5"/>
  <c r="Q23" i="153"/>
  <c r="T23" i="153"/>
  <c r="E15" i="182"/>
  <c r="C37" i="182"/>
  <c r="P26" i="153"/>
  <c r="E18" i="162" s="1"/>
  <c r="F18" i="162" s="1"/>
  <c r="H24" i="3"/>
  <c r="E35" i="162"/>
  <c r="E55" i="162" s="1"/>
  <c r="F55" i="162" s="1"/>
  <c r="H17" i="10"/>
  <c r="F89" i="162"/>
  <c r="G42" i="7"/>
  <c r="J42" i="7" s="1"/>
  <c r="F20" i="182"/>
  <c r="T39" i="153"/>
  <c r="W39" i="153" s="1"/>
  <c r="I11" i="153"/>
  <c r="P11" i="153"/>
  <c r="E14" i="162" s="1"/>
  <c r="F14" i="162" s="1"/>
  <c r="G11" i="153"/>
  <c r="F11" i="153"/>
  <c r="E11" i="153"/>
  <c r="L11" i="153"/>
  <c r="M15" i="153"/>
  <c r="L15" i="153"/>
  <c r="I14" i="7"/>
  <c r="D45" i="8"/>
  <c r="S49" i="153" s="1"/>
  <c r="T49" i="153" s="1"/>
  <c r="V19" i="153"/>
  <c r="V28" i="153"/>
  <c r="V40" i="153"/>
  <c r="S99" i="151"/>
  <c r="I15" i="7"/>
  <c r="I38" i="7"/>
  <c r="I37" i="7"/>
  <c r="V29" i="153"/>
  <c r="I39" i="7"/>
  <c r="J39" i="7"/>
  <c r="C51" i="3"/>
  <c r="D20" i="182"/>
  <c r="E25" i="182" s="1"/>
  <c r="D28" i="153" s="1"/>
  <c r="I13" i="7"/>
  <c r="I44" i="7"/>
  <c r="V45" i="153"/>
  <c r="V15" i="153"/>
  <c r="I28" i="7"/>
  <c r="S60" i="151"/>
  <c r="T60" i="151" s="1"/>
  <c r="V27" i="153"/>
  <c r="S22" i="151"/>
  <c r="I36" i="7"/>
  <c r="V39" i="153"/>
  <c r="F24" i="10"/>
  <c r="F35" i="162"/>
  <c r="D37" i="182"/>
  <c r="P27" i="153"/>
  <c r="E19" i="162" s="1"/>
  <c r="F19" i="162" s="1"/>
  <c r="H22" i="182"/>
  <c r="D13" i="7" s="1"/>
  <c r="E27" i="162" s="1"/>
  <c r="F27" i="162" s="1"/>
  <c r="A4" i="160"/>
  <c r="A4" i="162"/>
  <c r="A4" i="181"/>
  <c r="A4" i="178"/>
  <c r="A4" i="176"/>
  <c r="A4" i="7"/>
  <c r="A4" i="15"/>
  <c r="A4" i="175"/>
  <c r="A4" i="9"/>
  <c r="A4" i="182"/>
  <c r="A4" i="13"/>
  <c r="A4" i="11"/>
  <c r="A4" i="16"/>
  <c r="A4" i="10"/>
  <c r="A4" i="179"/>
  <c r="A4" i="159"/>
  <c r="A4" i="3"/>
  <c r="A4" i="8"/>
  <c r="A4" i="153"/>
  <c r="A4" i="177"/>
  <c r="A4" i="5"/>
  <c r="A4" i="183"/>
  <c r="A4" i="180"/>
  <c r="A4" i="151"/>
  <c r="A4" i="4"/>
  <c r="E20" i="182"/>
  <c r="E37" i="182" s="1"/>
  <c r="H18" i="182"/>
  <c r="E23" i="162"/>
  <c r="F23" i="162"/>
  <c r="G15" i="7"/>
  <c r="J15" i="7" s="1"/>
  <c r="D16" i="7"/>
  <c r="G16" i="7"/>
  <c r="A3" i="151"/>
  <c r="A3" i="10"/>
  <c r="A3" i="153"/>
  <c r="A3" i="175"/>
  <c r="A3" i="162"/>
  <c r="A3" i="160"/>
  <c r="A3" i="8"/>
  <c r="A3" i="4"/>
  <c r="A3" i="9"/>
  <c r="A3" i="16"/>
  <c r="A3" i="13"/>
  <c r="A3" i="178"/>
  <c r="A3" i="181"/>
  <c r="A3" i="15"/>
  <c r="A3" i="183"/>
  <c r="A3" i="176"/>
  <c r="A3" i="177"/>
  <c r="A3" i="5"/>
  <c r="A3" i="159"/>
  <c r="A3" i="182"/>
  <c r="A3" i="180"/>
  <c r="A3" i="3"/>
  <c r="A3" i="11"/>
  <c r="A3" i="179"/>
  <c r="A3" i="7"/>
  <c r="H22" i="10"/>
  <c r="E16" i="162"/>
  <c r="F16" i="162"/>
  <c r="H19" i="10"/>
  <c r="G14" i="2"/>
  <c r="D24" i="10"/>
  <c r="F15" i="182"/>
  <c r="G15" i="182"/>
  <c r="H14" i="182"/>
  <c r="H15" i="182" s="1"/>
  <c r="D12" i="7" s="1"/>
  <c r="D15" i="182"/>
  <c r="C25" i="182" s="1"/>
  <c r="D30" i="153"/>
  <c r="Q29" i="153"/>
  <c r="T29" i="153" s="1"/>
  <c r="Q101" i="151"/>
  <c r="Q66" i="151"/>
  <c r="Q63" i="151"/>
  <c r="Q36" i="151"/>
  <c r="Q46" i="151" s="1"/>
  <c r="Q69" i="151"/>
  <c r="Q14" i="151"/>
  <c r="Q37" i="151"/>
  <c r="Q72" i="151"/>
  <c r="Q12" i="151"/>
  <c r="Q67" i="151"/>
  <c r="Q25" i="151"/>
  <c r="Q65" i="151"/>
  <c r="Q91" i="151"/>
  <c r="Q24" i="151"/>
  <c r="Q34" i="151" s="1"/>
  <c r="Q64" i="151"/>
  <c r="Q90" i="151"/>
  <c r="Q89" i="151"/>
  <c r="Q70" i="151"/>
  <c r="Q68" i="151"/>
  <c r="Q13" i="151"/>
  <c r="Q71" i="151"/>
  <c r="Q15" i="151"/>
  <c r="Q102" i="151"/>
  <c r="H46" i="5"/>
  <c r="H20" i="5"/>
  <c r="I20" i="5" s="1"/>
  <c r="H25" i="5"/>
  <c r="G46" i="5"/>
  <c r="D18" i="9"/>
  <c r="Q40" i="153"/>
  <c r="T40" i="153" s="1"/>
  <c r="W40" i="153" s="1"/>
  <c r="S123" i="151"/>
  <c r="T123" i="151" s="1"/>
  <c r="D26" i="153" l="1"/>
  <c r="C26" i="182"/>
  <c r="D13" i="8"/>
  <c r="D15" i="8"/>
  <c r="D14" i="8"/>
  <c r="J29" i="5"/>
  <c r="F40" i="7"/>
  <c r="G40" i="7" s="1"/>
  <c r="M11" i="153"/>
  <c r="Q11" i="153" s="1"/>
  <c r="T11" i="153" s="1"/>
  <c r="W11" i="153" s="1"/>
  <c r="J11" i="153"/>
  <c r="S45" i="153"/>
  <c r="T45" i="153" s="1"/>
  <c r="W45" i="153" s="1"/>
  <c r="C31" i="4" s="1"/>
  <c r="H11" i="153"/>
  <c r="F66" i="162"/>
  <c r="F68" i="162" s="1"/>
  <c r="H23" i="16"/>
  <c r="F29" i="16" s="1"/>
  <c r="H29" i="16" s="1"/>
  <c r="F26" i="7"/>
  <c r="G26" i="7" s="1"/>
  <c r="E17" i="175"/>
  <c r="E19" i="175" s="1"/>
  <c r="E23" i="175" s="1"/>
  <c r="G23" i="175" s="1"/>
  <c r="E41" i="153" s="1"/>
  <c r="D30" i="9"/>
  <c r="C43" i="4" s="1"/>
  <c r="Q99" i="151"/>
  <c r="T99" i="151" s="1"/>
  <c r="F37" i="182"/>
  <c r="P62" i="151" s="1"/>
  <c r="F36" i="179"/>
  <c r="I46" i="5"/>
  <c r="I27" i="5" s="1"/>
  <c r="Q22" i="151"/>
  <c r="T22" i="151" s="1"/>
  <c r="S48" i="153"/>
  <c r="T48" i="153" s="1"/>
  <c r="W48" i="153" s="1"/>
  <c r="D29" i="178"/>
  <c r="E29" i="178" s="1"/>
  <c r="E35" i="178" s="1"/>
  <c r="E28" i="178"/>
  <c r="E34" i="178" s="1"/>
  <c r="E26" i="10"/>
  <c r="H15" i="10"/>
  <c r="G26" i="10"/>
  <c r="D26" i="10"/>
  <c r="G15" i="2"/>
  <c r="H16" i="2" s="1"/>
  <c r="J16" i="2" s="1"/>
  <c r="K16" i="2" s="1"/>
  <c r="L16" i="2" s="1"/>
  <c r="F26" i="10"/>
  <c r="D31" i="8"/>
  <c r="D32" i="8" s="1"/>
  <c r="H24" i="10"/>
  <c r="H26" i="10" s="1"/>
  <c r="H12" i="3" s="1"/>
  <c r="H23" i="3" s="1"/>
  <c r="Q30" i="153"/>
  <c r="T30" i="153" s="1"/>
  <c r="Q20" i="153"/>
  <c r="T20" i="153" s="1"/>
  <c r="E26" i="153"/>
  <c r="C27" i="182"/>
  <c r="P28" i="153"/>
  <c r="E20" i="162" s="1"/>
  <c r="F20" i="162" s="1"/>
  <c r="E26" i="182"/>
  <c r="W29" i="153"/>
  <c r="C23" i="4" s="1"/>
  <c r="S46" i="151"/>
  <c r="T46" i="151" s="1"/>
  <c r="V20" i="153"/>
  <c r="W20" i="153" s="1"/>
  <c r="I16" i="7"/>
  <c r="J16" i="7" s="1"/>
  <c r="H19" i="3" s="1"/>
  <c r="C17" i="15"/>
  <c r="S85" i="151"/>
  <c r="T85" i="151" s="1"/>
  <c r="V30" i="153"/>
  <c r="G13" i="7"/>
  <c r="J13" i="7" s="1"/>
  <c r="G12" i="7"/>
  <c r="J12" i="7" s="1"/>
  <c r="E26" i="162"/>
  <c r="F26" i="162" s="1"/>
  <c r="I48" i="5"/>
  <c r="I35" i="5"/>
  <c r="J36" i="5" s="1"/>
  <c r="J38" i="5" s="1"/>
  <c r="J28" i="5"/>
  <c r="J30" i="5" s="1"/>
  <c r="D27" i="153"/>
  <c r="D26" i="182"/>
  <c r="G16" i="180"/>
  <c r="G16" i="179"/>
  <c r="J33" i="7"/>
  <c r="F15" i="153"/>
  <c r="D23" i="8"/>
  <c r="D184" i="162"/>
  <c r="F22" i="180"/>
  <c r="F36" i="180"/>
  <c r="F19" i="180"/>
  <c r="F23" i="180"/>
  <c r="E24" i="180"/>
  <c r="N15" i="153"/>
  <c r="O11" i="153"/>
  <c r="K11" i="153"/>
  <c r="E24" i="175"/>
  <c r="G17" i="175"/>
  <c r="D20" i="7" s="1"/>
  <c r="G20" i="7" s="1"/>
  <c r="J20" i="7" s="1"/>
  <c r="J22" i="7" s="1"/>
  <c r="C37" i="4" s="1"/>
  <c r="I15" i="153"/>
  <c r="G15" i="153"/>
  <c r="Q111" i="151"/>
  <c r="J15" i="153"/>
  <c r="O15" i="153"/>
  <c r="N11" i="153"/>
  <c r="V42" i="153"/>
  <c r="W42" i="153" s="1"/>
  <c r="I45" i="7"/>
  <c r="J45" i="7" s="1"/>
  <c r="V23" i="153"/>
  <c r="W23" i="153" s="1"/>
  <c r="C27" i="4" s="1"/>
  <c r="V13" i="153"/>
  <c r="W13" i="153" s="1"/>
  <c r="G19" i="175"/>
  <c r="F42" i="179"/>
  <c r="D35" i="8"/>
  <c r="E184" i="162"/>
  <c r="H20" i="182"/>
  <c r="D14" i="7" s="1"/>
  <c r="K15" i="153"/>
  <c r="H15" i="153"/>
  <c r="F30" i="16"/>
  <c r="J49" i="5"/>
  <c r="J51" i="5" s="1"/>
  <c r="D15" i="153"/>
  <c r="P15" i="153"/>
  <c r="E17" i="162" s="1"/>
  <c r="F17" i="162" s="1"/>
  <c r="F25" i="182"/>
  <c r="F23" i="179"/>
  <c r="F22" i="179"/>
  <c r="E24" i="179"/>
  <c r="D30" i="178" l="1"/>
  <c r="E30" i="178"/>
  <c r="J10" i="5"/>
  <c r="I16" i="2"/>
  <c r="H22" i="3"/>
  <c r="G25" i="2"/>
  <c r="G30" i="2" s="1"/>
  <c r="G35" i="2" s="1"/>
  <c r="G20" i="2"/>
  <c r="H21" i="2" s="1"/>
  <c r="D33" i="8"/>
  <c r="J57" i="5"/>
  <c r="J67" i="5"/>
  <c r="D48" i="8"/>
  <c r="C12" i="4"/>
  <c r="F25" i="179"/>
  <c r="Q53" i="153"/>
  <c r="T53" i="153" s="1"/>
  <c r="W53" i="153" s="1"/>
  <c r="C41" i="4"/>
  <c r="J17" i="7"/>
  <c r="G19" i="179"/>
  <c r="G36" i="179"/>
  <c r="G14" i="7"/>
  <c r="J14" i="7" s="1"/>
  <c r="C36" i="4" s="1"/>
  <c r="E28" i="162"/>
  <c r="F28" i="162" s="1"/>
  <c r="G19" i="180"/>
  <c r="G36" i="180"/>
  <c r="W30" i="153"/>
  <c r="H15" i="3" s="1"/>
  <c r="D62" i="151"/>
  <c r="F26" i="182"/>
  <c r="E27" i="153"/>
  <c r="D27" i="182"/>
  <c r="F25" i="180"/>
  <c r="F26" i="180"/>
  <c r="C13" i="4"/>
  <c r="D49" i="8"/>
  <c r="G24" i="175"/>
  <c r="F41" i="153" s="1"/>
  <c r="E25" i="175"/>
  <c r="D37" i="8"/>
  <c r="D39" i="8" s="1"/>
  <c r="C14" i="15" s="1"/>
  <c r="C15" i="15" s="1"/>
  <c r="D25" i="8"/>
  <c r="D27" i="8" s="1"/>
  <c r="D26" i="8"/>
  <c r="C18" i="15"/>
  <c r="H21" i="3" s="1"/>
  <c r="C28" i="182"/>
  <c r="F26" i="153"/>
  <c r="F31" i="16"/>
  <c r="H30" i="16"/>
  <c r="Q15" i="153"/>
  <c r="T15" i="153" s="1"/>
  <c r="W15" i="153" s="1"/>
  <c r="C14" i="4" s="1"/>
  <c r="E27" i="182"/>
  <c r="E28" i="153"/>
  <c r="F27" i="180" l="1"/>
  <c r="D38" i="8"/>
  <c r="I21" i="2"/>
  <c r="J21" i="2"/>
  <c r="K21" i="2" s="1"/>
  <c r="L21" i="2" s="1"/>
  <c r="F27" i="179"/>
  <c r="F28" i="153"/>
  <c r="E28" i="182"/>
  <c r="D51" i="8"/>
  <c r="G25" i="175"/>
  <c r="G41" i="153" s="1"/>
  <c r="E26" i="175"/>
  <c r="E62" i="151"/>
  <c r="F27" i="182"/>
  <c r="G40" i="179"/>
  <c r="G46" i="179" s="1"/>
  <c r="G39" i="179"/>
  <c r="G41" i="179"/>
  <c r="F26" i="179"/>
  <c r="G26" i="179" s="1"/>
  <c r="D28" i="182"/>
  <c r="F27" i="153"/>
  <c r="C29" i="182"/>
  <c r="G26" i="153"/>
  <c r="G23" i="179"/>
  <c r="G22" i="179"/>
  <c r="G25" i="179"/>
  <c r="C17" i="4"/>
  <c r="D20" i="8"/>
  <c r="D17" i="8"/>
  <c r="G40" i="180"/>
  <c r="G46" i="180" s="1"/>
  <c r="G41" i="180"/>
  <c r="G39" i="180"/>
  <c r="W21" i="153"/>
  <c r="D21" i="8"/>
  <c r="D18" i="8"/>
  <c r="F28" i="7" s="1"/>
  <c r="G28" i="7" s="1"/>
  <c r="J28" i="7" s="1"/>
  <c r="C40" i="4" s="1"/>
  <c r="G23" i="180"/>
  <c r="G25" i="180"/>
  <c r="G22" i="180"/>
  <c r="G26" i="180"/>
  <c r="H31" i="16"/>
  <c r="F32" i="16"/>
  <c r="F33" i="179" l="1"/>
  <c r="G33" i="179" s="1"/>
  <c r="D29" i="182"/>
  <c r="G27" i="153"/>
  <c r="E27" i="175"/>
  <c r="G26" i="175"/>
  <c r="H41" i="153" s="1"/>
  <c r="F30" i="180"/>
  <c r="G30" i="180"/>
  <c r="G27" i="180"/>
  <c r="F47" i="180"/>
  <c r="G47" i="180" s="1"/>
  <c r="G48" i="180" s="1"/>
  <c r="F13" i="180" s="1"/>
  <c r="F47" i="179"/>
  <c r="G47" i="179" s="1"/>
  <c r="G48" i="179" s="1"/>
  <c r="F13" i="179" s="1"/>
  <c r="F31" i="180"/>
  <c r="G31" i="180"/>
  <c r="E29" i="182"/>
  <c r="G28" i="153"/>
  <c r="F30" i="179"/>
  <c r="G27" i="179"/>
  <c r="F33" i="180"/>
  <c r="G33" i="180" s="1"/>
  <c r="F45" i="180"/>
  <c r="G42" i="180"/>
  <c r="F31" i="179"/>
  <c r="G31" i="179" s="1"/>
  <c r="F32" i="180"/>
  <c r="G32" i="180" s="1"/>
  <c r="G42" i="179"/>
  <c r="F45" i="179"/>
  <c r="S73" i="151"/>
  <c r="I24" i="7"/>
  <c r="J24" i="7" s="1"/>
  <c r="C38" i="4" s="1"/>
  <c r="I26" i="7"/>
  <c r="J26" i="7" s="1"/>
  <c r="C39" i="4" s="1"/>
  <c r="S34" i="151"/>
  <c r="T34" i="151" s="1"/>
  <c r="T47" i="151" s="1"/>
  <c r="W35" i="153" s="1"/>
  <c r="I40" i="7"/>
  <c r="J40" i="7" s="1"/>
  <c r="S111" i="151"/>
  <c r="T111" i="151" s="1"/>
  <c r="T124" i="151" s="1"/>
  <c r="V49" i="153"/>
  <c r="W49" i="153" s="1"/>
  <c r="W50" i="153" s="1"/>
  <c r="C30" i="4" s="1"/>
  <c r="F28" i="182"/>
  <c r="F62" i="151"/>
  <c r="H32" i="16"/>
  <c r="F33" i="16" s="1"/>
  <c r="F36" i="7"/>
  <c r="G36" i="7" s="1"/>
  <c r="J36" i="7" s="1"/>
  <c r="F38" i="7"/>
  <c r="G38" i="7" s="1"/>
  <c r="J38" i="7" s="1"/>
  <c r="F37" i="7"/>
  <c r="G37" i="7" s="1"/>
  <c r="J37" i="7" s="1"/>
  <c r="H26" i="153"/>
  <c r="C30" i="182"/>
  <c r="G32" i="179"/>
  <c r="F32" i="179"/>
  <c r="F34" i="179" l="1"/>
  <c r="E12" i="179" s="1"/>
  <c r="H33" i="16"/>
  <c r="F34" i="16"/>
  <c r="G30" i="179"/>
  <c r="G34" i="179" s="1"/>
  <c r="F12" i="179" s="1"/>
  <c r="G12" i="179" s="1"/>
  <c r="D30" i="182"/>
  <c r="H27" i="153"/>
  <c r="C31" i="182"/>
  <c r="I26" i="153"/>
  <c r="G62" i="151"/>
  <c r="F29" i="182"/>
  <c r="H28" i="153"/>
  <c r="E30" i="182"/>
  <c r="G34" i="180"/>
  <c r="F12" i="180" s="1"/>
  <c r="F48" i="179"/>
  <c r="E13" i="179" s="1"/>
  <c r="G13" i="179" s="1"/>
  <c r="F48" i="180"/>
  <c r="E13" i="180" s="1"/>
  <c r="G13" i="180" s="1"/>
  <c r="F34" i="180"/>
  <c r="E12" i="180" s="1"/>
  <c r="E28" i="175"/>
  <c r="G27" i="175"/>
  <c r="I41" i="153" s="1"/>
  <c r="J46" i="7"/>
  <c r="G14" i="179" l="1"/>
  <c r="C32" i="182"/>
  <c r="J26" i="153"/>
  <c r="C42" i="4"/>
  <c r="Q54" i="153"/>
  <c r="T54" i="153" s="1"/>
  <c r="W54" i="153" s="1"/>
  <c r="W55" i="153" s="1"/>
  <c r="C29" i="4" s="1"/>
  <c r="I28" i="153"/>
  <c r="E31" i="182"/>
  <c r="I27" i="153"/>
  <c r="D31" i="182"/>
  <c r="F30" i="182"/>
  <c r="H62" i="151"/>
  <c r="F35" i="16"/>
  <c r="H34" i="16"/>
  <c r="E29" i="175"/>
  <c r="G28" i="175"/>
  <c r="J41" i="153" s="1"/>
  <c r="G12" i="180"/>
  <c r="G14" i="180" s="1"/>
  <c r="J28" i="153" l="1"/>
  <c r="E32" i="182"/>
  <c r="H35" i="16"/>
  <c r="F36" i="16"/>
  <c r="F31" i="182"/>
  <c r="I62" i="151"/>
  <c r="J27" i="153"/>
  <c r="D32" i="182"/>
  <c r="K26" i="153"/>
  <c r="C33" i="182"/>
  <c r="E30" i="175"/>
  <c r="G29" i="175"/>
  <c r="K41" i="153" s="1"/>
  <c r="J62" i="151" l="1"/>
  <c r="F32" i="182"/>
  <c r="H36" i="16"/>
  <c r="F37" i="16"/>
  <c r="K27" i="153"/>
  <c r="D33" i="182"/>
  <c r="E31" i="175"/>
  <c r="G30" i="175"/>
  <c r="L41" i="153" s="1"/>
  <c r="C34" i="182"/>
  <c r="L26" i="153"/>
  <c r="K28" i="153"/>
  <c r="E33" i="182"/>
  <c r="E32" i="175" l="1"/>
  <c r="G31" i="175"/>
  <c r="M41" i="153" s="1"/>
  <c r="L27" i="153"/>
  <c r="D34" i="182"/>
  <c r="M26" i="153"/>
  <c r="C35" i="182"/>
  <c r="E34" i="182"/>
  <c r="L28" i="153"/>
  <c r="H37" i="16"/>
  <c r="F38" i="16"/>
  <c r="F33" i="182"/>
  <c r="K62" i="151"/>
  <c r="M28" i="153" l="1"/>
  <c r="E35" i="182"/>
  <c r="N26" i="153"/>
  <c r="C36" i="182"/>
  <c r="O26" i="153" s="1"/>
  <c r="Q26" i="153" s="1"/>
  <c r="T26" i="153" s="1"/>
  <c r="W26" i="153" s="1"/>
  <c r="M27" i="153"/>
  <c r="D35" i="182"/>
  <c r="F34" i="182"/>
  <c r="L62" i="151"/>
  <c r="H38" i="16"/>
  <c r="F39" i="16" s="1"/>
  <c r="G32" i="175"/>
  <c r="N41" i="153" s="1"/>
  <c r="E33" i="175"/>
  <c r="F40" i="16" l="1"/>
  <c r="H40" i="16" s="1"/>
  <c r="H39" i="16"/>
  <c r="M62" i="151"/>
  <c r="F35" i="182"/>
  <c r="N27" i="153"/>
  <c r="D36" i="182"/>
  <c r="O27" i="153" s="1"/>
  <c r="Q27" i="153" s="1"/>
  <c r="T27" i="153" s="1"/>
  <c r="W27" i="153" s="1"/>
  <c r="C21" i="4" s="1"/>
  <c r="G33" i="175"/>
  <c r="O41" i="153" s="1"/>
  <c r="E34" i="175"/>
  <c r="G34" i="175" s="1"/>
  <c r="P41" i="153" s="1"/>
  <c r="C20" i="4"/>
  <c r="N28" i="153"/>
  <c r="E36" i="182"/>
  <c r="O28" i="153" s="1"/>
  <c r="Q28" i="153" l="1"/>
  <c r="T28" i="153" s="1"/>
  <c r="W28" i="153" s="1"/>
  <c r="C22" i="4" s="1"/>
  <c r="C24" i="4" s="1"/>
  <c r="Q41" i="153"/>
  <c r="T41" i="153" s="1"/>
  <c r="W41" i="153" s="1"/>
  <c r="W43" i="153" s="1"/>
  <c r="C28" i="4" s="1"/>
  <c r="F36" i="182"/>
  <c r="O62" i="151" s="1"/>
  <c r="N62" i="151"/>
  <c r="H41" i="16"/>
  <c r="H43" i="16" s="1"/>
  <c r="H28" i="3" s="1"/>
  <c r="W31" i="153" l="1"/>
  <c r="Q62" i="151"/>
  <c r="Q73" i="151" s="1"/>
  <c r="T73" i="151" s="1"/>
  <c r="T86" i="151" s="1"/>
  <c r="W34" i="153" s="1"/>
  <c r="W36" i="153" s="1"/>
  <c r="C26" i="4" s="1"/>
  <c r="C32" i="4" s="1"/>
  <c r="W57" i="153" l="1"/>
  <c r="H60" i="5" l="1"/>
  <c r="J61" i="5" s="1"/>
  <c r="H70" i="5"/>
  <c r="J71" i="5" l="1"/>
  <c r="J72" i="5" s="1"/>
  <c r="J12" i="5" s="1"/>
  <c r="J11" i="5"/>
  <c r="J13" i="5" l="1"/>
  <c r="C33" i="4" s="1"/>
  <c r="C35" i="4" s="1"/>
  <c r="C45" i="4" s="1"/>
  <c r="H16" i="3"/>
  <c r="H17" i="3" s="1"/>
  <c r="H11" i="3" l="1"/>
  <c r="H13" i="3" s="1"/>
  <c r="H26" i="3" s="1"/>
  <c r="H29" i="3" s="1"/>
  <c r="G24" i="2"/>
  <c r="H26" i="2" s="1"/>
  <c r="G34" i="2"/>
  <c r="H36" i="2" s="1"/>
  <c r="G29" i="2"/>
  <c r="H31" i="2" s="1"/>
  <c r="I31" i="2" l="1"/>
  <c r="J31" i="2"/>
  <c r="K31" i="2" s="1"/>
  <c r="L31" i="2" s="1"/>
  <c r="J36" i="2"/>
  <c r="K36" i="2" s="1"/>
  <c r="L36" i="2" s="1"/>
  <c r="I36" i="2"/>
  <c r="I26" i="2"/>
  <c r="J26" i="2"/>
  <c r="K26" i="2" s="1"/>
  <c r="L26" i="2" s="1"/>
  <c r="F50" i="3"/>
  <c r="G50" i="3" s="1"/>
  <c r="F40" i="3"/>
  <c r="H40" i="3" s="1"/>
  <c r="F44" i="3"/>
  <c r="H44" i="3" s="1"/>
  <c r="F42" i="3"/>
  <c r="H42" i="3" s="1"/>
  <c r="F46" i="3"/>
  <c r="H46" i="3" s="1"/>
  <c r="F48" i="3"/>
  <c r="H48" i="3" s="1"/>
  <c r="F39" i="3"/>
  <c r="G39" i="3" s="1"/>
  <c r="F43" i="3"/>
  <c r="F41" i="3"/>
  <c r="F38" i="3"/>
  <c r="F45" i="3"/>
  <c r="F47" i="3"/>
  <c r="F49" i="3"/>
  <c r="H49" i="3" s="1"/>
  <c r="G38" i="3" l="1"/>
  <c r="F51" i="3"/>
  <c r="H41" i="3" l="1"/>
  <c r="H43" i="3"/>
  <c r="H45" i="3"/>
  <c r="H47" i="3"/>
</calcChain>
</file>

<file path=xl/sharedStrings.xml><?xml version="1.0" encoding="utf-8"?>
<sst xmlns="http://schemas.openxmlformats.org/spreadsheetml/2006/main" count="2040" uniqueCount="1111">
  <si>
    <t>Poles and Fixtures</t>
  </si>
  <si>
    <t>Station Equipment</t>
  </si>
  <si>
    <t>Structures and Improvements</t>
  </si>
  <si>
    <t>Transmission</t>
  </si>
  <si>
    <t>Transmission Plant</t>
  </si>
  <si>
    <t>Intangible Plant</t>
  </si>
  <si>
    <t>Plant</t>
  </si>
  <si>
    <t>Other Regulatory Assets</t>
  </si>
  <si>
    <t>Stores Expense Undistributed</t>
  </si>
  <si>
    <t>Prepayments</t>
  </si>
  <si>
    <t>Notes</t>
  </si>
  <si>
    <t>Value</t>
  </si>
  <si>
    <t>Description</t>
  </si>
  <si>
    <t>Line</t>
  </si>
  <si>
    <t>VAR Charges per Docket No. ER03-689.</t>
  </si>
  <si>
    <t>For off-peak non-firm PTP transmission service (9 p.m. to 7 a.m. Monday - Friday and all day Saturday and Sunday) the daily rate cap shall be calculated by dividing the annual rate by 365 and the hourly rate shall be calculated by dividing the annual rate by 8760).</t>
  </si>
  <si>
    <t>Rate</t>
  </si>
  <si>
    <t>Annual Transmission Revenue Requirement</t>
  </si>
  <si>
    <t>Schedule 7 - Long Term or Short Term Firm Point to Point (PTP)</t>
  </si>
  <si>
    <t>Attachment H - Network Integration Transmission Service (NITS)</t>
  </si>
  <si>
    <t>9b = 7a / 8a</t>
  </si>
  <si>
    <t>Annual VAR Charges ($)</t>
  </si>
  <si>
    <t>Schedule 2 - Reactive Supply and Voltage Control</t>
  </si>
  <si>
    <t>Schedule 1 - Scheduling, System Control and Dispatch Service</t>
  </si>
  <si>
    <t>Reference(s)</t>
  </si>
  <si>
    <t>$/kW/Hr</t>
  </si>
  <si>
    <t>$/kW/Day</t>
  </si>
  <si>
    <t>$/kW/Wk</t>
  </si>
  <si>
    <t>$/kW/Mo</t>
  </si>
  <si>
    <t>$/kW/Yr</t>
  </si>
  <si>
    <t xml:space="preserve"> Description</t>
  </si>
  <si>
    <t>Hourly</t>
  </si>
  <si>
    <t>Daily</t>
  </si>
  <si>
    <t>Weekly</t>
  </si>
  <si>
    <t>Monthly</t>
  </si>
  <si>
    <t>Yearly</t>
  </si>
  <si>
    <t>= b / 52</t>
  </si>
  <si>
    <t>= b / 12</t>
  </si>
  <si>
    <t xml:space="preserve">f </t>
  </si>
  <si>
    <t xml:space="preserve">e </t>
  </si>
  <si>
    <t xml:space="preserve">d </t>
  </si>
  <si>
    <t xml:space="preserve">c </t>
  </si>
  <si>
    <t>b</t>
  </si>
  <si>
    <t xml:space="preserve">a </t>
  </si>
  <si>
    <t>Summary of Charges for Wholesale Customers</t>
  </si>
  <si>
    <t>EXHIBIT 1a</t>
  </si>
  <si>
    <t>ATTACHMENT J FORMULA RATES</t>
  </si>
  <si>
    <t>ATTACHMENT J</t>
  </si>
  <si>
    <t xml:space="preserve">Retail 12 CPs will be updated to the most current available calendar year. </t>
  </si>
  <si>
    <t>FF1 at 304, Company Records</t>
  </si>
  <si>
    <t>$/kW-mo</t>
  </si>
  <si>
    <t>$/kWh</t>
  </si>
  <si>
    <t>$</t>
  </si>
  <si>
    <t>(Note 2)</t>
  </si>
  <si>
    <t>kW</t>
  </si>
  <si>
    <t>kWh</t>
  </si>
  <si>
    <t>Class Rate</t>
  </si>
  <si>
    <t>Revenue Req.</t>
  </si>
  <si>
    <t>Class 12-CP %</t>
  </si>
  <si>
    <t>= d / b</t>
  </si>
  <si>
    <t>= d / a</t>
  </si>
  <si>
    <t>f</t>
  </si>
  <si>
    <t>e</t>
  </si>
  <si>
    <t>d</t>
  </si>
  <si>
    <t>c</t>
  </si>
  <si>
    <t>a</t>
  </si>
  <si>
    <t>Customer Accounting Costs Allocated to Retail</t>
  </si>
  <si>
    <t>WP Customer Costs at 7a</t>
  </si>
  <si>
    <t>Summary of Charges for Retail Customers</t>
  </si>
  <si>
    <t>EXHIBIT 1b</t>
  </si>
  <si>
    <t>Other Transmission-Related Revenues</t>
  </si>
  <si>
    <t>Administrative and General Expense</t>
  </si>
  <si>
    <t>Operation and Maintenance Expense</t>
  </si>
  <si>
    <t>Payroll Tax Expense</t>
  </si>
  <si>
    <t>Property Tax Expense</t>
  </si>
  <si>
    <t>Amortization of Related Investment Tax Credits</t>
  </si>
  <si>
    <t>Investment Return and Associated Income Taxes</t>
  </si>
  <si>
    <t>Exhibit 3 at 4d</t>
  </si>
  <si>
    <t>Cash Working Capital</t>
  </si>
  <si>
    <t>Accumulated Plant Depreciation and Amortization</t>
  </si>
  <si>
    <t xml:space="preserve">Plant </t>
  </si>
  <si>
    <t>Summary of Calculations for Transmission Revenue Requirement</t>
  </si>
  <si>
    <t>EXHIBIT 2</t>
  </si>
  <si>
    <t>Return on Equity Rate will not be changed absent a proceeding under Federal Power Act Section 205 or Section 206.</t>
  </si>
  <si>
    <t>Per Formula at 55-56</t>
  </si>
  <si>
    <t>State Income Tax</t>
  </si>
  <si>
    <t>E = Federal Income Tax</t>
  </si>
  <si>
    <t>Company Records</t>
  </si>
  <si>
    <t>A = Equity portion of weighted cost of capital</t>
  </si>
  <si>
    <t>1-ST</t>
  </si>
  <si>
    <t>where:</t>
  </si>
  <si>
    <t>((A+[(B+C)/D])+E)xST</t>
  </si>
  <si>
    <t>Per Formula at 45-46</t>
  </si>
  <si>
    <t>Federal Income Tax</t>
  </si>
  <si>
    <t>1-FT</t>
  </si>
  <si>
    <t>(A+[(B+C)/D]xFT</t>
  </si>
  <si>
    <t>Return on Equity Component</t>
  </si>
  <si>
    <t>Note 1</t>
  </si>
  <si>
    <t>Return on Equity Rate</t>
  </si>
  <si>
    <t>Common Equity Capitalization Ratio</t>
  </si>
  <si>
    <t>Preferred Stock Component</t>
  </si>
  <si>
    <t>Preferred Stock Cost Rate</t>
  </si>
  <si>
    <t>Preferred Stock Capitalization Ratio</t>
  </si>
  <si>
    <t>Preferred Stock</t>
  </si>
  <si>
    <t>Long-Term Debt Component</t>
  </si>
  <si>
    <t>Long-Term Debt Cost Rate</t>
  </si>
  <si>
    <t>Long-Term Debt Capitalization Ratio</t>
  </si>
  <si>
    <t>Annual Debt Cost</t>
  </si>
  <si>
    <t>FF1 at 117:68c</t>
  </si>
  <si>
    <t>FF1 at 117:69c</t>
  </si>
  <si>
    <t>AFUDC on Borrowed Funds</t>
  </si>
  <si>
    <t>FF1 at 117:70c</t>
  </si>
  <si>
    <t>Net Interest Charges</t>
  </si>
  <si>
    <t>Long-Term Debt Net Proceeds</t>
  </si>
  <si>
    <t>Unamortized Gain on Reacquired Debt</t>
  </si>
  <si>
    <t>Long-Term Debt</t>
  </si>
  <si>
    <t>Weighted Cost of Captial</t>
  </si>
  <si>
    <t>Determination of Cost of Captial Rate</t>
  </si>
  <si>
    <t>EXHIBIT 3</t>
  </si>
  <si>
    <t>TOTAL</t>
  </si>
  <si>
    <t>Fixed Multiplier</t>
  </si>
  <si>
    <t>MPD</t>
  </si>
  <si>
    <t>Total Plant</t>
  </si>
  <si>
    <t>All Trans.</t>
  </si>
  <si>
    <t>Transmission Materials and Supplies</t>
  </si>
  <si>
    <t>Salaries &amp; Wages</t>
  </si>
  <si>
    <t>Transmission Accumulated Deferred Taxes</t>
  </si>
  <si>
    <t>FF1 at 219:28b, Company Records</t>
  </si>
  <si>
    <t>FF1 at 219:25b, Company Records</t>
  </si>
  <si>
    <t>FF1 at 214, Company Records</t>
  </si>
  <si>
    <t>Transmission Plant Held for Future Use</t>
  </si>
  <si>
    <t>Deferred Director Fees</t>
  </si>
  <si>
    <t>Transmission Related General Plant</t>
  </si>
  <si>
    <t>(Exhibit 6)</t>
  </si>
  <si>
    <t>Input Value</t>
  </si>
  <si>
    <t xml:space="preserve">Line </t>
  </si>
  <si>
    <t>MPD Allocator/Adj. Factor</t>
  </si>
  <si>
    <t>Company Allocator</t>
  </si>
  <si>
    <t>e = c * d</t>
  </si>
  <si>
    <t>c = a * b</t>
  </si>
  <si>
    <t>Development of Transmission-Related Rate Base Components</t>
  </si>
  <si>
    <t>EXHIBIT 4</t>
  </si>
  <si>
    <t>Account No. 407.3 Amortization of Pension and PBOP Regulatory Asset</t>
  </si>
  <si>
    <t>FF1 at 323:187b, Company Records</t>
  </si>
  <si>
    <t>Account No. 926 MPD PBOP Fixed Amount</t>
  </si>
  <si>
    <t>Account No. 923 MPD Regulatory Proceedings</t>
  </si>
  <si>
    <t>FF1 at 323:189b, Company Records</t>
  </si>
  <si>
    <t>Account No. 928 Transmission-Related (other than Annual Charges)</t>
  </si>
  <si>
    <t>Account No. 928 Commission Annual Charges</t>
  </si>
  <si>
    <t>FF1 at 323:185b</t>
  </si>
  <si>
    <t>Account No. 924 Property Insurance</t>
  </si>
  <si>
    <t>Cust./Sales</t>
  </si>
  <si>
    <t>Account No. 923 Regulatory Proceedings (neg.)</t>
  </si>
  <si>
    <t>FF1 at 323:197b</t>
  </si>
  <si>
    <t>Account Nos. 920-935</t>
  </si>
  <si>
    <t xml:space="preserve">Transmission-Related Administrative and General Expense </t>
  </si>
  <si>
    <t>Account No. 561 (neg.)</t>
  </si>
  <si>
    <t>FF1 at 263:i, Company Records</t>
  </si>
  <si>
    <t>Cust/Load/Sales</t>
  </si>
  <si>
    <t>Transmission-Related Payroll Tax Expense</t>
  </si>
  <si>
    <t>Transmission-Related Property Tax Expense</t>
  </si>
  <si>
    <t>FF1 at 266:8f, Company Records</t>
  </si>
  <si>
    <t>Transmission-Related Amortization of Investment Tax Credits</t>
  </si>
  <si>
    <t>Transmission Plant Depreciation</t>
  </si>
  <si>
    <t>Development of Transmission-Related Expenses</t>
  </si>
  <si>
    <t>EXHIBIT 5</t>
  </si>
  <si>
    <t>Company Salaries and Wages Allocator (Transmission)</t>
  </si>
  <si>
    <t>FF1 at 354:27b</t>
  </si>
  <si>
    <t>Administrative and General Salaries and Wages</t>
  </si>
  <si>
    <t>FF1 at 354:28b</t>
  </si>
  <si>
    <t>FF1 at 354:21b</t>
  </si>
  <si>
    <t>Transmission Salaries and Wages</t>
  </si>
  <si>
    <t>MPD Revenue Allocator (Transmission)</t>
  </si>
  <si>
    <t>Maine Public District Total Revenue</t>
  </si>
  <si>
    <t>Maine Public District Transmission Revenue</t>
  </si>
  <si>
    <t>MPD Plant Allocator (Transmission)</t>
  </si>
  <si>
    <t>MPD Allocators</t>
  </si>
  <si>
    <t>Company Total Plant Allocator (MPD)</t>
  </si>
  <si>
    <t>Company Total Plant Allocator (BHD)</t>
  </si>
  <si>
    <t>Company Total Electric Plant In Service (subtotal)</t>
  </si>
  <si>
    <t>Company Revenue Allocator (MPD)</t>
  </si>
  <si>
    <t>Company Revenue Allocator (BHD)</t>
  </si>
  <si>
    <t>Maine Public District Revenue</t>
  </si>
  <si>
    <t>Bangor Hydro District Revenue</t>
  </si>
  <si>
    <t>Company Monthly Peak Loads Allocator (MPD)</t>
  </si>
  <si>
    <t>Company Monthly Peak Loads Allocator (BHD)</t>
  </si>
  <si>
    <t>Company Monthly Peak Loads (Subtotal)</t>
  </si>
  <si>
    <t>Maine Public District Monthly Peak Loads (MW)</t>
  </si>
  <si>
    <t>Bangor Hydro District Monthly Peak Loads (MW)</t>
  </si>
  <si>
    <t>Company Energy Sales Allocator (MPD)</t>
  </si>
  <si>
    <t>Company Energy Sales Allocator (BHD)</t>
  </si>
  <si>
    <t>Company Energy Sales (subtotal)</t>
  </si>
  <si>
    <t>Maine Public District Energy Sales (MWh)</t>
  </si>
  <si>
    <t>Bangor Hydro District Energy Sales (MWh)</t>
  </si>
  <si>
    <t>Company Customer/Sales Allocator (MPD)</t>
  </si>
  <si>
    <t>Company Customer/Sales Allocator (BHD)</t>
  </si>
  <si>
    <t>Company Customer/Load/Sales Allocator (MPD)</t>
  </si>
  <si>
    <t>Company Customer/Load/Sales Allocator (BHD)</t>
  </si>
  <si>
    <t>Company Customer Count Allocator (MPD)</t>
  </si>
  <si>
    <t>Company Customer Count Allocator (BHD)</t>
  </si>
  <si>
    <t>Company Customer Count (subtotal)</t>
  </si>
  <si>
    <t>Maine Public District Customer Count</t>
  </si>
  <si>
    <t>Bangor Hydro District Customer Count</t>
  </si>
  <si>
    <t>Company Allocators</t>
  </si>
  <si>
    <t>Allocation Factors</t>
  </si>
  <si>
    <t>EXHIBIT 6</t>
  </si>
  <si>
    <t>Transmission Plant-Related Rent is defined as the rents properly booked to Account 454 that are for the use of plant booked to transmission; and General Plant-Related Rent is defined as the rents properly booked to Account 454 that are for the use of plant booked to general on FF1 at 300:19b.</t>
  </si>
  <si>
    <t>Include all transmission-related revenues recorded in Account 456 except: (1) non-penalty revenues associated with the rolled-in base transmission rates for point-to-point or network transmission service or ancillary services; (2) revenues associated with O&amp;M performed on other utilities' facilities that will be separately tracked and excluded from Transmission O&amp;M, A&amp;G, and Payroll Tax Expenses factored into Exhibit 5, Column (a).</t>
  </si>
  <si>
    <t>Note 2</t>
  </si>
  <si>
    <t>Load Ratio Share</t>
  </si>
  <si>
    <t>FF1 at 401b:40d, Company Records</t>
  </si>
  <si>
    <t>December</t>
  </si>
  <si>
    <t>FF1 at 401b:39d, Company Records</t>
  </si>
  <si>
    <t>November</t>
  </si>
  <si>
    <t>FF1 at 401b:38d, Company Records</t>
  </si>
  <si>
    <t>October</t>
  </si>
  <si>
    <t>FF1 at 401b:37d, Company Records</t>
  </si>
  <si>
    <t>September</t>
  </si>
  <si>
    <t>FF1 at 401b:36d, Company Records</t>
  </si>
  <si>
    <t>August</t>
  </si>
  <si>
    <t>FF1 at 401b:35d, Company Records</t>
  </si>
  <si>
    <t>July</t>
  </si>
  <si>
    <t>FF1 at 401b:34d, Company Records</t>
  </si>
  <si>
    <t>June</t>
  </si>
  <si>
    <t>FF1 at 401b:33d, Company Records</t>
  </si>
  <si>
    <t>May</t>
  </si>
  <si>
    <t>FF1 at 401b:32d, Company Records</t>
  </si>
  <si>
    <t>April</t>
  </si>
  <si>
    <t>FF1 at 401b:31d, Company Records</t>
  </si>
  <si>
    <t>March</t>
  </si>
  <si>
    <t>FF1 at 401b:30d, Company Records</t>
  </si>
  <si>
    <t>February</t>
  </si>
  <si>
    <t>FF1 at 401b:29d, Company Records</t>
  </si>
  <si>
    <t>January</t>
  </si>
  <si>
    <t xml:space="preserve">MPD Retail </t>
  </si>
  <si>
    <t>Total</t>
  </si>
  <si>
    <t>Monthly Peak Loads - MW</t>
  </si>
  <si>
    <t>EXHIBIT 8</t>
  </si>
  <si>
    <t>Depreciation rates will not be changed absent a proceeding under Federal Power Act Section 205 or Section 206.</t>
  </si>
  <si>
    <t xml:space="preserve">Miscellaneous Equipment                               </t>
  </si>
  <si>
    <t xml:space="preserve">Communication Equipment                    </t>
  </si>
  <si>
    <t>Power Operated Equipment</t>
  </si>
  <si>
    <t xml:space="preserve">Laboratory Equipment                              </t>
  </si>
  <si>
    <t>Tools, Shop, &amp; Garage Equipment</t>
  </si>
  <si>
    <t>Stores Equipment</t>
  </si>
  <si>
    <t>Transportation Equipment</t>
  </si>
  <si>
    <t>Computer Equipment</t>
  </si>
  <si>
    <t>Office Furniture &amp; Equipment</t>
  </si>
  <si>
    <t>General Plant</t>
  </si>
  <si>
    <t>Overhead Conductors &amp; Devices</t>
  </si>
  <si>
    <t>Structures &amp; Improvements</t>
  </si>
  <si>
    <t>Land Rights and Rights-of-Way</t>
  </si>
  <si>
    <t>Rates %</t>
  </si>
  <si>
    <t>Depreciable Group</t>
  </si>
  <si>
    <t>Depreciation</t>
  </si>
  <si>
    <t>Depreciation Rates</t>
  </si>
  <si>
    <t>EXHIBIT 9</t>
  </si>
  <si>
    <t>Monthly Interest shall be calculated in accordance with 18 CFR Section 35.19a.</t>
  </si>
  <si>
    <t>Balance</t>
  </si>
  <si>
    <t>Year</t>
  </si>
  <si>
    <t>Month</t>
  </si>
  <si>
    <t>Monthly Rate</t>
  </si>
  <si>
    <t>VAR Charges (neg.)</t>
  </si>
  <si>
    <t>Scheduling, System Control and Dispatch Service</t>
  </si>
  <si>
    <t>FF1 at 113:63c, Company Records</t>
  </si>
  <si>
    <t>Account No. 283 exclusive of deferred income taxes associated with stranded costs, retail rake-making, affiliated companies, or any ASC-740 amounts</t>
  </si>
  <si>
    <t>Account No. 282 exclusive of amounts related to ASC-740</t>
  </si>
  <si>
    <t>FF1 at 111:82c, Company Records</t>
  </si>
  <si>
    <t>Account No. 190 exclusive of deferred income taxes associated with stranded costs, retail rake-making, affiliated companies, or any ASC-740 amounts</t>
  </si>
  <si>
    <t>MPD Allocator</t>
  </si>
  <si>
    <t>5a * 6a</t>
  </si>
  <si>
    <t>MPD Retail Transmission Allocation</t>
  </si>
  <si>
    <t>3a * 4a</t>
  </si>
  <si>
    <t>MPD Allocation</t>
  </si>
  <si>
    <t>1a + 2a</t>
  </si>
  <si>
    <t>Workpaper - Customer Costs</t>
  </si>
  <si>
    <t>WP CUSTOMER COSTS</t>
  </si>
  <si>
    <t>Source: Company Customer Information System</t>
  </si>
  <si>
    <t>Total Retail Transmission Revenue Adjustment</t>
  </si>
  <si>
    <t>Total Interest</t>
  </si>
  <si>
    <t>Credit (Refund)</t>
  </si>
  <si>
    <t>kWh or kW</t>
  </si>
  <si>
    <t>$/kWh or $/kW</t>
  </si>
  <si>
    <t>Retail Rate Tariff</t>
  </si>
  <si>
    <t>Billing Data</t>
  </si>
  <si>
    <t>= c * d</t>
  </si>
  <si>
    <t>= b - a</t>
  </si>
  <si>
    <t>Workpaper - Retail Customer Deferrred Revenue Adjustment Associated with Retail Rates Going into Effect on July vs June</t>
  </si>
  <si>
    <t>Subtotal</t>
  </si>
  <si>
    <t>TOTAL TRANSMISSION INVESTMENT BASE (MPD)</t>
  </si>
  <si>
    <t>B = MPD Transmission-Related Amortization of Investment Tax Credits</t>
  </si>
  <si>
    <t>C = MPD Equity AFUDC component of transmission depreciation expense</t>
  </si>
  <si>
    <t>D = MPD Transmission Investment Base</t>
  </si>
  <si>
    <t>Exhibit 8 at 14a * 1000</t>
  </si>
  <si>
    <t>4b = 2a / 3a</t>
  </si>
  <si>
    <t>14b = 12a / 13a</t>
  </si>
  <si>
    <t>19b = 17a / 18a</t>
  </si>
  <si>
    <t>Exhibit 8 at 16f</t>
  </si>
  <si>
    <t>Exhibit 5 at 7e</t>
  </si>
  <si>
    <t>Exhibit 5 at 9e</t>
  </si>
  <si>
    <t>Exhibit 5 at 11e</t>
  </si>
  <si>
    <t>Exhibit 5 at 16e</t>
  </si>
  <si>
    <t>14e + 15e</t>
  </si>
  <si>
    <t>FF1 at 323:185b, 323:189b, 323:191b</t>
  </si>
  <si>
    <t>PBOP will not be changed absent a proceeding under Federal Power Act Section 205 or Section 206.</t>
  </si>
  <si>
    <t>FF1 at 113:64c, Company Records</t>
  </si>
  <si>
    <t>Deferred $ Associated with Prior Year Adjustments</t>
  </si>
  <si>
    <t>FF1 at 114:12c, Company Records</t>
  </si>
  <si>
    <t>Account Nos. 907 to 910</t>
  </si>
  <si>
    <t>Account Nos. 901 to 905</t>
  </si>
  <si>
    <t xml:space="preserve">Total Investment Base  </t>
  </si>
  <si>
    <t>Account No. 926 MPD PBOP (neg.)</t>
  </si>
  <si>
    <t>NMISA Operational Costs</t>
  </si>
  <si>
    <t>Transmission Related Intangible Plant</t>
  </si>
  <si>
    <t>Exhibit 5 at 29e</t>
  </si>
  <si>
    <t>FF1 at 322:164b</t>
  </si>
  <si>
    <t>NMISA Expenses (neg.)</t>
  </si>
  <si>
    <t>WP ADIT</t>
  </si>
  <si>
    <t>Workpaper - ADIT</t>
  </si>
  <si>
    <t>Basic Transmission Service Charges for Retail Customers - Schedules 10,11,12</t>
  </si>
  <si>
    <t>Retail Revenue Requirement to Be Used for Charges</t>
  </si>
  <si>
    <t>= d / 5</t>
  </si>
  <si>
    <t>= e / 16</t>
  </si>
  <si>
    <t>2a * 3a</t>
  </si>
  <si>
    <t>(Note 1)</t>
  </si>
  <si>
    <t>Beginning of Year</t>
  </si>
  <si>
    <t>Average</t>
  </si>
  <si>
    <t>7c / 18c</t>
  </si>
  <si>
    <t>16b / 11c</t>
  </si>
  <si>
    <t>24c / 26c</t>
  </si>
  <si>
    <t>25b / 24c</t>
  </si>
  <si>
    <t>37c / 39c</t>
  </si>
  <si>
    <t>40d * 41d</t>
  </si>
  <si>
    <t>29d + 42d</t>
  </si>
  <si>
    <t>Jan</t>
  </si>
  <si>
    <t>Dec</t>
  </si>
  <si>
    <t>Feb</t>
  </si>
  <si>
    <t>Mar</t>
  </si>
  <si>
    <t>Apr</t>
  </si>
  <si>
    <t>Jun</t>
  </si>
  <si>
    <t>Jul</t>
  </si>
  <si>
    <t>Aug</t>
  </si>
  <si>
    <t>Sep</t>
  </si>
  <si>
    <t>Oct</t>
  </si>
  <si>
    <t>Nov</t>
  </si>
  <si>
    <t>Actual Retail Transmission Revenue Requirement</t>
  </si>
  <si>
    <t>TOTAL TRANSMISSION-RELATED REVENUES</t>
  </si>
  <si>
    <t>Filed Value</t>
  </si>
  <si>
    <t>ATRR Impact</t>
  </si>
  <si>
    <t>Rate Year</t>
  </si>
  <si>
    <t>Schedule 1 Charges</t>
  </si>
  <si>
    <t>Schedule 2 Charges</t>
  </si>
  <si>
    <t>Interest (Note 1)</t>
  </si>
  <si>
    <t xml:space="preserve">Applicable 12-CP Demand kW Value </t>
  </si>
  <si>
    <t>g</t>
  </si>
  <si>
    <t>h</t>
  </si>
  <si>
    <t>i</t>
  </si>
  <si>
    <t>j</t>
  </si>
  <si>
    <t>k</t>
  </si>
  <si>
    <t>l</t>
  </si>
  <si>
    <t>m</t>
  </si>
  <si>
    <t>o</t>
  </si>
  <si>
    <t>p = n * o</t>
  </si>
  <si>
    <t>q</t>
  </si>
  <si>
    <t>r = p * q</t>
  </si>
  <si>
    <t>FF1 at 207:104g</t>
  </si>
  <si>
    <t>= a - sum [b:e]</t>
  </si>
  <si>
    <t>14[b, c, d, e, or f] / 14a</t>
  </si>
  <si>
    <t>Sum [1a:3a]</t>
  </si>
  <si>
    <t>d = b * c</t>
  </si>
  <si>
    <t>Col. (b) Reference</t>
  </si>
  <si>
    <t>16b + 16d</t>
  </si>
  <si>
    <t>17b</t>
  </si>
  <si>
    <t>19b + Sum [17d:19d]</t>
  </si>
  <si>
    <t>20b</t>
  </si>
  <si>
    <t>22b + Sum [20d:22d]</t>
  </si>
  <si>
    <t>23b</t>
  </si>
  <si>
    <t>25b + Sum [23d:25d]</t>
  </si>
  <si>
    <t>26b</t>
  </si>
  <si>
    <t>Sum [16d:27d]</t>
  </si>
  <si>
    <t>Exhibit 4 at 1r</t>
  </si>
  <si>
    <t>Exhibit 4 at 5r</t>
  </si>
  <si>
    <t>Exhibit 4 at 13r</t>
  </si>
  <si>
    <t>Sum [21d, 29d, 42d]</t>
  </si>
  <si>
    <t>52d</t>
  </si>
  <si>
    <t>63d</t>
  </si>
  <si>
    <t>Sum [1d:3d]</t>
  </si>
  <si>
    <t>Sum [7a:10a]; Sum [7b:10b]; Avg [11a:11b]</t>
  </si>
  <si>
    <t>Sum [13b:15b]</t>
  </si>
  <si>
    <t>Sum [7c, 24c, 37c]</t>
  </si>
  <si>
    <t>Sum [32a:36a]; Sum [32b:36b]; Avg [37a:37b]</t>
  </si>
  <si>
    <t>Sum [19e:28e]</t>
  </si>
  <si>
    <t>Sum [1d:10d]; Sum [1e:10e]</t>
  </si>
  <si>
    <t>Annual</t>
  </si>
  <si>
    <t>Exhibit 10 at 4a</t>
  </si>
  <si>
    <t>11a + 13a</t>
  </si>
  <si>
    <t>Company Records, Note 1</t>
  </si>
  <si>
    <t>Workpaper - FERC Form 1 Reconcillation</t>
  </si>
  <si>
    <t>c = a + b</t>
  </si>
  <si>
    <t>BHD Value</t>
  </si>
  <si>
    <t>MPD Value</t>
  </si>
  <si>
    <t>Used In</t>
  </si>
  <si>
    <t>FF1 Value</t>
  </si>
  <si>
    <t>FF1 Value Reference(s)</t>
  </si>
  <si>
    <t>Total Electric Plant in Service</t>
  </si>
  <si>
    <t>Exhibit 6</t>
  </si>
  <si>
    <t>Total Transmission Plant</t>
  </si>
  <si>
    <t>FF1 at 207:58g</t>
  </si>
  <si>
    <t>Transmission Plant Held for other Use</t>
  </si>
  <si>
    <t>Exhibit 4</t>
  </si>
  <si>
    <t>FF1 at 214</t>
  </si>
  <si>
    <t>FF1 at 207:99g</t>
  </si>
  <si>
    <t>FF1 at 205:5g</t>
  </si>
  <si>
    <t>Revenues</t>
  </si>
  <si>
    <t>Transmission Revenue</t>
  </si>
  <si>
    <t>[n/a]</t>
  </si>
  <si>
    <t>Exhibit 5</t>
  </si>
  <si>
    <t>Transmission Operation and Maintenance Expense</t>
  </si>
  <si>
    <t>Account No. 560 (Operation Supervision and Engineering)</t>
  </si>
  <si>
    <t>FF1 at 321:83b</t>
  </si>
  <si>
    <t>Account No. 561.1 (Load Dispatch-Reliability)</t>
  </si>
  <si>
    <t>FF1 at 321:85b</t>
  </si>
  <si>
    <t>Account No. 561.2 (Load Dispatch-Monitor and Operate Transmission System)</t>
  </si>
  <si>
    <t>FF1 at 321:86b</t>
  </si>
  <si>
    <t>Account No. 561.3 (Load Dispatch-Transmission Service and Scheduling)</t>
  </si>
  <si>
    <t>FF1 at 321:87b</t>
  </si>
  <si>
    <t>Account No. 561.4 (Scheduling, System Control and Dispatch Services)</t>
  </si>
  <si>
    <t>FF1 at 321:88b</t>
  </si>
  <si>
    <t>Account No. 561.5 (Reliability, Planning and Standards Development)</t>
  </si>
  <si>
    <t>FF1 at 321:89b</t>
  </si>
  <si>
    <t>Account No. 561.6 (Transmission Service Studies)</t>
  </si>
  <si>
    <t>FF1 at 321:90b</t>
  </si>
  <si>
    <t>Account No. 561.7 (Generation Interconnection Studies)</t>
  </si>
  <si>
    <t>FF1 at 321:91b</t>
  </si>
  <si>
    <t>Account No. 561.8 (Reliability, Planning and Standards Development Services)</t>
  </si>
  <si>
    <t>FF1 at 321:92b</t>
  </si>
  <si>
    <t>Account No. 562 (Station Expenses)</t>
  </si>
  <si>
    <t>FF1 at 321:93b</t>
  </si>
  <si>
    <t>Account No. 563 (Overhead Lines Expenses)</t>
  </si>
  <si>
    <t>FF1 at 321:94b</t>
  </si>
  <si>
    <t>Account No. 564 (Underground Lines Expenses)</t>
  </si>
  <si>
    <t>FF1 at 321:95b</t>
  </si>
  <si>
    <t>Account No. 566 (Miscellaneous Transmission Expenses)</t>
  </si>
  <si>
    <t>FF1 at 321:97b</t>
  </si>
  <si>
    <t>Account No. 567 (Rents)</t>
  </si>
  <si>
    <t>FF1 at 321:98b</t>
  </si>
  <si>
    <t>Account No. 568 (Maintenance Supervision and Engineering)</t>
  </si>
  <si>
    <t>FF1 at 321:101b</t>
  </si>
  <si>
    <t>Account No. 569 (Maintenance of Structures)</t>
  </si>
  <si>
    <t>FF1 at 321:102b</t>
  </si>
  <si>
    <t>Account No. 569.1 (Maintenance of Computer Hardware)</t>
  </si>
  <si>
    <t>FF1 at 321:103b</t>
  </si>
  <si>
    <t>Account No. 569.2 (Maintenance of Computer Software)</t>
  </si>
  <si>
    <t>FF1 at 321:104b</t>
  </si>
  <si>
    <t>Account No. 569.3 (Maintenance of Communication Equipment)</t>
  </si>
  <si>
    <t>FF1 at 321:105b</t>
  </si>
  <si>
    <t>Account No. 569.4 (Maintenance of Miscellaneous Regional Transmission Plant)</t>
  </si>
  <si>
    <t>FF1 at 321:106b</t>
  </si>
  <si>
    <t>Account No. 570 (Maintenance of Station Equipment)</t>
  </si>
  <si>
    <t>FF1 at 321:107b</t>
  </si>
  <si>
    <t>Account No. 571 (Maintenance of Overhead Lines)</t>
  </si>
  <si>
    <t>FF1 at 321:108b</t>
  </si>
  <si>
    <t>Account No. 572 (Maintenance of Underground Lines)</t>
  </si>
  <si>
    <t>FF1 at 321:109b</t>
  </si>
  <si>
    <t>Account No. 573 (Maintenance of Miscellaneous Transmission Plant)</t>
  </si>
  <si>
    <t>FF1 at 321:110b</t>
  </si>
  <si>
    <t>FF1 at 112:29c</t>
  </si>
  <si>
    <t>Other Expense</t>
  </si>
  <si>
    <t>Amortization of Investment Tax Credits</t>
  </si>
  <si>
    <t>FF1 at 266:8f</t>
  </si>
  <si>
    <t>Post-Retirement Benefits Other than Pensions (PBOP)</t>
  </si>
  <si>
    <t>Account No. 407.3 Reconciliation</t>
  </si>
  <si>
    <t>Amortization of Pension and PBOP Regulatory Asset</t>
  </si>
  <si>
    <t>Other Regulatory Debits</t>
  </si>
  <si>
    <t>FF1 at 114:12c</t>
  </si>
  <si>
    <t>Account No. 923 Reconcilation</t>
  </si>
  <si>
    <t>Regulatory Proceedings Expense</t>
  </si>
  <si>
    <t>Other Outside Services Employed Expense</t>
  </si>
  <si>
    <t>FF1 at 323:184b</t>
  </si>
  <si>
    <t>Account No. 928 Reconcilation</t>
  </si>
  <si>
    <t>Commission Annual Charges</t>
  </si>
  <si>
    <t>Other Transmission-Related Regulatory Commission Expenses</t>
  </si>
  <si>
    <t>Other Regulatory Commission Expenses (Distribution)</t>
  </si>
  <si>
    <t>FF1 at 323:189b</t>
  </si>
  <si>
    <t>(a) MWh</t>
  </si>
  <si>
    <t>(b) Revenue</t>
  </si>
  <si>
    <t>(c) Avg. Count</t>
  </si>
  <si>
    <t>a: FF1 at 304-304.1:Col. b</t>
  </si>
  <si>
    <t>b: FF1 at 304-304.1:Col. c</t>
  </si>
  <si>
    <t>c: FF1 at 304-304.1:Col. d</t>
  </si>
  <si>
    <t>(a) BHD Value</t>
  </si>
  <si>
    <t>(b) MPD Value</t>
  </si>
  <si>
    <t>(c) Total</t>
  </si>
  <si>
    <t>BHD (excluding unbilled)</t>
  </si>
  <si>
    <t>MPD (excluding unbilled)</t>
  </si>
  <si>
    <t>BHD (including unbilled)</t>
  </si>
  <si>
    <t>MPD (including unbilled)</t>
  </si>
  <si>
    <t>= 14a * c</t>
  </si>
  <si>
    <t>Annual Cost</t>
  </si>
  <si>
    <t>Schedule 8 - Non-Firm Point to Point (PTP)</t>
  </si>
  <si>
    <t>MPD Rate Class Designation</t>
  </si>
  <si>
    <t>Exhibit 10 at 4a * 3a</t>
  </si>
  <si>
    <t>Billing Units (Notes 1 &amp; 2)</t>
  </si>
  <si>
    <t>kWh and kW are annual values.  Annual kW = kW-month * 12.</t>
  </si>
  <si>
    <t xml:space="preserve">Plant Held for Future Use  </t>
  </si>
  <si>
    <t>Materials and Supplies</t>
  </si>
  <si>
    <t>End of/ Full Year</t>
  </si>
  <si>
    <t>FF1 at 113:61d; FF1 at 113:61c</t>
  </si>
  <si>
    <t>FF1 at 111:81d; FF1 at 111:81c</t>
  </si>
  <si>
    <t>FF1 at 111:69d; FF1 at 111:69c</t>
  </si>
  <si>
    <t>19d * 20d</t>
  </si>
  <si>
    <t>27d * 28d</t>
  </si>
  <si>
    <t>FF1 at 118:29c</t>
  </si>
  <si>
    <t>FF1 at 112:3d; FF1 at 112:3c; Avg [24a:24b]</t>
  </si>
  <si>
    <t>FF1 at 112:16d; FF1 at 112:16c</t>
  </si>
  <si>
    <t>FF1 at 112:12d; FF1 at 112:12c</t>
  </si>
  <si>
    <t>FF1 at 112:3d; FF1 at 112:3c</t>
  </si>
  <si>
    <t>FF1 at 112:15d; FF1 at 112:15c</t>
  </si>
  <si>
    <t>Unamortized Loss on Reacquired Debt (neg.)</t>
  </si>
  <si>
    <t>Unamortized Debt Expenses (neg.)</t>
  </si>
  <si>
    <t>Other Interest (neg.)</t>
  </si>
  <si>
    <t>Account No. 216.1 (neg.)</t>
  </si>
  <si>
    <t>Account No. 204 (neg.)</t>
  </si>
  <si>
    <t>Goodwill (Acquisition Premium) is excluded from ROE calculation.</t>
  </si>
  <si>
    <t>Company Records, Note 2</t>
  </si>
  <si>
    <t>Goodwill Docket Nos. EC01-13, EC10-67 (neg.)</t>
  </si>
  <si>
    <t>Accumulated Deferred Taxes (neg.) Acct. Nos. 282 and 283</t>
  </si>
  <si>
    <t>Accumulated Deferred Taxes (pos.) Acct. No. 190</t>
  </si>
  <si>
    <t>Values exclude transaction-related costs for which recovery has not been authorized by the Commission.</t>
  </si>
  <si>
    <t>FF1 at 269:f, Company Records</t>
  </si>
  <si>
    <t>FF1 at 232:f, Company Records</t>
  </si>
  <si>
    <t>FF1 at 227:8b; FF1 at 227:8c</t>
  </si>
  <si>
    <t>FF1 at 227:16b; FF1 at 227:16c</t>
  </si>
  <si>
    <t>Account Nos. 924, 928, 930.1 (all neg.)</t>
  </si>
  <si>
    <t>FF1 at 323:184b, Company Records</t>
  </si>
  <si>
    <t>Account Nos. 560-564, 566-573</t>
  </si>
  <si>
    <t>FF1 at 321:83b-95b, 321:97b-98b, 321:111b, Company Records</t>
  </si>
  <si>
    <t>Transmission Operation and Maintenance</t>
  </si>
  <si>
    <t>FF1 at 321:85b to 92b, Company Records</t>
  </si>
  <si>
    <t>FF1 at 400 Sum [1b:16b]</t>
  </si>
  <si>
    <t xml:space="preserve">Total Operations and Maintenance Salaries and Wages  </t>
  </si>
  <si>
    <t>Point-to-Point  &amp; Settled Transaction Revenues</t>
  </si>
  <si>
    <t>Notes 1 and 2</t>
  </si>
  <si>
    <t>Note 3</t>
  </si>
  <si>
    <t>n = avg. [a:m]</t>
  </si>
  <si>
    <t>Average [1:12]</t>
  </si>
  <si>
    <t xml:space="preserve">12-CP </t>
  </si>
  <si>
    <t>EXHIBIT 10</t>
  </si>
  <si>
    <t>SCHEDULING, SYSTEM CONTROL &amp; DISPATCHING SERVICE COSTS</t>
  </si>
  <si>
    <t>FF1 at 323:171b</t>
  </si>
  <si>
    <t>rate delta</t>
  </si>
  <si>
    <t>ACTUAL WHOLESALE TRANSMISSION REVENUE REQUIREMENT</t>
  </si>
  <si>
    <t>(Note 3)</t>
  </si>
  <si>
    <t>(Note 4)</t>
  </si>
  <si>
    <t>(Note 5)</t>
  </si>
  <si>
    <t>Value rounded to nearest $0.01.</t>
  </si>
  <si>
    <t>Value rounded to nearest $0.001.</t>
  </si>
  <si>
    <t>Value rounded to nearest $0.0001.</t>
  </si>
  <si>
    <t>Yearly non-firm point-to-point service not offered.  Value shown in 24b only for purposes of calculating charges in 24c and 24d.</t>
  </si>
  <si>
    <t>Value rounded to nearest $0.000001.</t>
  </si>
  <si>
    <t>(c) Exhibit 6</t>
  </si>
  <si>
    <t>Values may differ slightly from FERC Form 1 due to rounding.</t>
  </si>
  <si>
    <t>FF1 at 219:25c</t>
  </si>
  <si>
    <t>FF1 at 219:28c</t>
  </si>
  <si>
    <t>District</t>
  </si>
  <si>
    <t>Adjustments</t>
  </si>
  <si>
    <t>WP Retail Adjustments [11d + 11e]</t>
  </si>
  <si>
    <t>WP Wholesale Adjustments [11d + 11e]</t>
  </si>
  <si>
    <t>Workpaper - Adjustments to Wholesale Charges</t>
  </si>
  <si>
    <t>Workpaper - Adjustments to Retail Charges</t>
  </si>
  <si>
    <t>Adjusted Value</t>
  </si>
  <si>
    <t>Transmission Prepayments (Acct. No. 165)</t>
  </si>
  <si>
    <t>FF1 at 111:57c</t>
  </si>
  <si>
    <t>Total Proprietary Capital</t>
  </si>
  <si>
    <t>24b = 22a / 23a, Note 2, Note 6</t>
  </si>
  <si>
    <t>MPD NITS Customers</t>
  </si>
  <si>
    <t>FF1 at 112:24d; FF1 at 112:24c; Avg [7a:7b]</t>
  </si>
  <si>
    <t>FF1 at 206:58b, 207:58g, Company Records</t>
  </si>
  <si>
    <t>FF1 at 206:99b, 207:99g, Company Records</t>
  </si>
  <si>
    <t>FF1 at 204:5b, 205:5g, Company Records</t>
  </si>
  <si>
    <t>MPD Transmission-Related General and Intangible Plant (13-mo. avg.)</t>
  </si>
  <si>
    <t>MPD Electric Plant in Service (13-mo. avg.)</t>
  </si>
  <si>
    <t>Account No. 219 (neg.)</t>
  </si>
  <si>
    <t>Bangor Hydro District Total Electric Plant In Service (13-mo. avg.)</t>
  </si>
  <si>
    <t>Maine Public District Total Electric Plant In Service (13-mo. avg.)</t>
  </si>
  <si>
    <t>Exhibit 10 at 2a (neg.)</t>
  </si>
  <si>
    <t>Exhibit 10 at 3a (neg.) * 3a</t>
  </si>
  <si>
    <t>Exhibit 10 at 1a</t>
  </si>
  <si>
    <t>Account No. 561</t>
  </si>
  <si>
    <t>Plant in Service (EOY)</t>
  </si>
  <si>
    <t>Other Regulatory Assets (EOY)</t>
  </si>
  <si>
    <t>Other Regulatory Liabilities (EOY)</t>
  </si>
  <si>
    <t>Other Regulatory Liabilities (neg.)</t>
  </si>
  <si>
    <t>Other Transmission-Related Assets/Liabilities</t>
  </si>
  <si>
    <t>Accumulated Provision for Pensions and Benefits (neg.)</t>
  </si>
  <si>
    <t>FF1 at 112:29, Company Records</t>
  </si>
  <si>
    <t>FF1 at 278:f, Company Records</t>
  </si>
  <si>
    <t>Other Pension and Benefit Liabilities (EOY)</t>
  </si>
  <si>
    <t>Accumulated Provision for Pensions and Benefits - Liability</t>
  </si>
  <si>
    <t>Accumulated Provision for Pensions and Benefits - Regulatory Liability</t>
  </si>
  <si>
    <t>Items not included in Transmission Investment Base - Regulatory Liability</t>
  </si>
  <si>
    <t xml:space="preserve">FF1 at 278:f </t>
  </si>
  <si>
    <t>Accumulated Provision for Pensions and Benefits - Regulatory Assets</t>
  </si>
  <si>
    <t>Items not included in Transmission Investment Base - Regulatory Assets</t>
  </si>
  <si>
    <t>FF1 at 232:f</t>
  </si>
  <si>
    <t>FF1 at 263i</t>
  </si>
  <si>
    <t>n/a</t>
  </si>
  <si>
    <t>FF1 at 114:14c</t>
  </si>
  <si>
    <t>Sum [2a:8a]</t>
  </si>
  <si>
    <t>12a + 13a</t>
  </si>
  <si>
    <t>Sum [9a, 14a, 19a]</t>
  </si>
  <si>
    <t>17a + 18a</t>
  </si>
  <si>
    <t>Salaries and Wages</t>
  </si>
  <si>
    <t>Plant Allocator</t>
  </si>
  <si>
    <t>Revenue Allocator</t>
  </si>
  <si>
    <t>Sum [12p, 24p, 36p]</t>
  </si>
  <si>
    <t>WP ADIT at 37p</t>
  </si>
  <si>
    <t>Company Revenues (Subtotal)</t>
  </si>
  <si>
    <r>
      <t>Taxes Other Than Income Taxes</t>
    </r>
    <r>
      <rPr>
        <sz val="11"/>
        <rFont val="Arial"/>
        <family val="2"/>
      </rPr>
      <t xml:space="preserve"> (sum of Property Tax and Payroll Tax above)</t>
    </r>
  </si>
  <si>
    <t>Retail Load Ratio Share (rounded to 2 decimal places)</t>
  </si>
  <si>
    <t>Accumulated Deferred Taxes</t>
  </si>
  <si>
    <t>Other Assets/Liabilities</t>
  </si>
  <si>
    <t>Cost of Capital Rate (rounded to 2 decimal places)</t>
  </si>
  <si>
    <t>Transmission Plant-Related Rents and General Plant-Related Rents</t>
  </si>
  <si>
    <t>FF1 at 323:187b</t>
  </si>
  <si>
    <t>Other Amounts Recorded to Account No. 926</t>
  </si>
  <si>
    <t>Figures to be rounded in accordance with billing rates shown in Exhibit 1b.</t>
  </si>
  <si>
    <t>Unbilled Amounts</t>
  </si>
  <si>
    <t>MWh</t>
  </si>
  <si>
    <t>Revenue</t>
  </si>
  <si>
    <t>Exhibit 10</t>
  </si>
  <si>
    <t>WP ADIT at 75p + WP ADIT at 113p</t>
  </si>
  <si>
    <t>Sum [88p, 100p, 112p]</t>
  </si>
  <si>
    <t>Sum [50p, 62p, 74p]</t>
  </si>
  <si>
    <t>Exhibit 2 at 33a</t>
  </si>
  <si>
    <t>Other Plant</t>
  </si>
  <si>
    <t>Exhibit 4 at 21r</t>
  </si>
  <si>
    <t>Exhibit 4 at 27r</t>
  </si>
  <si>
    <t>Exhibit 4 at 39r</t>
  </si>
  <si>
    <t>Exhibit 4 at 34r</t>
  </si>
  <si>
    <t>Exhibit 4 at 29r</t>
  </si>
  <si>
    <t>7a + Sum [13a:20a]</t>
  </si>
  <si>
    <t>21a * 22a</t>
  </si>
  <si>
    <t>Sum [24a:32a]</t>
  </si>
  <si>
    <t>Transmission Plant Accumulated Depreciation (neg.)</t>
  </si>
  <si>
    <t>Accum. Provision for Amortization of Other Utility Plant (neg.)</t>
  </si>
  <si>
    <t>FF1 at 200:21b, Company Records</t>
  </si>
  <si>
    <t>19r + 20r</t>
  </si>
  <si>
    <t>32r + 33r</t>
  </si>
  <si>
    <t>37r + 38r</t>
  </si>
  <si>
    <t>Sum [8r, 10r, 16r, 21r, 27r, 29r, 34r, 39r]</t>
  </si>
  <si>
    <t>Transmission Plant Accumlated Depreciation (neg.)</t>
  </si>
  <si>
    <t>General Plant Accumulated Depreciation (neg.)</t>
  </si>
  <si>
    <t>Depreciation Expense and Amortization</t>
  </si>
  <si>
    <t>Intangible Plant Amortization</t>
  </si>
  <si>
    <t>a: 161a + 165a, b: 162a + 165b</t>
  </si>
  <si>
    <t>a: 161b + 166a, b: 162b + 166b</t>
  </si>
  <si>
    <t>FF1 at 200:21b</t>
  </si>
  <si>
    <t>Exhibit 1a at 7a</t>
  </si>
  <si>
    <t>Transmission Accumulated Depreciation and Amortization</t>
  </si>
  <si>
    <t>General Plant Depreciation and Amortization</t>
  </si>
  <si>
    <t>FF1 at 336:10f, Company Records</t>
  </si>
  <si>
    <t>FF1 at 336:1f, Company Records</t>
  </si>
  <si>
    <t>FF1 at 336:7f, Company Records</t>
  </si>
  <si>
    <t>FF1 at 336:7f</t>
  </si>
  <si>
    <t>FF1 at 336:10f</t>
  </si>
  <si>
    <t>FF1 at 336:1f</t>
  </si>
  <si>
    <t>Salaries and Wages Allocator</t>
  </si>
  <si>
    <t>1a / 3a</t>
  </si>
  <si>
    <t>2a / 3a</t>
  </si>
  <si>
    <t>4a / 3 + 16a / 3 + 22a / 3</t>
  </si>
  <si>
    <t>5a / 3 + 17a / 3 + 23a / 3</t>
  </si>
  <si>
    <t>4a / 2 + 16a / 2</t>
  </si>
  <si>
    <t>5a / 2 + 17a / 2</t>
  </si>
  <si>
    <t>13a + 14a</t>
  </si>
  <si>
    <t>19a + 20a</t>
  </si>
  <si>
    <t>19a / 21a</t>
  </si>
  <si>
    <t>20a / 21a</t>
  </si>
  <si>
    <t>25a + 26a</t>
  </si>
  <si>
    <t>25a / 27a</t>
  </si>
  <si>
    <t>26a / 27a</t>
  </si>
  <si>
    <t>31a + 32a</t>
  </si>
  <si>
    <t>31a / 33a</t>
  </si>
  <si>
    <t>32a / 33a</t>
  </si>
  <si>
    <t>32a</t>
  </si>
  <si>
    <t>(36a + 37a) / 38a</t>
  </si>
  <si>
    <t>26a</t>
  </si>
  <si>
    <t>41a / 42a</t>
  </si>
  <si>
    <t>44a / (45a - 46a)</t>
  </si>
  <si>
    <t>MPD Average Total Transmission Plant (13-mo. avg.)</t>
  </si>
  <si>
    <t>Customer MWh, Revenue and Count (Billed)</t>
  </si>
  <si>
    <t>WP Retail June True-Up at 30d</t>
  </si>
  <si>
    <t>General Taxes</t>
  </si>
  <si>
    <t>Transmission Related Revenues (neg.)</t>
  </si>
  <si>
    <t>Preferred Dividends (neg.) (Note 3)</t>
  </si>
  <si>
    <t>Insofar as Preferred Dividends are recorded to Account 437 as a negative value, the value input in Line 25, Column b will be a positive value.</t>
  </si>
  <si>
    <t>EXHIBIT 7</t>
  </si>
  <si>
    <t>Transmission-Related Revenues</t>
  </si>
  <si>
    <t>Exhibit 7 at 21a</t>
  </si>
  <si>
    <t>MPD Total Transmission Plant</t>
  </si>
  <si>
    <t>a &amp; b: Exh. 1b from annual updates referenced in column headings</t>
  </si>
  <si>
    <t>Sum [1e:9e]</t>
  </si>
  <si>
    <t>10e</t>
  </si>
  <si>
    <t>10e + 28d</t>
  </si>
  <si>
    <t>WP RETAIL JUNE TRUE-UP</t>
  </si>
  <si>
    <t>WP WHOLESALE ADJUSTMENTS</t>
  </si>
  <si>
    <t>WP RETAIL ADJUSTMENTS</t>
  </si>
  <si>
    <t>WP FF1 RECONCILLIATION</t>
  </si>
  <si>
    <t>Transmission-Related Depreciation and Amortization Expense</t>
  </si>
  <si>
    <t>Includes all transmission-related revenues recorded in Account 456 associated with the rolled-in base transmission rates for point-to-point or ancillary services on FF1 at 330:k and 330:m attributable to MPD, net of all of the principal and one-half of the associated interest of any refunds for point-to-point transmission and associated ancillary services recorded in Account 449.1.</t>
  </si>
  <si>
    <t>Exhibit 4 at 41r</t>
  </si>
  <si>
    <t>FF1 at 304:d</t>
  </si>
  <si>
    <t>FF1 at 304:b</t>
  </si>
  <si>
    <t>13a / 15a</t>
  </si>
  <si>
    <t>14a / 15a</t>
  </si>
  <si>
    <t>FF1 at 304:c</t>
  </si>
  <si>
    <t>Exhibit 6 at 29a</t>
  </si>
  <si>
    <t>Exhibit 6 at 43a</t>
  </si>
  <si>
    <t>Billing units corresponding to the most recent calendar year will be used.</t>
  </si>
  <si>
    <t>Amortized Amount</t>
  </si>
  <si>
    <t>Blended Federal &amp; State Statutory Tax Rate</t>
  </si>
  <si>
    <t>Grossed Up Amortized Amount</t>
  </si>
  <si>
    <t>6.3e / (1 - 6.4e)</t>
  </si>
  <si>
    <t>1 - [(1 - Exhibit 3 at 47d) * (1 - Exhibit 3 at 57d)]</t>
  </si>
  <si>
    <t>Exhibit 5 at 6.5e</t>
  </si>
  <si>
    <t>Allocator</t>
  </si>
  <si>
    <t>Unprotected</t>
  </si>
  <si>
    <t>Distribution</t>
  </si>
  <si>
    <t>Maine Public District</t>
  </si>
  <si>
    <t>Bangor Hydro District</t>
  </si>
  <si>
    <t>2c + 3c</t>
  </si>
  <si>
    <t>c = a - b</t>
  </si>
  <si>
    <t>Protected/</t>
  </si>
  <si>
    <t>Amortization</t>
  </si>
  <si>
    <t>Difference</t>
  </si>
  <si>
    <t>Period</t>
  </si>
  <si>
    <t>VERSANT POWER – MAINE PUBLIC DISTRICT OATT</t>
  </si>
  <si>
    <t>Account 561.4 costs Transmission Provider pays to the Northern Maine ISA (NMISA) on behalf of the MPD load. From Company Records.</t>
  </si>
  <si>
    <t>Excludes transmission investments for which Transmission Provider received up-front customer contributions that it does not have to repay.</t>
  </si>
  <si>
    <t>Transmission Provider Total Capital</t>
  </si>
  <si>
    <t>Transmission Provider Common Equity Adjusted</t>
  </si>
  <si>
    <t>FT = Transmission Provider federal income tax rate</t>
  </si>
  <si>
    <t>ST = Transmission Provider state income tax rate</t>
  </si>
  <si>
    <t>WP DTA/(L) AMORTIZATION EXPENSE AND BALANCE</t>
  </si>
  <si>
    <t>Workpaper - Deferred Tax Asset/(Liability) Amortization Expense and Balance</t>
  </si>
  <si>
    <t>a1</t>
  </si>
  <si>
    <t>a[] *</t>
  </si>
  <si>
    <t>b = Sum a1:a[]</t>
  </si>
  <si>
    <t>Calendar Year</t>
  </si>
  <si>
    <t>Monthly Amortization</t>
  </si>
  <si>
    <t>Deferred Tax Assets/(Liabiliites) as Allocated to MPD Transmission by Month</t>
  </si>
  <si>
    <t>Values to Ex. 4 at 26.1</t>
  </si>
  <si>
    <t>*</t>
  </si>
  <si>
    <t>Additional columns to be added as necessary.</t>
  </si>
  <si>
    <t>WP PROTECTED DTA/(L) AMORTIZATION BY YEAR</t>
  </si>
  <si>
    <t>Workpaper - Protected Deferred Tax Asset/(Liability) Amortization by Year *</t>
  </si>
  <si>
    <t>a (Notes 1, 2)</t>
  </si>
  <si>
    <t>Versant Power</t>
  </si>
  <si>
    <t>MPD Transmission</t>
  </si>
  <si>
    <t>[] **</t>
  </si>
  <si>
    <t>Sheet may be replicated for each change in tax rate resulting in excess or deficient ADITs.</t>
  </si>
  <si>
    <t>**</t>
  </si>
  <si>
    <t>Additional rows to be added as necessary.</t>
  </si>
  <si>
    <t>WP Protected DTA(L) Allocators at 3a</t>
  </si>
  <si>
    <t>WP UNPROTECTED DTA/(L) AMORTIZATION BY YEAR</t>
  </si>
  <si>
    <t>Workpaper - Unprotected Deferred Tax Asset/(Liability) Amortization by Year *</t>
  </si>
  <si>
    <t>Unprotected Amortization</t>
  </si>
  <si>
    <t>WP Unprotected DTA(L) Allocators at 3a</t>
  </si>
  <si>
    <t>WP INITIAL DTA/(L) DETAIL</t>
  </si>
  <si>
    <t>Workpaper - Initial Deferred Tax Asset/(Liability) Detail *</t>
  </si>
  <si>
    <t>Account</t>
  </si>
  <si>
    <t>[]</t>
  </si>
  <si>
    <t>WP PROTECTED DTA/(L) ALLOCATORS</t>
  </si>
  <si>
    <t>Workpaper - Protected Deferred Tax Asset/(Liability) Allocators*</t>
  </si>
  <si>
    <t>Protected Deficient/(Excess) Deferred Tax Allocators</t>
  </si>
  <si>
    <t>Total (= T + D)</t>
  </si>
  <si>
    <t>a: 24b / 6c; b: 24c / 6c</t>
  </si>
  <si>
    <t>a: 38b / 6c; b: 38c / 6c</t>
  </si>
  <si>
    <t>Deficient/(Excess) Protected ADIT</t>
  </si>
  <si>
    <t>Alloc. Amount</t>
  </si>
  <si>
    <t>BHD Deficient/(Excess) Protected ADIT</t>
  </si>
  <si>
    <t>BHD Allocation Stage 1</t>
  </si>
  <si>
    <t>WP NTV NBV Differences [4c / 5c]; 9c * 12b</t>
  </si>
  <si>
    <t>WP NTV NBV Differences [3c / 5c]; 9c * 13b</t>
  </si>
  <si>
    <t>Common</t>
  </si>
  <si>
    <t>WP NTV NBV Differences [2c / 5c]</t>
  </si>
  <si>
    <t>Common (CIS)</t>
  </si>
  <si>
    <t>Common (General)</t>
  </si>
  <si>
    <t>Sum Lines 11, 12, 14, 15</t>
  </si>
  <si>
    <t>BHD Allocation Stage 2</t>
  </si>
  <si>
    <t>Tr. Allocator</t>
  </si>
  <si>
    <t>Col. b: Col. a * applicable value from 12c:16c</t>
  </si>
  <si>
    <t>Col. c: Applicable value from 12c:16c - Col. b</t>
  </si>
  <si>
    <t>MPD Deficient/(Excess) Protected ADIT</t>
  </si>
  <si>
    <t>MPD Allocation Stage 1</t>
  </si>
  <si>
    <t>Sum Lines 29:31</t>
  </si>
  <si>
    <t>MPD Allocation Stage 2</t>
  </si>
  <si>
    <t>Col. b: Col. a * applicable value from 29c:31c</t>
  </si>
  <si>
    <t>Col. c: Applicable value from 29c:31c - Col. b</t>
  </si>
  <si>
    <t>Determination of CIS as Percentage of BHD Common at</t>
  </si>
  <si>
    <t>CIS Accumulated Depreciation</t>
  </si>
  <si>
    <t>General, Intangible and Distribution Accumulated Depreciation</t>
  </si>
  <si>
    <t>CIS as Percentage of Common</t>
  </si>
  <si>
    <t>41c / 42c</t>
  </si>
  <si>
    <t>WP UNPROTECTED DTA/(L) ALLOCATORS</t>
  </si>
  <si>
    <t>Workpaper - Unprotected Deferred Tax Asset/(Liability) Allocators*</t>
  </si>
  <si>
    <t>Unprotected Deficient/(Excess) Deferred Tax Allocators</t>
  </si>
  <si>
    <t>General, Intangible and Distributino Accumulated Depreciation</t>
  </si>
  <si>
    <t>WP NTV NBV DIFFERENCES</t>
  </si>
  <si>
    <t>Workpaper - Net Tax Value (NTV) - Net Book Value (NBV) Differences*</t>
  </si>
  <si>
    <t>Sum [24r:26.2r]</t>
  </si>
  <si>
    <t>Amortization of Deficient/(Excess) Deferred Income Tax Assets/(Liabilities)</t>
  </si>
  <si>
    <t>Deficient/(Excess) Deferred Income Tax Assets/(Liabilities)</t>
  </si>
  <si>
    <t>To the extent permitted by enacted law, IRS authority and/or published guidance, values shall represent the maximum amount of protected excess and deficient ADIT allowed to be included in the formula rate in each rate year under the provisions of the most applicable IRS guidance or requirements. Accordingly, values may be revised for matters that alter the maximum amount of excess and deficient ADIT allowed to be included in the formula rate in the current or future rate year (e.g., book accounting depreciation rate changes and impairments or income tax matters).</t>
  </si>
  <si>
    <t>Annual Versant Power Amortization of Deficient ADIT Asset (Account 410.1)</t>
  </si>
  <si>
    <t>Annual Versant Power Amortization of Excess ADIT Liability (Account 411.1)</t>
  </si>
  <si>
    <t>Annual Amortization of MPD Transmission Deficient/(Excess) ADIT Assets/(Liabilities) - Protected</t>
  </si>
  <si>
    <t>WP Prot DTA/(L) Amort by Year, Col. e (for Applicable Year)</t>
  </si>
  <si>
    <t>Annual Amortization of MPD Transmission Deficient/(Excess) ADIT Assets/(Liabilities) - Unprotected</t>
  </si>
  <si>
    <t>WP Unprot DTA/(L) Amort by Year, Col. e (for Applicable Year)</t>
  </si>
  <si>
    <t>Total MPD Transmission Annual Amortization Expense (to Exhibit 5 at 6.3a)</t>
  </si>
  <si>
    <t>6a + 7a</t>
  </si>
  <si>
    <t>Line 8 / 12</t>
  </si>
  <si>
    <t>Prior Year, WP DTA/(L) Amortization, Line 25</t>
  </si>
  <si>
    <t>Line 13 - Line 10</t>
  </si>
  <si>
    <t>Line 14 - Line 10</t>
  </si>
  <si>
    <t>Line 15 - Line 10</t>
  </si>
  <si>
    <t>Line 16 - Line 10</t>
  </si>
  <si>
    <t>Line 17 - Line 10</t>
  </si>
  <si>
    <t>Line 18 - Line 10</t>
  </si>
  <si>
    <t>Line 19 - Line 10</t>
  </si>
  <si>
    <t>Line 20 - Line 10</t>
  </si>
  <si>
    <t>Line 21 - Line 10</t>
  </si>
  <si>
    <t>Line 22 - Line 10</t>
  </si>
  <si>
    <t>Line 23 - Line 10</t>
  </si>
  <si>
    <t>Line 24 - Line 10</t>
  </si>
  <si>
    <t>Protected Amortization (Note 1)</t>
  </si>
  <si>
    <t>of Deficient DIT Asset</t>
  </si>
  <si>
    <t>of Excess DIT Liability</t>
  </si>
  <si>
    <t>Net Protected Amortization</t>
  </si>
  <si>
    <t>Protected Allocator (Note 3)</t>
  </si>
  <si>
    <t>Acct 410.1</t>
  </si>
  <si>
    <t>Acct 411.1</t>
  </si>
  <si>
    <t>Net Unprotected Amortization</t>
  </si>
  <si>
    <t>Unprotected Allocator (Note 3)</t>
  </si>
  <si>
    <t>Versant Power Total</t>
  </si>
  <si>
    <t>of Deficient DIT Asset (Note 1)</t>
  </si>
  <si>
    <t>of Excess DIT Liability (Note 2)</t>
  </si>
  <si>
    <t>Protected</t>
  </si>
  <si>
    <t xml:space="preserve"> Total</t>
  </si>
  <si>
    <t>Versant Power Deferred Tax Asset (Account 182.3)</t>
  </si>
  <si>
    <t>Sum of Relevant Values in 1.001c:1.[]c</t>
  </si>
  <si>
    <t>Versant Power Deferred Tax Liability (Account 254)</t>
  </si>
  <si>
    <t>Versant Power Net Deferred Tax Asset/(Liability)</t>
  </si>
  <si>
    <t>Sum Lines 2.01:2.02</t>
  </si>
  <si>
    <t>Gross-Up on Versant Power Deferred Tax Asset</t>
  </si>
  <si>
    <t>[2.01c * 1/(1-5c)] - 2.01c, Note 2</t>
  </si>
  <si>
    <t>Gross-Up on Versant Power Deferred Tax Liability</t>
  </si>
  <si>
    <t>[2.02c * 1/(1-5c)] - 2.02c, Note 2</t>
  </si>
  <si>
    <r>
      <t xml:space="preserve">ADIT accounts are remeasured by analyzing, for each ADIT inventory maintained, the future obligation or credit of Versant Power under a </t>
    </r>
    <r>
      <rPr>
        <u/>
        <sz val="11"/>
        <rFont val="Arial"/>
        <family val="2"/>
      </rPr>
      <t>21</t>
    </r>
    <r>
      <rPr>
        <sz val="11"/>
        <rFont val="Arial"/>
        <family val="2"/>
      </rPr>
      <t xml:space="preserve"> percent federal tax rate.</t>
    </r>
  </si>
  <si>
    <t>Gross-up is not included in rate base.  Rather, gross-up of amortization is provided for in Exhibit 5, Lines 6.2 to 6.5.</t>
  </si>
  <si>
    <t>Originating</t>
  </si>
  <si>
    <t>Recorded</t>
  </si>
  <si>
    <t>WP Initial DTA(L) Detail at 3a</t>
  </si>
  <si>
    <t>WP Prot DTA(L) Amort by Year Col. a + WP Unprot DTA(L) Amort by Year Col. a</t>
  </si>
  <si>
    <t>WP Prot DTA(L) Amort by Year Col. b + WP Unprot DTA(L) Amort by Year Col. b</t>
  </si>
  <si>
    <t>WP DTA/(L) Amortization Expense and Balance, 8b</t>
  </si>
  <si>
    <t>WP DTA/(L) Amortization Expense and Balance, 13b:25b</t>
  </si>
  <si>
    <t xml:space="preserve">     Cost of Capital Rate (rounded to 2 decimal places)</t>
  </si>
  <si>
    <t>5.2a * 5.3a</t>
  </si>
  <si>
    <t>MPD Revenue (Trans.)</t>
  </si>
  <si>
    <t>Total Wholesale Transmission Revenue Requirement</t>
  </si>
  <si>
    <t>WHOLESALE TRANSMISSION INVESTMENT BASE</t>
  </si>
  <si>
    <t>Total Plant Excluding Customer Information System</t>
  </si>
  <si>
    <t>Total Depreciaton and Amortization Excluding Customer Information System</t>
  </si>
  <si>
    <t>Exhibit 4 at 10r</t>
  </si>
  <si>
    <t>Depreciation and Amortization Expense Excluding Customer Information System</t>
  </si>
  <si>
    <t>Customer Information System Depreciation and Amortization</t>
  </si>
  <si>
    <t>Customer Information System Net Plant</t>
  </si>
  <si>
    <t>Investment Return on Customer Information System Plant</t>
  </si>
  <si>
    <t>Exhibit 4 at [7.4r + 15.3r]</t>
  </si>
  <si>
    <t>Exhibit 5 at 4.3e</t>
  </si>
  <si>
    <t xml:space="preserve">Sum [4a, 5.4a:10a] </t>
  </si>
  <si>
    <t>Transmission Related Customer Information System (neg.)</t>
  </si>
  <si>
    <t>FF1 at 204:5b, 205:5g, 206:99b, 207:99g, Company Records</t>
  </si>
  <si>
    <t>Transmission Related Customer Information System (pos.)</t>
  </si>
  <si>
    <t>CIS Accumulated Depreciation and Amortization (pos.)</t>
  </si>
  <si>
    <t>FF1 at 200:21b, 219:28b, Company Records</t>
  </si>
  <si>
    <t>CIS Accumulated Depreciation and Amortization (neg.)</t>
  </si>
  <si>
    <t>Sum [1r:7.4r]</t>
  </si>
  <si>
    <t>Sum [13r:15.3r]</t>
  </si>
  <si>
    <t>Customer Information System Depreciation and Amortization (neg.)</t>
  </si>
  <si>
    <t>FF1 at 336:1f, 336:10f, Company Records</t>
  </si>
  <si>
    <t>Customer Information System Depreciation and Amortization (pos.)</t>
  </si>
  <si>
    <t>Sum [2e:4.3e]</t>
  </si>
  <si>
    <t>Sum Exhibit 4 [3r, 5r, 7.3r, 7.4r]</t>
  </si>
  <si>
    <t>Customer Information System Plant (neg.)</t>
  </si>
  <si>
    <t>Exhibit 4 at 7.3r</t>
  </si>
  <si>
    <t>Exhibit 4 at 7.1r</t>
  </si>
  <si>
    <t>Customer Information System (pos.)</t>
  </si>
  <si>
    <t>Exhibit 4 at 15.2r</t>
  </si>
  <si>
    <t>Exhibit 4 at 15.1r</t>
  </si>
  <si>
    <t>Sum Exhibit 5 [2e:4.2e]</t>
  </si>
  <si>
    <t>Exhibit 4 at 3r</t>
  </si>
  <si>
    <t>Exhibit 4 at 14r</t>
  </si>
  <si>
    <t>Sum [10a:12.2a]</t>
  </si>
  <si>
    <t>Sum [3a:6.2a]</t>
  </si>
  <si>
    <t>Calculation of Retail Charges by Customer Class</t>
  </si>
  <si>
    <t>(Notes 5, 6)</t>
  </si>
  <si>
    <t>Workpaper - Transaction Costs</t>
  </si>
  <si>
    <t>EOY Gross Plant Recorded</t>
  </si>
  <si>
    <t>BOY Accum. Depreciation</t>
  </si>
  <si>
    <t>EOY Accum. Depreciation</t>
  </si>
  <si>
    <t>BOY ADIT</t>
  </si>
  <si>
    <t>EOY ADIT</t>
  </si>
  <si>
    <t>CY Depreciation Expense</t>
  </si>
  <si>
    <t>Reference</t>
  </si>
  <si>
    <t>Projects Removed from Transmission Plant</t>
  </si>
  <si>
    <t>Project 2225 - Integrate MPS into BHE SCADA</t>
  </si>
  <si>
    <t xml:space="preserve">    80% allocation to transmission (see Amended Refund Rept Tab: Project 2225)</t>
  </si>
  <si>
    <t>a: Value to Exhibit 4 at Line 1; f: Value to Exhibit 5 at 2a</t>
  </si>
  <si>
    <t>Projects Removed from Intangible Plant</t>
  </si>
  <si>
    <t>Project 2073 - Integrate MPS into BHE Oracle system</t>
  </si>
  <si>
    <t>Project 2208 - Integrate MPS into BHE Capital Planning and Maintenance Planning System</t>
  </si>
  <si>
    <t>a: Value to Exhibit 4 at Line 5; f: Value to Exhibit 5 at 4a</t>
  </si>
  <si>
    <t>Projects Removed from General Plant</t>
  </si>
  <si>
    <t xml:space="preserve">Project 2226 - Integrate MPS into the BHE Voice Communication System </t>
  </si>
  <si>
    <t>Company Records, a: Value to Exhibit 4 at Line 3; f: Value to Exhibit 5 at 3a</t>
  </si>
  <si>
    <t>13 Month Plant Balances</t>
  </si>
  <si>
    <t>Depreciation - Transmission</t>
  </si>
  <si>
    <t>Depreciation - General</t>
  </si>
  <si>
    <t>Amortization - Intangible</t>
  </si>
  <si>
    <t>ADIT</t>
  </si>
  <si>
    <t>a: 3b, b: 8b + 10b, c: 3d + 8d + 10d</t>
  </si>
  <si>
    <t>a - c: calculated from line 13 and line 25 values</t>
  </si>
  <si>
    <t>a: 3c, b: 8c + 10c, c: 3e + 8e + 10e</t>
  </si>
  <si>
    <t>Line 12-24 values carry to Exhbit 4 at Lines 13 &amp; 14, WP ADIT at Line 52</t>
  </si>
  <si>
    <t>FASB 106 Liability</t>
  </si>
  <si>
    <t>Supplemental Executive Retirement Plan (SERP)</t>
  </si>
  <si>
    <t>Accrued Vacation Time</t>
  </si>
  <si>
    <t>Accrued Pension</t>
  </si>
  <si>
    <t>[Reserved]</t>
  </si>
  <si>
    <t>Account No. 190 - Subject to MPD Plant Allocation</t>
  </si>
  <si>
    <t>Net Operating Loss</t>
  </si>
  <si>
    <t>OH Time Study FERC Audit Refunds</t>
  </si>
  <si>
    <t>Account No. 190 - Subject to Revenue Allocation</t>
  </si>
  <si>
    <t>Sales Tax Reserve</t>
  </si>
  <si>
    <t>Research &amp; Development Credits</t>
  </si>
  <si>
    <t>Account No. 282 - Subject to MPD Plant Allocation</t>
  </si>
  <si>
    <t>(MPD) Plant Accumulated Depreciation Differences</t>
  </si>
  <si>
    <t>(MPD) Net Salvage</t>
  </si>
  <si>
    <t>(MPD) Basis Difference on 263(A) Cap O/H</t>
  </si>
  <si>
    <t>(MPD) Basis Difference on Repair/Replace</t>
  </si>
  <si>
    <t>(MPD) 263(A) Interest</t>
  </si>
  <si>
    <t>(MPD) CIAC</t>
  </si>
  <si>
    <t>(MPD) Sec. 162 Repairs Deduction - Transmission &amp; D</t>
  </si>
  <si>
    <t>(MPD) Sec. 263(A) Capitalized Overheads  - Transmission &amp; D</t>
  </si>
  <si>
    <t>(MPD) Cost of Removal - Transmission &amp; D</t>
  </si>
  <si>
    <t>(MPD) Tax Gains (Losses) - Transmission &amp; D</t>
  </si>
  <si>
    <t>Prepaid Insurance</t>
  </si>
  <si>
    <t>Reg. Asset - Pension</t>
  </si>
  <si>
    <t>PREPAID IT SUPPORT COSTS</t>
  </si>
  <si>
    <t>Acct. 283 - Subject to MPD Plant Allocation</t>
  </si>
  <si>
    <t>Reg. Asset - Unamortized Loss on Reacquired Debt</t>
  </si>
  <si>
    <t>PROPERTY TAXES</t>
  </si>
  <si>
    <t>Adjustments in respect of settled amount recorded to Line 6901</t>
  </si>
  <si>
    <t>Filed Gross Plant</t>
  </si>
  <si>
    <t>Settled Gross Plant</t>
  </si>
  <si>
    <t>Exh. 4, Line 1</t>
  </si>
  <si>
    <t>Removed from from Transmission Rate Base for Dec 2019 - April 2020</t>
  </si>
  <si>
    <t>Exh. 4, Line 13</t>
  </si>
  <si>
    <t>Adjust Accumulated Depreciation as follows</t>
  </si>
  <si>
    <t>Exh. 5:2a</t>
  </si>
  <si>
    <t>Adjustment to Depreciation Expense</t>
  </si>
  <si>
    <t>Exh. 4:19r</t>
  </si>
  <si>
    <t>Adjustment to BOY/EOY Average ADIT</t>
  </si>
  <si>
    <t>EMEC (All)</t>
  </si>
  <si>
    <t>VBL&amp;P</t>
  </si>
  <si>
    <t>Residential (A/A1/AH/AHN) (Note 3)</t>
  </si>
  <si>
    <t>Medium Power Service - Primary (EP) (Note 3)</t>
  </si>
  <si>
    <t>Medium Power Service - Primary (EP) Coincident Peak</t>
  </si>
  <si>
    <t>Large Power Service - Primary TOU (E-P-T)</t>
  </si>
  <si>
    <t>Large Power Service - Primary TOU (E-P-T) Coincident Peak</t>
  </si>
  <si>
    <t>Medium Power Service - Secondary (ES)</t>
  </si>
  <si>
    <t>Medium Power Service - Secondary (ES) Coincident Peak</t>
  </si>
  <si>
    <t>Large Power Service - Secondary TOU (E-S-T)</t>
  </si>
  <si>
    <t>Large Power Service - Secondary TOU (E-S-T) Coincident Peak</t>
  </si>
  <si>
    <t>Sub-Transmission Power Service (S-T)</t>
  </si>
  <si>
    <t>Transmission Power Service (H-T)</t>
  </si>
  <si>
    <t>TCJA 2017</t>
  </si>
  <si>
    <t>Tax Cut and Jobs Act of 2017</t>
  </si>
  <si>
    <t>Source: PriceWaterhouse Coopers Study for Versant Power</t>
  </si>
  <si>
    <t>WP Initial DTA/(L) Detail at 2.01b / 10.  See FERC Order 165 FERC ¶ 61,086 PP 44, 45 (re 10 year amort for unprotected)</t>
  </si>
  <si>
    <t>WP Initial DTA/(L) Detail at 2.02b / 10.  See FERC Order 165 FERC ¶ 61,086 PP 44, 45 (re 10 year amort for unprotected)</t>
  </si>
  <si>
    <t>Value at 12/31/2017</t>
  </si>
  <si>
    <t>at 35%</t>
  </si>
  <si>
    <t>at 21%</t>
  </si>
  <si>
    <t>Plant Differences - Protected</t>
  </si>
  <si>
    <t>ARAM</t>
  </si>
  <si>
    <t>Plant Differences - Unprotected</t>
  </si>
  <si>
    <t>10 years</t>
  </si>
  <si>
    <t>Regulatory Assets / Liabilities</t>
  </si>
  <si>
    <t>Pension / Post Retirement Benefits</t>
  </si>
  <si>
    <t>Accrued Liabilities</t>
  </si>
  <si>
    <t>Reserved Liabilities</t>
  </si>
  <si>
    <t>Prepaid Assets</t>
  </si>
  <si>
    <t>Equity Related Differences</t>
  </si>
  <si>
    <t>Other</t>
  </si>
  <si>
    <t>1.[] **</t>
  </si>
  <si>
    <t>WP NTV NBV Differences [5c / (5c + 5f)]; 6c * 9b</t>
  </si>
  <si>
    <t>44c * 14a; 9c * 15b</t>
  </si>
  <si>
    <t>14a - 15b; 9c * 16b</t>
  </si>
  <si>
    <t>Col. a: From BHD Ann. Update for 2018</t>
  </si>
  <si>
    <t>WP NTV NBV Differences [5f / (5c + 5f)]; 6c * 26b</t>
  </si>
  <si>
    <t>WP NTV NBV Differences [4f / 5f]; 26c * 29b</t>
  </si>
  <si>
    <t>WP NTV NBV Differences [3f / 5f]; 26c * 30b</t>
  </si>
  <si>
    <t>WP NTV NBV Differences [3f / 5f]; 26c * 31b</t>
  </si>
  <si>
    <t>37a: From MPD Ann. Update for 2018</t>
  </si>
  <si>
    <t>BHD</t>
  </si>
  <si>
    <t>f = d - e</t>
  </si>
  <si>
    <t>Protected Assets</t>
  </si>
  <si>
    <t>Net Tax Value</t>
  </si>
  <si>
    <t>Book Net Value</t>
  </si>
  <si>
    <t>Sum L. 2 to L. 4</t>
  </si>
  <si>
    <t>Unprotected Assets</t>
  </si>
  <si>
    <t>Source: PriceWaterhouse Coopers</t>
  </si>
  <si>
    <r>
      <t xml:space="preserve">Spreadsheet data represents differences between the net tax basis and the net book value of protected and unprotected deferred income tax items as of the effective date of the tax rate change.  The effective date is </t>
    </r>
    <r>
      <rPr>
        <u/>
        <sz val="11"/>
        <rFont val="Arial"/>
        <family val="2"/>
      </rPr>
      <t>December 31, 2017</t>
    </r>
    <r>
      <rPr>
        <sz val="11"/>
        <rFont val="Arial"/>
        <family val="2"/>
      </rPr>
      <t xml:space="preserve"> for the </t>
    </r>
    <r>
      <rPr>
        <u/>
        <sz val="11"/>
        <rFont val="Arial"/>
        <family val="2"/>
      </rPr>
      <t>Tax Cut and Jobs Act of 2017</t>
    </r>
    <r>
      <rPr>
        <sz val="11"/>
        <rFont val="Arial"/>
        <family val="2"/>
      </rPr>
      <t>.</t>
    </r>
  </si>
  <si>
    <t>FICA</t>
  </si>
  <si>
    <t>Federal Unemployment</t>
  </si>
  <si>
    <t>State Unemployment</t>
  </si>
  <si>
    <t>BHD Billed Total</t>
  </si>
  <si>
    <t>MPD Billed Total</t>
  </si>
  <si>
    <t>Cols. a &amp; b totals:  FF1 at 304:b &amp; 304:c</t>
  </si>
  <si>
    <t>Col. c total: FF1 at 304:d</t>
  </si>
  <si>
    <t>FF1 at 304:b &amp; 304:c</t>
  </si>
  <si>
    <t>[Included in Col. D]</t>
  </si>
  <si>
    <t>A/A1/AH/AHN</t>
  </si>
  <si>
    <t>C/SNO/F/D2</t>
  </si>
  <si>
    <t>ES</t>
  </si>
  <si>
    <t>EP</t>
  </si>
  <si>
    <t>ES-T</t>
  </si>
  <si>
    <t>EP-T</t>
  </si>
  <si>
    <t>S-T</t>
  </si>
  <si>
    <t>H-T</t>
  </si>
  <si>
    <t>SL/T</t>
  </si>
  <si>
    <t>2021-2022</t>
  </si>
  <si>
    <t>2018-2019 Settlement Adjustment</t>
  </si>
  <si>
    <t>[Included in Col. d]</t>
  </si>
  <si>
    <t>ER15-1429 Settlement filed 3/12/2020, Sec. 4.2.1.3</t>
  </si>
  <si>
    <t>For Coincident Peak rate classes, the associated rate will be calculated by Total Retail Revenue Requirement divided by Maine Public District Monthly Retail Peak Loads used in Exhibit 1b when the class's 12-CP is zero.</t>
  </si>
  <si>
    <t>2021-2022 Settlement Adjustment</t>
  </si>
  <si>
    <t>2022-2023 Settlement Adjustment</t>
  </si>
  <si>
    <t>ER20-1977-003 Settlement filed 1/25/23, Sec. 5.2.2</t>
  </si>
  <si>
    <t>ER20-1977 Settlement filed 8/30/23, Sec. 5.2.1</t>
  </si>
  <si>
    <t>RATE YEAR JUNE 1, 2023 TO MAY 31, 2024</t>
  </si>
  <si>
    <t>NEB kWh Lost Revenue Reg Deferral</t>
  </si>
  <si>
    <t>SECTION 174 (R&amp;D)</t>
  </si>
  <si>
    <t>Terraform (Evergreen)</t>
  </si>
  <si>
    <t>Houlton Water Company</t>
  </si>
  <si>
    <t>2022</t>
  </si>
  <si>
    <t>2023</t>
  </si>
  <si>
    <t>(MPD) Interest Cap for Tax not Books - Transmission &amp; D</t>
  </si>
  <si>
    <t>01 Residential Service</t>
  </si>
  <si>
    <t>02 Residential Water Heat</t>
  </si>
  <si>
    <t>11 Residential TOU</t>
  </si>
  <si>
    <t>45 Residential Thermal Storage</t>
  </si>
  <si>
    <t>47 Residential Heating</t>
  </si>
  <si>
    <t>50 Residential Heating New</t>
  </si>
  <si>
    <t>04 General Service</t>
  </si>
  <si>
    <t>05 Temporary General Service</t>
  </si>
  <si>
    <t>06 General Service - EV</t>
  </si>
  <si>
    <t>07 Commercial Water Heating</t>
  </si>
  <si>
    <t>48 Commercial Space Heating</t>
  </si>
  <si>
    <t>49 Commercial Space Heating New</t>
  </si>
  <si>
    <t>09 Medium Power Secondary M-2</t>
  </si>
  <si>
    <t>15 Medium Power Primary M-1</t>
  </si>
  <si>
    <t>34 Competitive D2</t>
  </si>
  <si>
    <t>12 Primary Power D-4</t>
  </si>
  <si>
    <t>T1 Transmission T1</t>
  </si>
  <si>
    <t>T1S</t>
  </si>
  <si>
    <t>18 Street Lighting</t>
  </si>
  <si>
    <t>20 Street Light Energy</t>
  </si>
  <si>
    <t>A Residential Service</t>
  </si>
  <si>
    <t>AH Residential Space Heating Service</t>
  </si>
  <si>
    <t>AHN Residential Space Heat Service-New</t>
  </si>
  <si>
    <t>C General Service</t>
  </si>
  <si>
    <t>C2 Commercial Space Heating</t>
  </si>
  <si>
    <t>C3 Commercial Space Heating New</t>
  </si>
  <si>
    <t>CF General Service-Christmas Lights</t>
  </si>
  <si>
    <t>D2 Municipal Pumping Service</t>
  </si>
  <si>
    <t>F Agricultural Produce Storage Rate</t>
  </si>
  <si>
    <t>MC-G General Service (Contract)</t>
  </si>
  <si>
    <t>ES Large Power Service-Secondary</t>
  </si>
  <si>
    <t>EP Large Power Service-Primary</t>
  </si>
  <si>
    <t>MC-M Large Power Service-Secondary (Contract)</t>
  </si>
  <si>
    <t>SNO General Service (Contract)</t>
  </si>
  <si>
    <t>EPT Large Power Service-Primary TOU</t>
  </si>
  <si>
    <t>EST Large Power Service-Secondary TOU</t>
  </si>
  <si>
    <t>HT Transmission Power Service-TOU</t>
  </si>
  <si>
    <t>HTHUB Transmission Power Service-TOU (Contract)</t>
  </si>
  <si>
    <t>MC-L Transmission Power Service-TOU (Contract)</t>
  </si>
  <si>
    <t>ST Subtransmission Power Service-TOU</t>
  </si>
  <si>
    <t>SL Street Lighting Service</t>
  </si>
  <si>
    <t>SL2 Street Lighting Service</t>
  </si>
  <si>
    <t>T Outdoor Lighting Service</t>
  </si>
  <si>
    <t>COST OF CAPITAL RATE</t>
  </si>
  <si>
    <t>General Service (C,C2,C3,D-2,F,SNO)</t>
  </si>
  <si>
    <t>Street &amp; Area Lighting (SL,SL2,T)</t>
  </si>
  <si>
    <t>22-23 3rd Corrected</t>
  </si>
  <si>
    <t>ACTUAL ITRR &amp; CHARGES BASED ON ACTUAL CY 2023 VALUES</t>
  </si>
  <si>
    <t>Sum [15.01:15.13]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</si>
</sst>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409]mmmm\-yy;@"/>
    <numFmt numFmtId="167" formatCode="[$-409]mmm\-yy;@"/>
    <numFmt numFmtId="168" formatCode="0_)"/>
    <numFmt numFmtId="169" formatCode="_(\£* #,##0_);_(\£* \(#,##0\);_(\£* &quot;-&quot;??_);_(@_)"/>
    <numFmt numFmtId="170" formatCode="_(&quot;$&quot;* #,##0_);_(&quot;$&quot;* \(#,##0\);_(&quot;$&quot;* &quot;-&quot;??_);_(@_)"/>
    <numFmt numFmtId="171" formatCode="&quot;$&quot;#,##0.0000_);\(&quot;$&quot;#,##0.0000\)"/>
    <numFmt numFmtId="172" formatCode="_(&quot;$&quot;* #,##0.0000_);_(&quot;$&quot;* \(#,##0.0000\);_(&quot;$&quot;* &quot;-&quot;??_);_(@_)"/>
    <numFmt numFmtId="173" formatCode="_(&quot;$&quot;* #,##0.000000_);_(&quot;$&quot;* \(#,##0.000000\);_(&quot;$&quot;* &quot;-&quot;??_);_(@_)"/>
    <numFmt numFmtId="174" formatCode="0.0%"/>
    <numFmt numFmtId="175" formatCode="#,##0.0000"/>
    <numFmt numFmtId="176" formatCode="_(* #,##0_);_(* \(#,##0\);_(* &quot;-&quot;??_);_(@_)"/>
    <numFmt numFmtId="177" formatCode="0.0000%"/>
    <numFmt numFmtId="178" formatCode="#,##0.000"/>
    <numFmt numFmtId="179" formatCode="0.000"/>
    <numFmt numFmtId="180" formatCode="#,##0.000_);[Red]\(#,##0.000\)"/>
    <numFmt numFmtId="181" formatCode="&quot;$&quot;#,##0"/>
    <numFmt numFmtId="182" formatCode="0.000000_);\(0.000000\)"/>
    <numFmt numFmtId="183" formatCode="#,##0.000000_);[Red]\(#,##0.000000\)"/>
    <numFmt numFmtId="184" formatCode="0.00_);[Red]\(0.00\)"/>
    <numFmt numFmtId="185" formatCode="#,##0.000_);\(#,##0.000\)"/>
    <numFmt numFmtId="186" formatCode="\ \ @\ \ "/>
    <numFmt numFmtId="187" formatCode="_(#,##0.0&quot;%&quot;_);\(#,##0.0&quot;%&quot;\);_(0.0&quot;%&quot;_)"/>
    <numFmt numFmtId="188" formatCode="&quot;$&quot;#,##0_);&quot;$&quot;\(#,##0\);&quot;$&quot;0_);@"/>
    <numFmt numFmtId="189" formatCode="&quot;$&quot;#,##0.00_);&quot;$&quot;\(#,##0.00\);&quot;$&quot;0.00_);@"/>
    <numFmt numFmtId="190" formatCode="0.0;\(0.0\);0.0"/>
    <numFmt numFmtId="191" formatCode="##0.00"/>
    <numFmt numFmtId="192" formatCode="#,##0.0&quot;%&quot;_);\(#,##0.0&quot;%&quot;\);0.0&quot;%&quot;_)"/>
    <numFmt numFmtId="193" formatCode="_(#,##0.00\ \x_);\(#,##0.00\ \x\);0.00\ \x_)"/>
    <numFmt numFmtId="194" formatCode="0.0000000000"/>
    <numFmt numFmtId="195" formatCode="[$-409]m/d/yy\ h:mm\ AM/PM;@"/>
    <numFmt numFmtId="196" formatCode="_(#,##0%_);\(#,##0%\);_(0%_)"/>
    <numFmt numFmtId="197" formatCode="_(#,##0.00%_);\(#,##0.00%\);_(0.00%_)"/>
    <numFmt numFmtId="198" formatCode="_(#,##0.0%_);\(#,##0.0%\);_(0.0%_)"/>
    <numFmt numFmtId="199" formatCode="#,##0.0%_);\(#,##0.0%\);0.0%_)"/>
    <numFmt numFmtId="200" formatCode="#,##0_);\(#,##0\);0_)"/>
    <numFmt numFmtId="201" formatCode="#,##0.0_);\(#,##0.0\);0.0_)"/>
    <numFmt numFmtId="202" formatCode="#,##0.00_);\(#,##0.00\);0.00_)"/>
    <numFmt numFmtId="203" formatCode="#,##0.000_);\(#,##0.000\);0.000_)"/>
    <numFmt numFmtId="204" formatCode="#,##0.0000_);\(#,##0.0000\);0.0000_)"/>
    <numFmt numFmtId="205" formatCode="#,##0_);\(#,##0\);0_);@"/>
    <numFmt numFmtId="206" formatCode="* _(#,##0.0_);* \(#,##0.0\);* _(0.0_);* @_)"/>
    <numFmt numFmtId="207" formatCode="m/d/yyyy;@"/>
    <numFmt numFmtId="208" formatCode="_(&quot;$&quot;* #,##0.000_);_(&quot;$&quot;* \(#,##0.000\);_(&quot;$&quot;* &quot;-&quot;??_);_(@_)"/>
    <numFmt numFmtId="209" formatCode="#,##0.0_);\(#,##0.0\)"/>
    <numFmt numFmtId="210" formatCode="0.00_);\(0.00\)"/>
  </numFmts>
  <fonts count="145">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2"/>
      <name val="Arial"/>
      <family val="2"/>
    </font>
    <font>
      <u/>
      <sz val="8.4"/>
      <color indexed="12"/>
      <name val="Arial"/>
      <family val="2"/>
    </font>
    <font>
      <sz val="11"/>
      <color theme="1"/>
      <name val="Calibri"/>
      <family val="2"/>
      <scheme val="minor"/>
    </font>
    <font>
      <b/>
      <sz val="12"/>
      <name val="Arial"/>
      <family val="2"/>
    </font>
    <font>
      <sz val="11"/>
      <color indexed="8"/>
      <name val="Calibri"/>
      <family val="2"/>
    </font>
    <font>
      <sz val="11"/>
      <color indexed="9"/>
      <name val="Calibri"/>
      <family val="2"/>
    </font>
    <font>
      <sz val="11"/>
      <color indexed="20"/>
      <name val="Calibri"/>
      <family val="2"/>
    </font>
    <font>
      <b/>
      <sz val="10"/>
      <name val="MS Sans Serif"/>
      <family val="2"/>
    </font>
    <font>
      <b/>
      <sz val="10"/>
      <color indexed="8"/>
      <name val="Arial"/>
      <family val="2"/>
    </font>
    <font>
      <b/>
      <sz val="11"/>
      <color indexed="52"/>
      <name val="Calibri"/>
      <family val="2"/>
    </font>
    <font>
      <b/>
      <sz val="11"/>
      <color indexed="9"/>
      <name val="Calibri"/>
      <family val="2"/>
    </font>
    <font>
      <sz val="11"/>
      <name val="Tms Rmn"/>
    </font>
    <font>
      <sz val="10"/>
      <name val="Book Antiqua"/>
      <family val="1"/>
    </font>
    <font>
      <sz val="10"/>
      <name val="Arial"/>
      <family val="2"/>
    </font>
    <font>
      <sz val="10"/>
      <color theme="1"/>
      <name val="Tahoma"/>
      <family val="2"/>
    </font>
    <font>
      <sz val="11"/>
      <name val="Times New Roman"/>
      <family val="1"/>
    </font>
    <font>
      <sz val="10"/>
      <name val="MS Sans Serif"/>
      <family val="2"/>
    </font>
    <font>
      <sz val="10"/>
      <color theme="1"/>
      <name val="Arial"/>
      <family val="2"/>
    </font>
    <font>
      <sz val="10"/>
      <color indexed="8"/>
      <name val="Arial"/>
      <family val="2"/>
    </font>
    <font>
      <sz val="12"/>
      <color indexed="24"/>
      <name val="Arial"/>
      <family val="2"/>
    </font>
    <font>
      <i/>
      <sz val="11"/>
      <color indexed="23"/>
      <name val="Calibri"/>
      <family val="2"/>
    </font>
    <font>
      <sz val="11"/>
      <color indexed="17"/>
      <name val="Calibri"/>
      <family val="2"/>
    </font>
    <font>
      <sz val="8"/>
      <name val="Arial"/>
      <family val="2"/>
    </font>
    <font>
      <b/>
      <sz val="18"/>
      <name val="Arial"/>
      <family val="2"/>
    </font>
    <font>
      <b/>
      <sz val="11"/>
      <color indexed="56"/>
      <name val="Calibri"/>
      <family val="2"/>
    </font>
    <font>
      <u/>
      <sz val="10.8"/>
      <color theme="10"/>
      <name val="Arial"/>
      <family val="2"/>
    </font>
    <font>
      <sz val="11"/>
      <color indexed="62"/>
      <name val="Calibri"/>
      <family val="2"/>
    </font>
    <font>
      <sz val="9"/>
      <name val="Arial"/>
      <family val="2"/>
    </font>
    <font>
      <sz val="11"/>
      <color indexed="52"/>
      <name val="Calibri"/>
      <family val="2"/>
    </font>
    <font>
      <sz val="11"/>
      <color indexed="60"/>
      <name val="Calibri"/>
      <family val="2"/>
    </font>
    <font>
      <b/>
      <i/>
      <sz val="16"/>
      <name val="Helv"/>
    </font>
    <font>
      <sz val="10"/>
      <name val="Tms Rmn"/>
    </font>
    <font>
      <b/>
      <sz val="10"/>
      <name val="Arial"/>
      <family val="2"/>
    </font>
    <font>
      <sz val="10"/>
      <color indexed="8"/>
      <name val="Tahoma"/>
      <family val="2"/>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9"/>
      <name val="Arial"/>
      <family val="2"/>
    </font>
    <font>
      <b/>
      <sz val="11"/>
      <color indexed="8"/>
      <name val="Arial"/>
      <family val="2"/>
    </font>
    <font>
      <b/>
      <sz val="11"/>
      <color indexed="21"/>
      <name val="Arial"/>
      <family val="2"/>
    </font>
    <font>
      <b/>
      <sz val="16"/>
      <color indexed="8"/>
      <name val="Arial"/>
      <family val="2"/>
    </font>
    <font>
      <b/>
      <sz val="22"/>
      <color indexed="21"/>
      <name val="Times New Roman"/>
      <family val="1"/>
    </font>
    <font>
      <b/>
      <i/>
      <sz val="22"/>
      <color indexed="8"/>
      <name val="Times New Roman"/>
      <family val="1"/>
    </font>
    <font>
      <b/>
      <sz val="10"/>
      <color indexed="10"/>
      <name val="Arial"/>
      <family val="2"/>
    </font>
    <font>
      <sz val="12"/>
      <name val="Arial MT"/>
      <family val="2"/>
    </font>
    <font>
      <sz val="9"/>
      <color indexed="10"/>
      <name val="Arial"/>
      <family val="2"/>
    </font>
    <font>
      <b/>
      <sz val="10"/>
      <color indexed="60"/>
      <name val="Arial"/>
      <family val="2"/>
    </font>
    <font>
      <i/>
      <sz val="10"/>
      <color indexed="8"/>
      <name val="Arial"/>
      <family val="2"/>
    </font>
    <font>
      <b/>
      <sz val="18"/>
      <color indexed="56"/>
      <name val="Cambria"/>
      <family val="2"/>
    </font>
    <font>
      <b/>
      <sz val="11"/>
      <color indexed="8"/>
      <name val="Calibri"/>
      <family val="2"/>
    </font>
    <font>
      <b/>
      <sz val="10"/>
      <name val="Times New Roman"/>
      <family val="1"/>
    </font>
    <font>
      <sz val="11"/>
      <color indexed="10"/>
      <name val="Calibri"/>
      <family val="2"/>
    </font>
    <font>
      <b/>
      <sz val="14"/>
      <color indexed="53"/>
      <name val="Arial"/>
      <family val="2"/>
    </font>
    <font>
      <b/>
      <sz val="8"/>
      <color indexed="10"/>
      <name val="Arial"/>
      <family val="2"/>
    </font>
    <font>
      <sz val="11"/>
      <name val="Arial"/>
      <family val="2"/>
    </font>
    <font>
      <sz val="11"/>
      <color indexed="8"/>
      <name val="Arial"/>
      <family val="2"/>
    </font>
    <font>
      <b/>
      <u/>
      <sz val="11"/>
      <name val="Arial"/>
      <family val="2"/>
    </font>
    <font>
      <b/>
      <u/>
      <sz val="11"/>
      <color indexed="8"/>
      <name val="Arial"/>
      <family val="2"/>
    </font>
    <font>
      <b/>
      <sz val="11"/>
      <name val="Arial"/>
      <family val="2"/>
    </font>
    <font>
      <b/>
      <sz val="11"/>
      <color indexed="12"/>
      <name val="Arial"/>
      <family val="2"/>
    </font>
    <font>
      <b/>
      <sz val="11"/>
      <color rgb="FFFF0000"/>
      <name val="Arial"/>
      <family val="2"/>
    </font>
    <font>
      <u/>
      <sz val="11"/>
      <name val="Arial"/>
      <family val="2"/>
    </font>
    <font>
      <sz val="11"/>
      <color indexed="12"/>
      <name val="Arial"/>
      <family val="2"/>
    </font>
    <font>
      <sz val="11"/>
      <color theme="1"/>
      <name val="Arial"/>
      <family val="2"/>
    </font>
    <font>
      <b/>
      <sz val="11"/>
      <color theme="1"/>
      <name val="Arial"/>
      <family val="2"/>
    </font>
    <font>
      <b/>
      <i/>
      <sz val="11"/>
      <name val="Arial"/>
      <family val="2"/>
    </font>
    <font>
      <sz val="10"/>
      <name val="Times New Roman"/>
      <family val="1"/>
    </font>
    <font>
      <sz val="9"/>
      <name val="Times New Roman"/>
      <family val="1"/>
    </font>
    <font>
      <b/>
      <sz val="9"/>
      <name val="Times New Roman"/>
      <family val="1"/>
    </font>
    <font>
      <u val="singleAccounting"/>
      <sz val="9"/>
      <name val="Times New Roman"/>
      <family val="1"/>
    </font>
    <font>
      <sz val="11"/>
      <name val="Calibri"/>
      <family val="2"/>
      <scheme val="minor"/>
    </font>
    <font>
      <u/>
      <sz val="10"/>
      <name val="Arial"/>
      <family val="2"/>
    </font>
    <font>
      <sz val="11"/>
      <color theme="0"/>
      <name val="Calibri"/>
      <family val="2"/>
      <scheme val="minor"/>
    </font>
    <font>
      <sz val="12"/>
      <name val="Arial"/>
      <family val="2"/>
    </font>
    <font>
      <sz val="8"/>
      <name val="Tahoma"/>
      <family val="2"/>
    </font>
    <font>
      <u/>
      <sz val="10"/>
      <color theme="10"/>
      <name val="Arial"/>
      <family val="2"/>
    </font>
    <font>
      <sz val="12"/>
      <color theme="1"/>
      <name val="Times New Roman"/>
      <family val="2"/>
    </font>
    <font>
      <sz val="11"/>
      <color indexed="8"/>
      <name val="Times New Roman"/>
      <family val="2"/>
    </font>
    <font>
      <sz val="11"/>
      <color indexed="9"/>
      <name val="Times New Roman"/>
      <family val="2"/>
    </font>
    <font>
      <sz val="11"/>
      <color indexed="20"/>
      <name val="Times New Roman"/>
      <family val="2"/>
    </font>
    <font>
      <sz val="8"/>
      <name val="Verdana"/>
      <family val="2"/>
    </font>
    <font>
      <b/>
      <sz val="11"/>
      <color indexed="52"/>
      <name val="Times New Roman"/>
      <family val="2"/>
    </font>
    <font>
      <b/>
      <sz val="11"/>
      <color indexed="9"/>
      <name val="Times New Roman"/>
      <family val="2"/>
    </font>
    <font>
      <sz val="11"/>
      <name val="Times"/>
      <family val="1"/>
    </font>
    <font>
      <i/>
      <sz val="11"/>
      <color indexed="23"/>
      <name val="Times New Roman"/>
      <family val="2"/>
    </font>
    <font>
      <sz val="11"/>
      <color indexed="17"/>
      <name val="Times New Roman"/>
      <family val="2"/>
    </font>
    <font>
      <b/>
      <i/>
      <sz val="12"/>
      <color indexed="39"/>
      <name val="Arial"/>
      <family val="2"/>
    </font>
    <font>
      <b/>
      <sz val="8"/>
      <color indexed="8"/>
      <name val="Tahoma"/>
      <family val="2"/>
    </font>
    <font>
      <b/>
      <u/>
      <sz val="8"/>
      <color indexed="8"/>
      <name val="Tahoma"/>
      <family val="2"/>
    </font>
    <font>
      <b/>
      <sz val="15"/>
      <color indexed="56"/>
      <name val="Times New Roman"/>
      <family val="2"/>
    </font>
    <font>
      <b/>
      <sz val="15"/>
      <color indexed="62"/>
      <name val="Calibri"/>
      <family val="2"/>
    </font>
    <font>
      <b/>
      <sz val="13"/>
      <color indexed="56"/>
      <name val="Times New Roman"/>
      <family val="2"/>
    </font>
    <font>
      <b/>
      <sz val="13"/>
      <color indexed="62"/>
      <name val="Calibri"/>
      <family val="2"/>
    </font>
    <font>
      <b/>
      <sz val="11"/>
      <color indexed="56"/>
      <name val="Times New Roman"/>
      <family val="2"/>
    </font>
    <font>
      <b/>
      <sz val="11"/>
      <color indexed="62"/>
      <name val="Calibri"/>
      <family val="2"/>
    </font>
    <font>
      <sz val="11"/>
      <color indexed="62"/>
      <name val="Times New Roman"/>
      <family val="2"/>
    </font>
    <font>
      <sz val="11"/>
      <color indexed="18"/>
      <name val="Arial"/>
      <family val="2"/>
    </font>
    <font>
      <sz val="10"/>
      <color indexed="17"/>
      <name val="Arial"/>
      <family val="2"/>
    </font>
    <font>
      <sz val="11"/>
      <color indexed="52"/>
      <name val="Times New Roman"/>
      <family val="2"/>
    </font>
    <font>
      <b/>
      <sz val="10"/>
      <color indexed="17"/>
      <name val="Arial"/>
      <family val="2"/>
    </font>
    <font>
      <sz val="11"/>
      <color indexed="60"/>
      <name val="Times New Roman"/>
      <family val="2"/>
    </font>
    <font>
      <b/>
      <sz val="8"/>
      <color indexed="23"/>
      <name val="Verdana"/>
      <family val="2"/>
    </font>
    <font>
      <sz val="10"/>
      <name val="Arial Narrow"/>
      <family val="2"/>
    </font>
    <font>
      <b/>
      <sz val="11"/>
      <color indexed="63"/>
      <name val="Times New Roman"/>
      <family val="2"/>
    </font>
    <font>
      <b/>
      <i/>
      <sz val="11"/>
      <color indexed="8"/>
      <name val="Times New Roman"/>
      <family val="1"/>
    </font>
    <font>
      <b/>
      <sz val="22"/>
      <color indexed="8"/>
      <name val="Times New Roman"/>
      <family val="1"/>
    </font>
    <font>
      <u val="doubleAccounting"/>
      <sz val="9"/>
      <name val="Times New Roman"/>
      <family val="1"/>
    </font>
    <font>
      <sz val="16"/>
      <color indexed="9"/>
      <name val="Tahoma"/>
      <family val="2"/>
    </font>
    <font>
      <b/>
      <sz val="18"/>
      <color indexed="62"/>
      <name val="Cambria"/>
      <family val="2"/>
    </font>
    <font>
      <b/>
      <sz val="11"/>
      <color indexed="8"/>
      <name val="Times New Roman"/>
      <family val="2"/>
    </font>
    <font>
      <sz val="11"/>
      <color indexed="10"/>
      <name val="Times New Roman"/>
      <family val="2"/>
    </font>
    <font>
      <u/>
      <sz val="10.45"/>
      <color indexed="12"/>
      <name val="Arial"/>
      <family val="2"/>
    </font>
    <font>
      <b/>
      <sz val="15"/>
      <color indexed="56"/>
      <name val="Calibri"/>
      <family val="2"/>
    </font>
    <font>
      <b/>
      <sz val="13"/>
      <color indexed="56"/>
      <name val="Calibri"/>
      <family val="2"/>
    </font>
    <font>
      <sz val="11"/>
      <color theme="1"/>
      <name val="Calibri"/>
      <family val="2"/>
    </font>
    <font>
      <sz val="11"/>
      <name val="Gill Sans"/>
      <family val="2"/>
    </font>
    <font>
      <sz val="12"/>
      <color indexed="8"/>
      <name val="Calibri"/>
      <family val="2"/>
    </font>
    <font>
      <sz val="10"/>
      <name val="Tahoma"/>
      <family val="2"/>
    </font>
    <font>
      <sz val="12"/>
      <color theme="1"/>
      <name val="Calibri"/>
      <family val="2"/>
      <scheme val="minor"/>
    </font>
    <font>
      <sz val="10"/>
      <name val="Verdana"/>
      <family val="2"/>
    </font>
    <font>
      <sz val="11"/>
      <name val="Gill Sans"/>
      <family val="2"/>
    </font>
    <font>
      <sz val="10"/>
      <name val="Arial Unicode MS"/>
      <family val="2"/>
    </font>
    <font>
      <u/>
      <sz val="11"/>
      <color theme="10"/>
      <name val="Calibri"/>
      <family val="2"/>
    </font>
    <font>
      <sz val="11"/>
      <name val="Gill Sans"/>
      <family val="2"/>
    </font>
    <font>
      <b/>
      <sz val="8"/>
      <color rgb="FFFF0000"/>
      <name val="Arial"/>
      <family val="2"/>
    </font>
    <font>
      <sz val="11"/>
      <color rgb="FFFF0000"/>
      <name val="Arial"/>
      <family val="2"/>
    </font>
    <font>
      <b/>
      <sz val="11"/>
      <color rgb="FFFF0000"/>
      <name val="Calibri"/>
      <family val="2"/>
      <scheme val="minor"/>
    </font>
    <font>
      <sz val="12"/>
      <name val="Arial"/>
      <family val="2"/>
    </font>
    <font>
      <u val="double"/>
      <sz val="11"/>
      <color rgb="FFFF0000"/>
      <name val="Arial"/>
      <family val="2"/>
    </font>
    <font>
      <b/>
      <sz val="16"/>
      <name val="Arial"/>
      <family val="2"/>
    </font>
    <font>
      <b/>
      <u/>
      <sz val="11"/>
      <color theme="1"/>
      <name val="Arial"/>
      <family val="2"/>
    </font>
    <font>
      <sz val="11"/>
      <color indexed="10"/>
      <name val="Arial"/>
      <family val="2"/>
    </font>
    <font>
      <i/>
      <sz val="11"/>
      <name val="Arial"/>
      <family val="2"/>
    </font>
    <font>
      <b/>
      <sz val="11"/>
      <color indexed="10"/>
      <name val="Arial"/>
      <family val="2"/>
    </font>
  </fonts>
  <fills count="52">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6"/>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56"/>
      </patternFill>
    </fill>
    <fill>
      <patternFill patternType="solid">
        <fgColor indexed="21"/>
      </patternFill>
    </fill>
    <fill>
      <patternFill patternType="solid">
        <fgColor theme="0" tint="-0.14999847407452621"/>
        <bgColor indexed="64"/>
      </patternFill>
    </fill>
    <fill>
      <patternFill patternType="solid">
        <fgColor indexed="13"/>
        <bgColor indexed="64"/>
      </patternFill>
    </fill>
    <fill>
      <patternFill patternType="solid">
        <fgColor indexed="55"/>
        <bgColor indexed="64"/>
      </patternFill>
    </fill>
    <fill>
      <patternFill patternType="solid">
        <fgColor indexed="13"/>
      </patternFill>
    </fill>
    <fill>
      <patternFill patternType="solid">
        <fgColor indexed="54"/>
      </patternFill>
    </fill>
    <fill>
      <patternFill patternType="solid">
        <fgColor indexed="9"/>
      </patternFill>
    </fill>
    <fill>
      <patternFill patternType="solid">
        <fgColor indexed="34"/>
        <bgColor indexed="13"/>
      </patternFill>
    </fill>
    <fill>
      <patternFill patternType="solid">
        <fgColor indexed="9"/>
        <bgColor indexed="9"/>
      </patternFill>
    </fill>
    <fill>
      <patternFill patternType="solid">
        <fgColor theme="0" tint="-0.14996795556505021"/>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tint="-0.249977111117893"/>
        <bgColor indexed="64"/>
      </patternFill>
    </fill>
    <fill>
      <patternFill patternType="solid">
        <fgColor theme="0" tint="-0.14990691854609822"/>
        <bgColor indexed="64"/>
      </patternFill>
    </fill>
  </fills>
  <borders count="41">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right/>
      <top style="thin">
        <color indexed="62"/>
      </top>
      <bottom style="double">
        <color indexed="62"/>
      </bottom>
      <diagonal/>
    </border>
    <border>
      <left/>
      <right/>
      <top style="double">
        <color indexed="8"/>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style="thin">
        <color indexed="55"/>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dotted">
        <color indexed="64"/>
      </top>
      <bottom style="dotted">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right/>
      <top style="thin">
        <color indexed="49"/>
      </top>
      <bottom style="double">
        <color indexed="49"/>
      </bottom>
      <diagonal/>
    </border>
    <border>
      <left/>
      <right/>
      <top style="thin">
        <color auto="1"/>
      </top>
      <bottom/>
      <diagonal/>
    </border>
    <border>
      <left/>
      <right/>
      <top/>
      <bottom style="medium">
        <color auto="1"/>
      </bottom>
      <diagonal/>
    </border>
    <border>
      <left/>
      <right/>
      <top/>
      <bottom style="medium">
        <color indexed="30"/>
      </bottom>
      <diagonal/>
    </border>
    <border>
      <left/>
      <right/>
      <top/>
      <bottom style="medium">
        <color indexed="49"/>
      </bottom>
      <diagonal/>
    </border>
    <border>
      <left/>
      <right/>
      <top/>
      <bottom style="medium">
        <color indexed="64"/>
      </bottom>
      <diagonal/>
    </border>
    <border>
      <left/>
      <right/>
      <top style="thin">
        <color auto="1"/>
      </top>
      <bottom style="thin">
        <color auto="1"/>
      </bottom>
      <diagonal/>
    </border>
    <border>
      <left/>
      <right/>
      <top style="thin">
        <color auto="1"/>
      </top>
      <bottom/>
      <diagonal/>
    </border>
  </borders>
  <cellStyleXfs count="39841">
    <xf numFmtId="0" fontId="0" fillId="0" borderId="0"/>
    <xf numFmtId="0" fontId="10" fillId="0" borderId="0"/>
    <xf numFmtId="0" fontId="11" fillId="0" borderId="0" applyNumberFormat="0" applyFill="0" applyBorder="0" applyAlignment="0" applyProtection="0">
      <alignment vertical="top"/>
      <protection locked="0"/>
    </xf>
    <xf numFmtId="0" fontId="12" fillId="0" borderId="0"/>
    <xf numFmtId="0" fontId="14" fillId="9" borderId="0" applyNumberFormat="0" applyBorder="0" applyAlignment="0" applyProtection="0"/>
    <xf numFmtId="0" fontId="12"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2" fillId="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2" fillId="4"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2" fillId="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6"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5" fontId="17" fillId="0" borderId="2" applyAlignment="0" applyProtection="0"/>
    <xf numFmtId="39" fontId="18" fillId="0" borderId="3">
      <alignment horizontal="right"/>
    </xf>
    <xf numFmtId="0" fontId="19" fillId="27" borderId="4" applyNumberFormat="0" applyAlignment="0" applyProtection="0"/>
    <xf numFmtId="0" fontId="20" fillId="28" borderId="5" applyNumberFormat="0" applyAlignment="0" applyProtection="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0" fontId="26" fillId="0" borderId="0" applyFont="0" applyFill="0" applyBorder="0" applyAlignment="0" applyProtection="0"/>
    <xf numFmtId="43"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23" fillId="0" borderId="0" applyFont="0" applyFill="0" applyBorder="0" applyAlignment="0" applyProtection="0"/>
    <xf numFmtId="4" fontId="2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23" fillId="0" borderId="0" applyFont="0" applyFill="0" applyBorder="0" applyAlignment="0" applyProtection="0"/>
    <xf numFmtId="0" fontId="23" fillId="0" borderId="0" applyFont="0" applyFill="0" applyBorder="0" applyAlignment="0" applyProtection="0"/>
    <xf numFmtId="0" fontId="30" fillId="0" borderId="0" applyNumberFormat="0" applyFill="0" applyBorder="0" applyAlignment="0" applyProtection="0"/>
    <xf numFmtId="14" fontId="23" fillId="29" borderId="6" applyFont="0" applyAlignment="0"/>
    <xf numFmtId="2" fontId="23" fillId="0" borderId="0" applyFont="0" applyFill="0" applyBorder="0" applyAlignment="0" applyProtection="0"/>
    <xf numFmtId="0" fontId="31" fillId="11" borderId="0" applyNumberFormat="0" applyBorder="0" applyAlignment="0" applyProtection="0"/>
    <xf numFmtId="38" fontId="32" fillId="30"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10" fontId="32" fillId="31" borderId="8" applyNumberFormat="0" applyBorder="0" applyAlignment="0" applyProtection="0"/>
    <xf numFmtId="0" fontId="36" fillId="14" borderId="4" applyNumberFormat="0" applyAlignment="0" applyProtection="0"/>
    <xf numFmtId="3" fontId="37" fillId="0" borderId="0"/>
    <xf numFmtId="49" fontId="18" fillId="0" borderId="9">
      <alignment wrapText="1"/>
    </xf>
    <xf numFmtId="49" fontId="28" fillId="0" borderId="9">
      <alignment wrapText="1"/>
    </xf>
    <xf numFmtId="49" fontId="18" fillId="0" borderId="9">
      <alignment wrapText="1"/>
    </xf>
    <xf numFmtId="49" fontId="18" fillId="0" borderId="10">
      <alignment wrapText="1"/>
    </xf>
    <xf numFmtId="0" fontId="38" fillId="0" borderId="11" applyNumberFormat="0" applyFill="0" applyAlignment="0" applyProtection="0"/>
    <xf numFmtId="0" fontId="39" fillId="32" borderId="0" applyNumberFormat="0" applyBorder="0" applyAlignment="0" applyProtection="0"/>
    <xf numFmtId="165" fontId="40" fillId="0" borderId="0"/>
    <xf numFmtId="0" fontId="22" fillId="0" borderId="0"/>
    <xf numFmtId="0" fontId="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0" fillId="0" borderId="0"/>
    <xf numFmtId="0" fontId="22" fillId="0" borderId="0"/>
    <xf numFmtId="0" fontId="10" fillId="0" borderId="0"/>
    <xf numFmtId="0" fontId="10" fillId="0" borderId="0"/>
    <xf numFmtId="0" fontId="23" fillId="0" borderId="0"/>
    <xf numFmtId="0" fontId="10" fillId="0" borderId="0"/>
    <xf numFmtId="0" fontId="10" fillId="0" borderId="0"/>
    <xf numFmtId="0" fontId="23" fillId="0" borderId="0"/>
    <xf numFmtId="0" fontId="23" fillId="0" borderId="0"/>
    <xf numFmtId="166"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24" fillId="0" borderId="0"/>
    <xf numFmtId="5" fontId="41"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 fillId="0" borderId="0"/>
    <xf numFmtId="0" fontId="10" fillId="0" borderId="0"/>
    <xf numFmtId="0" fontId="10" fillId="0" borderId="0"/>
    <xf numFmtId="0" fontId="23" fillId="0" borderId="0"/>
    <xf numFmtId="0" fontId="23" fillId="0" borderId="0"/>
    <xf numFmtId="0" fontId="25" fillId="0" borderId="0"/>
    <xf numFmtId="0" fontId="23"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27" fillId="0" borderId="0"/>
    <xf numFmtId="0" fontId="27"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3" fillId="0" borderId="0"/>
    <xf numFmtId="0" fontId="2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0"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9" fontId="42" fillId="0" borderId="0">
      <alignment horizontal="right"/>
    </xf>
    <xf numFmtId="39" fontId="28" fillId="0" borderId="1">
      <alignment horizontal="right"/>
    </xf>
    <xf numFmtId="0" fontId="23" fillId="0" borderId="0"/>
    <xf numFmtId="0" fontId="23" fillId="0" borderId="0"/>
    <xf numFmtId="0" fontId="4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44" fillId="27" borderId="13" applyNumberFormat="0" applyAlignment="0" applyProtection="0"/>
    <xf numFmtId="38" fontId="45" fillId="34" borderId="0">
      <alignment horizontal="right"/>
    </xf>
    <xf numFmtId="40" fontId="28" fillId="34" borderId="0">
      <alignment horizontal="right"/>
    </xf>
    <xf numFmtId="4" fontId="28" fillId="34" borderId="0">
      <alignment horizontal="right"/>
    </xf>
    <xf numFmtId="4" fontId="28" fillId="34" borderId="0">
      <alignment horizontal="right"/>
    </xf>
    <xf numFmtId="40" fontId="28" fillId="34" borderId="0">
      <alignment horizontal="right"/>
    </xf>
    <xf numFmtId="0" fontId="18" fillId="0" borderId="0">
      <alignment horizontal="center"/>
    </xf>
    <xf numFmtId="0" fontId="18" fillId="0" borderId="0">
      <alignment horizontal="center"/>
    </xf>
    <xf numFmtId="0" fontId="18" fillId="0" borderId="1">
      <alignment horizontal="center"/>
    </xf>
    <xf numFmtId="0" fontId="46" fillId="31" borderId="0">
      <alignment horizont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18" fillId="0" borderId="1">
      <alignment horizontal="center"/>
    </xf>
    <xf numFmtId="0" fontId="47" fillId="34" borderId="14"/>
    <xf numFmtId="0" fontId="48" fillId="35" borderId="14"/>
    <xf numFmtId="0" fontId="18" fillId="34" borderId="14"/>
    <xf numFmtId="0" fontId="49" fillId="0" borderId="0" applyBorder="0">
      <alignment horizontal="centerContinuous"/>
    </xf>
    <xf numFmtId="0" fontId="50" fillId="0" borderId="0" applyBorder="0">
      <alignment horizontal="centerContinuous"/>
    </xf>
    <xf numFmtId="0" fontId="46" fillId="34" borderId="0" applyBorder="0">
      <alignment horizontal="centerContinuous"/>
    </xf>
    <xf numFmtId="0" fontId="51" fillId="0" borderId="0" applyBorder="0">
      <alignment horizontal="centerContinuous"/>
    </xf>
    <xf numFmtId="0" fontId="52" fillId="0" borderId="0" applyBorder="0">
      <alignment horizontal="centerContinuous"/>
    </xf>
    <xf numFmtId="0" fontId="53" fillId="34" borderId="0" applyBorder="0">
      <alignment horizontal="centerContinuous"/>
    </xf>
    <xf numFmtId="37" fontId="54" fillId="0" borderId="0" applyNumberForma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55" fillId="0" borderId="0" applyFont="0" applyFill="0" applyBorder="0" applyAlignment="0" applyProtection="0"/>
    <xf numFmtId="0" fontId="26" fillId="0" borderId="0" applyNumberFormat="0" applyFont="0" applyFill="0" applyBorder="0" applyAlignment="0" applyProtection="0">
      <alignment horizontal="left"/>
    </xf>
    <xf numFmtId="0" fontId="17" fillId="0" borderId="15">
      <alignment horizontal="center"/>
    </xf>
    <xf numFmtId="0" fontId="26" fillId="36" borderId="0" applyNumberFormat="0" applyFont="0" applyBorder="0" applyAlignment="0" applyProtection="0"/>
    <xf numFmtId="3" fontId="56" fillId="31" borderId="0" applyFill="0" applyBorder="0" applyAlignment="0" applyProtection="0"/>
    <xf numFmtId="14" fontId="23" fillId="37" borderId="6" applyFont="0" applyAlignment="0">
      <protection locked="0"/>
    </xf>
    <xf numFmtId="37" fontId="57" fillId="0" borderId="0" applyNumberFormat="0" applyFill="0" applyBorder="0" applyAlignment="0" applyProtection="0"/>
    <xf numFmtId="14" fontId="23" fillId="38" borderId="6" applyFont="0" applyAlignment="0"/>
    <xf numFmtId="0" fontId="18" fillId="34" borderId="0"/>
    <xf numFmtId="39" fontId="42" fillId="0" borderId="0">
      <alignment horizontal="left"/>
    </xf>
    <xf numFmtId="39" fontId="42" fillId="0" borderId="1">
      <alignment horizontal="left"/>
    </xf>
    <xf numFmtId="0" fontId="58" fillId="34" borderId="0"/>
    <xf numFmtId="0" fontId="28" fillId="34" borderId="0"/>
    <xf numFmtId="39" fontId="18" fillId="0" borderId="1">
      <alignment horizontal="right"/>
    </xf>
    <xf numFmtId="39" fontId="18" fillId="0" borderId="1">
      <alignment horizontal="right"/>
    </xf>
    <xf numFmtId="39" fontId="18" fillId="0" borderId="0">
      <alignment horizontal="right"/>
    </xf>
    <xf numFmtId="49" fontId="23" fillId="0" borderId="0" applyFont="0" applyAlignment="0"/>
    <xf numFmtId="0" fontId="59" fillId="0" borderId="0" applyNumberFormat="0" applyFill="0" applyBorder="0" applyAlignment="0" applyProtection="0"/>
    <xf numFmtId="0" fontId="60" fillId="0" borderId="16" applyNumberFormat="0" applyFill="0" applyAlignment="0" applyProtection="0"/>
    <xf numFmtId="0" fontId="23" fillId="0" borderId="17" applyNumberFormat="0" applyFont="0" applyFill="0" applyAlignment="0" applyProtection="0"/>
    <xf numFmtId="6" fontId="61" fillId="0" borderId="18" applyFill="0" applyAlignment="0" applyProtection="0"/>
    <xf numFmtId="0" fontId="62" fillId="0" borderId="0" applyNumberFormat="0" applyFill="0" applyBorder="0" applyAlignment="0" applyProtection="0"/>
    <xf numFmtId="49" fontId="63" fillId="0" borderId="0" applyFill="0" applyBorder="0" applyAlignment="0" applyProtection="0"/>
    <xf numFmtId="37" fontId="64" fillId="31" borderId="0" applyNumberFormat="0" applyFill="0" applyBorder="0" applyProtection="0">
      <alignment horizontal="center"/>
    </xf>
    <xf numFmtId="0" fontId="83" fillId="5" borderId="0" applyNumberFormat="0" applyBorder="0" applyAlignment="0" applyProtection="0"/>
    <xf numFmtId="0" fontId="83" fillId="2" borderId="0" applyNumberFormat="0" applyBorder="0" applyAlignment="0" applyProtection="0"/>
    <xf numFmtId="0" fontId="83" fillId="7" borderId="0" applyNumberFormat="0" applyBorder="0" applyAlignment="0" applyProtection="0"/>
    <xf numFmtId="44" fontId="84" fillId="0" borderId="0" applyFont="0" applyFill="0" applyBorder="0" applyAlignment="0" applyProtection="0"/>
    <xf numFmtId="0" fontId="8" fillId="0" borderId="0"/>
    <xf numFmtId="0" fontId="8" fillId="3"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4"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168" fontId="10"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7" fillId="0" borderId="0"/>
    <xf numFmtId="0" fontId="10" fillId="0" borderId="0"/>
    <xf numFmtId="43" fontId="9"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44" fontId="24" fillId="0" borderId="0" applyFont="0" applyFill="0" applyBorder="0" applyAlignment="0" applyProtection="0"/>
    <xf numFmtId="9" fontId="9" fillId="0" borderId="0" applyFont="0" applyFill="0" applyBorder="0" applyAlignment="0" applyProtection="0"/>
    <xf numFmtId="43" fontId="23" fillId="0" borderId="0" applyFont="0" applyFill="0" applyBorder="0" applyAlignment="0" applyProtection="0"/>
    <xf numFmtId="0" fontId="7" fillId="0" borderId="0"/>
    <xf numFmtId="0" fontId="86" fillId="0" borderId="0" applyNumberFormat="0" applyFill="0" applyBorder="0" applyAlignment="0" applyProtection="0">
      <alignment vertical="top"/>
      <protection locked="0"/>
    </xf>
    <xf numFmtId="0" fontId="23" fillId="0" borderId="0"/>
    <xf numFmtId="0" fontId="9" fillId="0" borderId="0"/>
    <xf numFmtId="43" fontId="23"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87" fillId="0" borderId="0"/>
    <xf numFmtId="43" fontId="87" fillId="0" borderId="0" applyFont="0" applyFill="0" applyBorder="0" applyAlignment="0" applyProtection="0"/>
    <xf numFmtId="44" fontId="87" fillId="0" borderId="0" applyFont="0" applyFill="0" applyBorder="0" applyAlignment="0" applyProtection="0"/>
    <xf numFmtId="9" fontId="87" fillId="0" borderId="0" applyFont="0" applyFill="0" applyBorder="0" applyAlignment="0" applyProtection="0"/>
    <xf numFmtId="9" fontId="23" fillId="0" borderId="0" applyFont="0" applyFill="0" applyBorder="0" applyAlignment="0" applyProtection="0"/>
    <xf numFmtId="0" fontId="88" fillId="9" borderId="0" applyNumberFormat="0" applyBorder="0" applyAlignment="0" applyProtection="0"/>
    <xf numFmtId="0" fontId="14" fillId="17" borderId="0" applyNumberFormat="0" applyBorder="0" applyAlignment="0" applyProtection="0"/>
    <xf numFmtId="0" fontId="88" fillId="10" borderId="0" applyNumberFormat="0" applyBorder="0" applyAlignment="0" applyProtection="0"/>
    <xf numFmtId="0" fontId="14" fillId="42" borderId="0" applyNumberFormat="0" applyBorder="0" applyAlignment="0" applyProtection="0"/>
    <xf numFmtId="0" fontId="88" fillId="11" borderId="0" applyNumberFormat="0" applyBorder="0" applyAlignment="0" applyProtection="0"/>
    <xf numFmtId="0" fontId="14" fillId="42" borderId="0" applyNumberFormat="0" applyBorder="0" applyAlignment="0" applyProtection="0"/>
    <xf numFmtId="0" fontId="88" fillId="12" borderId="0" applyNumberFormat="0" applyBorder="0" applyAlignment="0" applyProtection="0"/>
    <xf numFmtId="0" fontId="14" fillId="17" borderId="0" applyNumberFormat="0" applyBorder="0" applyAlignment="0" applyProtection="0"/>
    <xf numFmtId="0" fontId="88" fillId="13" borderId="0" applyNumberFormat="0" applyBorder="0" applyAlignment="0" applyProtection="0"/>
    <xf numFmtId="0" fontId="14" fillId="13" borderId="0" applyNumberFormat="0" applyBorder="0" applyAlignment="0" applyProtection="0"/>
    <xf numFmtId="0" fontId="88" fillId="14" borderId="0" applyNumberFormat="0" applyBorder="0" applyAlignment="0" applyProtection="0"/>
    <xf numFmtId="0" fontId="14" fillId="14" borderId="0" applyNumberFormat="0" applyBorder="0" applyAlignment="0" applyProtection="0"/>
    <xf numFmtId="0" fontId="88" fillId="15" borderId="0" applyNumberFormat="0" applyBorder="0" applyAlignment="0" applyProtection="0"/>
    <xf numFmtId="0" fontId="14" fillId="17" borderId="0" applyNumberFormat="0" applyBorder="0" applyAlignment="0" applyProtection="0"/>
    <xf numFmtId="0" fontId="88" fillId="16" borderId="0" applyNumberFormat="0" applyBorder="0" applyAlignment="0" applyProtection="0"/>
    <xf numFmtId="0" fontId="14" fillId="42" borderId="0" applyNumberFormat="0" applyBorder="0" applyAlignment="0" applyProtection="0"/>
    <xf numFmtId="0" fontId="88" fillId="17" borderId="0" applyNumberFormat="0" applyBorder="0" applyAlignment="0" applyProtection="0"/>
    <xf numFmtId="0" fontId="14" fillId="42" borderId="0" applyNumberFormat="0" applyBorder="0" applyAlignment="0" applyProtection="0"/>
    <xf numFmtId="0" fontId="88" fillId="12" borderId="0" applyNumberFormat="0" applyBorder="0" applyAlignment="0" applyProtection="0"/>
    <xf numFmtId="0" fontId="14" fillId="17" borderId="0" applyNumberFormat="0" applyBorder="0" applyAlignment="0" applyProtection="0"/>
    <xf numFmtId="0" fontId="88" fillId="15" borderId="0" applyNumberFormat="0" applyBorder="0" applyAlignment="0" applyProtection="0"/>
    <xf numFmtId="0" fontId="14" fillId="15" borderId="0" applyNumberFormat="0" applyBorder="0" applyAlignment="0" applyProtection="0"/>
    <xf numFmtId="0" fontId="88" fillId="18" borderId="0" applyNumberFormat="0" applyBorder="0" applyAlignment="0" applyProtection="0"/>
    <xf numFmtId="0" fontId="14" fillId="14" borderId="0" applyNumberFormat="0" applyBorder="0" applyAlignment="0" applyProtection="0"/>
    <xf numFmtId="0" fontId="89" fillId="19" borderId="0" applyNumberFormat="0" applyBorder="0" applyAlignment="0" applyProtection="0"/>
    <xf numFmtId="0" fontId="15" fillId="21" borderId="0" applyNumberFormat="0" applyBorder="0" applyAlignment="0" applyProtection="0"/>
    <xf numFmtId="0" fontId="89" fillId="16" borderId="0" applyNumberFormat="0" applyBorder="0" applyAlignment="0" applyProtection="0"/>
    <xf numFmtId="0" fontId="15" fillId="42" borderId="0" applyNumberFormat="0" applyBorder="0" applyAlignment="0" applyProtection="0"/>
    <xf numFmtId="0" fontId="89" fillId="17" borderId="0" applyNumberFormat="0" applyBorder="0" applyAlignment="0" applyProtection="0"/>
    <xf numFmtId="0" fontId="15" fillId="42" borderId="0" applyNumberFormat="0" applyBorder="0" applyAlignment="0" applyProtection="0"/>
    <xf numFmtId="0" fontId="89" fillId="20" borderId="0" applyNumberFormat="0" applyBorder="0" applyAlignment="0" applyProtection="0"/>
    <xf numFmtId="0" fontId="15" fillId="27" borderId="0" applyNumberFormat="0" applyBorder="0" applyAlignment="0" applyProtection="0"/>
    <xf numFmtId="0" fontId="89" fillId="21" borderId="0" applyNumberFormat="0" applyBorder="0" applyAlignment="0" applyProtection="0"/>
    <xf numFmtId="0" fontId="15" fillId="21" borderId="0" applyNumberFormat="0" applyBorder="0" applyAlignment="0" applyProtection="0"/>
    <xf numFmtId="0" fontId="89" fillId="22" borderId="0" applyNumberFormat="0" applyBorder="0" applyAlignment="0" applyProtection="0"/>
    <xf numFmtId="0" fontId="15" fillId="14" borderId="0" applyNumberFormat="0" applyBorder="0" applyAlignment="0" applyProtection="0"/>
    <xf numFmtId="0" fontId="89" fillId="23" borderId="0" applyNumberFormat="0" applyBorder="0" applyAlignment="0" applyProtection="0"/>
    <xf numFmtId="0" fontId="15" fillId="21" borderId="0" applyNumberFormat="0" applyBorder="0" applyAlignment="0" applyProtection="0"/>
    <xf numFmtId="0" fontId="89" fillId="24" borderId="0" applyNumberFormat="0" applyBorder="0" applyAlignment="0" applyProtection="0"/>
    <xf numFmtId="0" fontId="15" fillId="42" borderId="0" applyNumberFormat="0" applyBorder="0" applyAlignment="0" applyProtection="0"/>
    <xf numFmtId="0" fontId="89" fillId="25" borderId="0" applyNumberFormat="0" applyBorder="0" applyAlignment="0" applyProtection="0"/>
    <xf numFmtId="0" fontId="15" fillId="42" borderId="0" applyNumberFormat="0" applyBorder="0" applyAlignment="0" applyProtection="0"/>
    <xf numFmtId="0" fontId="89" fillId="20" borderId="0" applyNumberFormat="0" applyBorder="0" applyAlignment="0" applyProtection="0"/>
    <xf numFmtId="0" fontId="15" fillId="43" borderId="0" applyNumberFormat="0" applyBorder="0" applyAlignment="0" applyProtection="0"/>
    <xf numFmtId="0" fontId="89" fillId="21" borderId="0" applyNumberFormat="0" applyBorder="0" applyAlignment="0" applyProtection="0"/>
    <xf numFmtId="0" fontId="15" fillId="21" borderId="0" applyNumberFormat="0" applyBorder="0" applyAlignment="0" applyProtection="0"/>
    <xf numFmtId="0" fontId="89" fillId="26" borderId="0" applyNumberFormat="0" applyBorder="0" applyAlignment="0" applyProtection="0"/>
    <xf numFmtId="0" fontId="15" fillId="26" borderId="0" applyNumberFormat="0" applyBorder="0" applyAlignment="0" applyProtection="0"/>
    <xf numFmtId="186" fontId="82" fillId="30" borderId="0" applyNumberFormat="0" applyFill="0" applyBorder="0" applyAlignment="0" applyProtection="0">
      <protection locked="0"/>
    </xf>
    <xf numFmtId="167" fontId="32" fillId="0" borderId="0" applyNumberFormat="0" applyAlignment="0"/>
    <xf numFmtId="37" fontId="85" fillId="34" borderId="21" applyBorder="0" applyProtection="0">
      <alignment vertical="center"/>
    </xf>
    <xf numFmtId="0" fontId="90" fillId="10" borderId="0" applyNumberFormat="0" applyBorder="0" applyAlignment="0" applyProtection="0"/>
    <xf numFmtId="0" fontId="16" fillId="10" borderId="0" applyNumberFormat="0" applyBorder="0" applyAlignment="0" applyProtection="0"/>
    <xf numFmtId="0" fontId="91" fillId="41" borderId="0" applyBorder="0">
      <alignment horizontal="left" vertical="center" indent="1"/>
    </xf>
    <xf numFmtId="0" fontId="92" fillId="27" borderId="4" applyNumberFormat="0" applyAlignment="0" applyProtection="0"/>
    <xf numFmtId="0" fontId="19" fillId="44" borderId="4" applyNumberFormat="0" applyAlignment="0" applyProtection="0"/>
    <xf numFmtId="0" fontId="93" fillId="28" borderId="5" applyNumberFormat="0" applyAlignment="0" applyProtection="0"/>
    <xf numFmtId="0" fontId="20" fillId="28" borderId="5" applyNumberFormat="0" applyAlignment="0" applyProtection="0"/>
    <xf numFmtId="164" fontId="94" fillId="0" borderId="0"/>
    <xf numFmtId="164" fontId="94" fillId="0" borderId="0"/>
    <xf numFmtId="164" fontId="94" fillId="0" borderId="0"/>
    <xf numFmtId="164" fontId="94" fillId="0" borderId="0"/>
    <xf numFmtId="164" fontId="94" fillId="0" borderId="0"/>
    <xf numFmtId="164" fontId="94" fillId="0" borderId="0"/>
    <xf numFmtId="164" fontId="94" fillId="0" borderId="0"/>
    <xf numFmtId="164" fontId="94" fillId="0" borderId="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28" fillId="0" borderId="0" applyFont="0" applyFill="0" applyBorder="0" applyProtection="0"/>
    <xf numFmtId="5" fontId="28" fillId="0" borderId="0" applyFont="0" applyFill="0" applyBorder="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7" fillId="0" borderId="0" applyFont="0" applyFill="0" applyBorder="0" applyAlignment="0" applyProtection="0"/>
    <xf numFmtId="187" fontId="78" fillId="31" borderId="0" applyFill="0" applyBorder="0" applyAlignment="0" applyProtection="0">
      <alignment horizontal="right"/>
    </xf>
    <xf numFmtId="188" fontId="78" fillId="0" borderId="0" applyFill="0" applyBorder="0" applyAlignment="0" applyProtection="0">
      <alignment horizontal="right"/>
    </xf>
    <xf numFmtId="188" fontId="78" fillId="0" borderId="0" applyFill="0" applyBorder="0" applyAlignment="0">
      <alignment horizontal="right"/>
    </xf>
    <xf numFmtId="189" fontId="78" fillId="0" borderId="0" applyFill="0" applyBorder="0" applyAlignment="0">
      <alignment horizontal="right"/>
    </xf>
    <xf numFmtId="190" fontId="78" fillId="0" borderId="0" applyFill="0" applyBorder="0" applyAlignment="0">
      <alignment horizontal="center"/>
    </xf>
    <xf numFmtId="174" fontId="77" fillId="0" borderId="24" applyFill="0" applyBorder="0" applyAlignment="0">
      <alignment horizontal="centerContinuous"/>
    </xf>
    <xf numFmtId="0" fontId="95" fillId="0" borderId="0" applyNumberFormat="0" applyFill="0" applyBorder="0" applyAlignment="0" applyProtection="0"/>
    <xf numFmtId="0" fontId="30" fillId="0" borderId="0" applyNumberFormat="0" applyFill="0" applyBorder="0" applyAlignment="0" applyProtection="0"/>
    <xf numFmtId="0" fontId="96" fillId="11" borderId="0" applyNumberFormat="0" applyBorder="0" applyAlignment="0" applyProtection="0"/>
    <xf numFmtId="0" fontId="31" fillId="11" borderId="0" applyNumberFormat="0" applyBorder="0" applyAlignment="0" applyProtection="0"/>
    <xf numFmtId="167" fontId="97" fillId="30" borderId="0"/>
    <xf numFmtId="37" fontId="98" fillId="0" borderId="22">
      <alignment vertical="center"/>
    </xf>
    <xf numFmtId="0" fontId="97" fillId="30" borderId="0"/>
    <xf numFmtId="167" fontId="13" fillId="0" borderId="22" applyNumberFormat="0" applyAlignment="0" applyProtection="0">
      <alignment horizontal="left" vertical="center"/>
    </xf>
    <xf numFmtId="167" fontId="13" fillId="0" borderId="19">
      <alignment horizontal="left" vertical="center"/>
    </xf>
    <xf numFmtId="0" fontId="98" fillId="0" borderId="15" applyNumberFormat="0" applyFill="0">
      <alignment horizontal="centerContinuous" vertical="top"/>
    </xf>
    <xf numFmtId="0" fontId="99" fillId="34" borderId="25" applyNumberFormat="0" applyBorder="0">
      <alignment horizontal="left" vertical="center" indent="1"/>
    </xf>
    <xf numFmtId="0" fontId="100" fillId="0" borderId="26" applyNumberFormat="0" applyFill="0" applyAlignment="0" applyProtection="0"/>
    <xf numFmtId="0" fontId="101" fillId="0" borderId="27" applyNumberFormat="0" applyFill="0" applyAlignment="0" applyProtection="0"/>
    <xf numFmtId="0" fontId="102" fillId="0" borderId="28" applyNumberFormat="0" applyFill="0" applyAlignment="0" applyProtection="0"/>
    <xf numFmtId="0" fontId="103" fillId="0" borderId="28" applyNumberFormat="0" applyFill="0" applyAlignment="0" applyProtection="0"/>
    <xf numFmtId="0" fontId="104" fillId="0" borderId="7" applyNumberFormat="0" applyFill="0" applyAlignment="0" applyProtection="0"/>
    <xf numFmtId="0" fontId="105" fillId="0" borderId="29"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36" fillId="14" borderId="4" applyNumberFormat="0" applyAlignment="0" applyProtection="0"/>
    <xf numFmtId="0" fontId="36" fillId="14" borderId="4" applyNumberFormat="0" applyAlignment="0" applyProtection="0"/>
    <xf numFmtId="0" fontId="36" fillId="14" borderId="4" applyNumberFormat="0" applyAlignment="0" applyProtection="0"/>
    <xf numFmtId="0" fontId="106" fillId="14" borderId="4" applyNumberFormat="0" applyAlignment="0" applyProtection="0"/>
    <xf numFmtId="0" fontId="3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7" fillId="0" borderId="8">
      <alignment vertical="center" wrapText="1"/>
    </xf>
    <xf numFmtId="191" fontId="108" fillId="0" borderId="23" applyBorder="0">
      <protection locked="0"/>
    </xf>
    <xf numFmtId="192" fontId="79" fillId="40" borderId="18" applyFont="0" applyBorder="0" applyAlignment="0"/>
    <xf numFmtId="192" fontId="79" fillId="40" borderId="18" applyFill="0" applyAlignment="0"/>
    <xf numFmtId="0" fontId="109" fillId="0" borderId="11" applyNumberFormat="0" applyFill="0" applyAlignment="0" applyProtection="0"/>
    <xf numFmtId="0" fontId="38" fillId="0" borderId="11" applyNumberFormat="0" applyFill="0" applyAlignment="0" applyProtection="0"/>
    <xf numFmtId="193" fontId="78" fillId="0" borderId="0" applyFill="0" applyBorder="0" applyAlignment="0">
      <alignment horizontal="right"/>
    </xf>
    <xf numFmtId="167" fontId="110" fillId="0" borderId="0">
      <alignment horizontal="right"/>
    </xf>
    <xf numFmtId="0" fontId="111" fillId="32" borderId="0" applyNumberFormat="0" applyBorder="0" applyAlignment="0" applyProtection="0"/>
    <xf numFmtId="0" fontId="39" fillId="32" borderId="0" applyNumberFormat="0" applyBorder="0" applyAlignment="0" applyProtection="0"/>
    <xf numFmtId="167" fontId="108" fillId="0" borderId="30" applyNumberFormat="0" applyAlignment="0"/>
    <xf numFmtId="0" fontId="112" fillId="30" borderId="0">
      <alignment horizontal="left" indent="1"/>
    </xf>
    <xf numFmtId="194" fontId="23" fillId="0" borderId="0"/>
    <xf numFmtId="0" fontId="23" fillId="0" borderId="0"/>
    <xf numFmtId="0" fontId="23" fillId="0" borderId="0"/>
    <xf numFmtId="0" fontId="23" fillId="0" borderId="0"/>
    <xf numFmtId="0" fontId="23" fillId="0" borderId="0"/>
    <xf numFmtId="167" fontId="23" fillId="0" borderId="0"/>
    <xf numFmtId="0" fontId="2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23" fillId="0" borderId="0"/>
    <xf numFmtId="0" fontId="113" fillId="0" borderId="0"/>
    <xf numFmtId="0" fontId="23" fillId="0" borderId="0"/>
    <xf numFmtId="3" fontId="32" fillId="0" borderId="0" applyNumberFormat="0"/>
    <xf numFmtId="3" fontId="32" fillId="0" borderId="0" applyNumberForma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5" fontId="23" fillId="0" borderId="0"/>
    <xf numFmtId="195" fontId="23" fillId="0" borderId="0"/>
    <xf numFmtId="0" fontId="25" fillId="33" borderId="12" applyNumberFormat="0" applyFont="0" applyAlignment="0" applyProtection="0"/>
    <xf numFmtId="0" fontId="114" fillId="27" borderId="13" applyNumberFormat="0" applyAlignment="0" applyProtection="0"/>
    <xf numFmtId="0" fontId="44" fillId="44" borderId="13" applyNumberFormat="0" applyAlignment="0" applyProtection="0"/>
    <xf numFmtId="43" fontId="9" fillId="0" borderId="0" applyFont="0" applyFill="0" applyBorder="0" applyAlignment="0" applyProtection="0"/>
    <xf numFmtId="40" fontId="45" fillId="34" borderId="0">
      <alignment horizontal="right"/>
    </xf>
    <xf numFmtId="0" fontId="46" fillId="34" borderId="0">
      <alignment horizontal="center" vertical="center"/>
    </xf>
    <xf numFmtId="167" fontId="115" fillId="34" borderId="0">
      <alignment horizontal="right"/>
    </xf>
    <xf numFmtId="167" fontId="47" fillId="34" borderId="14"/>
    <xf numFmtId="167" fontId="47" fillId="0" borderId="0" applyBorder="0">
      <alignment horizontal="centerContinuous"/>
    </xf>
    <xf numFmtId="167" fontId="116" fillId="0" borderId="0" applyBorder="0">
      <alignment horizontal="centerContinuous"/>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0">
      <alignment horizontal="center"/>
    </xf>
    <xf numFmtId="10" fontId="23" fillId="0" borderId="0">
      <alignment horizontal="center"/>
    </xf>
    <xf numFmtId="9" fontId="23" fillId="0" borderId="0" applyFont="0" applyFill="0" applyBorder="0" applyAlignment="0" applyProtection="0"/>
    <xf numFmtId="9" fontId="23" fillId="0" borderId="0" applyFont="0" applyFill="0" applyBorder="0" applyAlignment="0" applyProtection="0"/>
    <xf numFmtId="196" fontId="78" fillId="0" borderId="0" applyFill="0" applyBorder="0" applyAlignment="0">
      <alignment horizontal="right"/>
    </xf>
    <xf numFmtId="197" fontId="78" fillId="0" borderId="0" applyFill="0" applyBorder="0" applyAlignment="0"/>
    <xf numFmtId="198" fontId="79" fillId="0" borderId="18">
      <alignment horizontal="right"/>
    </xf>
    <xf numFmtId="199" fontId="79" fillId="40" borderId="18" applyFont="0" applyBorder="0" applyAlignment="0">
      <alignment horizontal="right"/>
    </xf>
    <xf numFmtId="199" fontId="79" fillId="0" borderId="18" applyFill="0" applyAlignment="0">
      <alignment horizontal="right"/>
    </xf>
    <xf numFmtId="199" fontId="79" fillId="0" borderId="0" applyFill="0" applyAlignment="0">
      <alignment horizontal="right"/>
    </xf>
    <xf numFmtId="200" fontId="78" fillId="0" borderId="0" applyFill="0" applyBorder="0" applyAlignment="0">
      <alignment horizontal="left"/>
    </xf>
    <xf numFmtId="201" fontId="78" fillId="0" borderId="0" applyFill="0" applyBorder="0" applyAlignment="0">
      <alignment horizontal="right"/>
    </xf>
    <xf numFmtId="202" fontId="78" fillId="0" borderId="0" applyFill="0" applyBorder="0" applyAlignment="0">
      <alignment horizontal="right"/>
    </xf>
    <xf numFmtId="203" fontId="78" fillId="0" borderId="0" applyFill="0" applyBorder="0" applyAlignment="0">
      <alignment horizontal="right"/>
    </xf>
    <xf numFmtId="204" fontId="78" fillId="0" borderId="0" applyFill="0" applyBorder="0" applyAlignment="0"/>
    <xf numFmtId="205" fontId="78" fillId="0" borderId="0" applyBorder="0" applyAlignment="0">
      <alignment horizontal="right"/>
    </xf>
    <xf numFmtId="200" fontId="79" fillId="0" borderId="18" applyFill="0" applyAlignment="0">
      <alignment horizontal="right"/>
    </xf>
    <xf numFmtId="37" fontId="79" fillId="0" borderId="0" applyFill="0" applyAlignment="0">
      <alignment horizontal="right"/>
    </xf>
    <xf numFmtId="206" fontId="117" fillId="0" borderId="0" applyNumberFormat="0" applyFill="0" applyBorder="0" applyAlignment="0">
      <alignment horizontal="right"/>
    </xf>
    <xf numFmtId="205" fontId="78" fillId="45" borderId="0" applyFont="0" applyBorder="0" applyAlignment="0">
      <alignment horizontal="right"/>
    </xf>
    <xf numFmtId="200" fontId="79" fillId="0" borderId="18" applyFill="0" applyBorder="0" applyAlignment="0">
      <alignment horizontal="right"/>
      <protection locked="0"/>
    </xf>
    <xf numFmtId="167" fontId="80" fillId="0" borderId="0" applyFill="0" applyBorder="0">
      <alignment horizontal="right"/>
    </xf>
    <xf numFmtId="187" fontId="78" fillId="31" borderId="0" applyFill="0" applyBorder="0" applyAlignment="0">
      <alignment horizontal="right"/>
    </xf>
    <xf numFmtId="0" fontId="118" fillId="41" borderId="0">
      <alignment horizontal="left" indent="1"/>
    </xf>
    <xf numFmtId="167" fontId="26" fillId="0" borderId="0" applyNumberFormat="0" applyFont="0" applyFill="0" applyBorder="0" applyAlignment="0" applyProtection="0">
      <alignment horizontal="left"/>
    </xf>
    <xf numFmtId="178" fontId="77" fillId="0" borderId="0">
      <protection locked="0"/>
    </xf>
    <xf numFmtId="3" fontId="23" fillId="30" borderId="31" applyFont="0" applyFill="0" applyBorder="0" applyAlignment="0" applyProtection="0"/>
    <xf numFmtId="39" fontId="23" fillId="30" borderId="31" applyFont="0" applyFill="0" applyBorder="0" applyAlignment="0" applyProtection="0"/>
    <xf numFmtId="185" fontId="23" fillId="30" borderId="31" applyFont="0" applyFill="0" applyBorder="0" applyAlignment="0" applyProtection="0"/>
    <xf numFmtId="37" fontId="23" fillId="30" borderId="32" applyFont="0" applyFill="0" applyBorder="0" applyAlignment="0" applyProtection="0"/>
    <xf numFmtId="10" fontId="23" fillId="30" borderId="31" applyFont="0" applyFill="0" applyBorder="0" applyAlignment="0" applyProtection="0"/>
    <xf numFmtId="9" fontId="23" fillId="30" borderId="31" applyFont="0" applyFill="0" applyBorder="0" applyAlignment="0" applyProtection="0"/>
    <xf numFmtId="2" fontId="23" fillId="30" borderId="31" applyFont="0" applyFill="0" applyBorder="0" applyAlignment="0" applyProtection="0"/>
    <xf numFmtId="49" fontId="78" fillId="0" borderId="0" applyFill="0" applyBorder="0" applyAlignment="0">
      <alignment horizontal="right"/>
    </xf>
    <xf numFmtId="0" fontId="119" fillId="0" borderId="0" applyNumberFormat="0" applyFill="0" applyBorder="0" applyAlignment="0" applyProtection="0"/>
    <xf numFmtId="0" fontId="120" fillId="0" borderId="16" applyNumberFormat="0" applyFill="0" applyAlignment="0" applyProtection="0"/>
    <xf numFmtId="0" fontId="60" fillId="0" borderId="33" applyNumberFormat="0" applyFill="0" applyAlignment="0" applyProtection="0"/>
    <xf numFmtId="0" fontId="121" fillId="0" borderId="0" applyNumberFormat="0" applyFill="0" applyBorder="0" applyAlignment="0" applyProtection="0"/>
    <xf numFmtId="0" fontId="62" fillId="0" borderId="0" applyNumberFormat="0" applyFill="0" applyBorder="0" applyAlignment="0" applyProtection="0"/>
    <xf numFmtId="0" fontId="87" fillId="0" borderId="0"/>
    <xf numFmtId="43"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2" fontId="23" fillId="30" borderId="31" applyFont="0" applyFill="0" applyBorder="0" applyAlignment="0" applyProtection="0"/>
    <xf numFmtId="9" fontId="23" fillId="30" borderId="31" applyFont="0" applyFill="0" applyBorder="0" applyAlignment="0" applyProtection="0"/>
    <xf numFmtId="10" fontId="23" fillId="30" borderId="31" applyFont="0" applyFill="0" applyBorder="0" applyAlignment="0" applyProtection="0"/>
    <xf numFmtId="185" fontId="23" fillId="30" borderId="31" applyFont="0" applyFill="0" applyBorder="0" applyAlignment="0" applyProtection="0"/>
    <xf numFmtId="39" fontId="23" fillId="30" borderId="31" applyFont="0" applyFill="0" applyBorder="0" applyAlignment="0" applyProtection="0"/>
    <xf numFmtId="3" fontId="23" fillId="30" borderId="31" applyFont="0" applyFill="0" applyBorder="0" applyAlignment="0" applyProtection="0"/>
    <xf numFmtId="37" fontId="85" fillId="34" borderId="21" applyBorder="0" applyProtection="0">
      <alignment vertical="center"/>
    </xf>
    <xf numFmtId="0" fontId="92" fillId="27" borderId="4" applyNumberFormat="0" applyAlignment="0" applyProtection="0"/>
    <xf numFmtId="0" fontId="19" fillId="44" borderId="4" applyNumberFormat="0" applyAlignment="0" applyProtection="0"/>
    <xf numFmtId="0" fontId="44" fillId="44" borderId="13" applyNumberFormat="0" applyAlignment="0" applyProtection="0"/>
    <xf numFmtId="0" fontId="114" fillId="27" borderId="13" applyNumberFormat="0" applyAlignment="0" applyProtection="0"/>
    <xf numFmtId="167" fontId="13" fillId="0" borderId="19">
      <alignment horizontal="left" vertical="center"/>
    </xf>
    <xf numFmtId="0" fontId="36" fillId="14" borderId="4" applyNumberFormat="0" applyAlignment="0" applyProtection="0"/>
    <xf numFmtId="0" fontId="36" fillId="14" borderId="4" applyNumberFormat="0" applyAlignment="0" applyProtection="0"/>
    <xf numFmtId="0" fontId="36" fillId="14" borderId="4" applyNumberFormat="0" applyAlignment="0" applyProtection="0"/>
    <xf numFmtId="0" fontId="106" fillId="14" borderId="4" applyNumberFormat="0" applyAlignment="0" applyProtection="0"/>
    <xf numFmtId="0" fontId="3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106" fillId="14" borderId="4" applyNumberFormat="0" applyAlignment="0" applyProtection="0"/>
    <xf numFmtId="0" fontId="25" fillId="33" borderId="12" applyNumberFormat="0" applyFont="0" applyAlignment="0" applyProtection="0"/>
    <xf numFmtId="9" fontId="87" fillId="0" borderId="0" applyFont="0" applyFill="0" applyBorder="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9" fontId="87" fillId="0" borderId="0" applyFont="0" applyFill="0" applyBorder="0" applyAlignment="0" applyProtection="0"/>
    <xf numFmtId="43" fontId="87" fillId="0" borderId="0" applyFont="0" applyFill="0" applyBorder="0" applyAlignment="0" applyProtection="0"/>
    <xf numFmtId="0" fontId="87" fillId="0" borderId="0"/>
    <xf numFmtId="0" fontId="120" fillId="0" borderId="16" applyNumberFormat="0" applyFill="0" applyAlignment="0" applyProtection="0"/>
    <xf numFmtId="0" fontId="60" fillId="0" borderId="33" applyNumberFormat="0" applyFill="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9" fontId="87" fillId="0" borderId="0" applyFont="0" applyFill="0" applyBorder="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43" fontId="87" fillId="0" borderId="0" applyFont="0" applyFill="0" applyBorder="0" applyAlignment="0" applyProtection="0"/>
    <xf numFmtId="0" fontId="87" fillId="0" borderId="0"/>
    <xf numFmtId="43" fontId="87" fillId="0" borderId="0" applyFont="0" applyFill="0" applyBorder="0" applyAlignment="0" applyProtection="0"/>
    <xf numFmtId="0" fontId="87" fillId="0" borderId="0"/>
    <xf numFmtId="43" fontId="87" fillId="0" borderId="0" applyFont="0" applyFill="0" applyBorder="0" applyAlignment="0" applyProtection="0"/>
    <xf numFmtId="0" fontId="87" fillId="0" borderId="0"/>
    <xf numFmtId="43" fontId="87" fillId="0" borderId="0" applyFont="0" applyFill="0" applyBorder="0" applyAlignment="0" applyProtection="0"/>
    <xf numFmtId="0" fontId="8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87" fillId="0" borderId="0" applyFont="0" applyFill="0" applyBorder="0" applyAlignment="0" applyProtection="0"/>
    <xf numFmtId="0" fontId="87" fillId="0" borderId="0"/>
    <xf numFmtId="0" fontId="46" fillId="34" borderId="0">
      <alignment horizontal="center" vertical="center"/>
    </xf>
    <xf numFmtId="0" fontId="6" fillId="0" borderId="0"/>
    <xf numFmtId="43" fontId="6" fillId="0" borderId="0" applyFont="0" applyFill="0" applyBorder="0" applyAlignment="0" applyProtection="0"/>
    <xf numFmtId="9" fontId="6" fillId="0" borderId="0" applyFont="0" applyFill="0" applyBorder="0" applyAlignment="0" applyProtection="0"/>
    <xf numFmtId="0" fontId="10" fillId="0" borderId="0"/>
    <xf numFmtId="0" fontId="122" fillId="0" borderId="0" applyNumberFormat="0" applyFill="0" applyBorder="0" applyAlignment="0" applyProtection="0">
      <alignment vertical="top"/>
      <protection locked="0"/>
    </xf>
    <xf numFmtId="37" fontId="10" fillId="0" borderId="0"/>
    <xf numFmtId="0" fontId="6" fillId="0" borderId="0"/>
    <xf numFmtId="43" fontId="6"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9" fontId="6" fillId="0" borderId="0" applyFont="0" applyFill="0" applyBorder="0" applyAlignment="0" applyProtection="0"/>
    <xf numFmtId="0" fontId="27" fillId="0" borderId="0"/>
    <xf numFmtId="0" fontId="27"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27" fillId="0" borderId="0"/>
    <xf numFmtId="0" fontId="27"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23" fillId="0" borderId="26" applyNumberFormat="0" applyFill="0" applyAlignment="0" applyProtection="0"/>
    <xf numFmtId="0" fontId="124" fillId="0" borderId="28" applyNumberFormat="0" applyFill="0" applyAlignment="0" applyProtection="0"/>
    <xf numFmtId="0" fontId="6" fillId="0" borderId="0"/>
    <xf numFmtId="0" fontId="6" fillId="0" borderId="0"/>
    <xf numFmtId="0" fontId="125" fillId="0" borderId="0"/>
    <xf numFmtId="0" fontId="6" fillId="0" borderId="0"/>
    <xf numFmtId="0" fontId="6" fillId="0" borderId="0"/>
    <xf numFmtId="0" fontId="6" fillId="0" borderId="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9" fontId="23"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4" fillId="0" borderId="0"/>
    <xf numFmtId="0" fontId="24" fillId="0" borderId="0"/>
    <xf numFmtId="0" fontId="24" fillId="0" borderId="0"/>
    <xf numFmtId="0" fontId="24"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5" fontId="17" fillId="0" borderId="34" applyAlignment="0" applyProtection="0"/>
    <xf numFmtId="0" fontId="10" fillId="0" borderId="0"/>
    <xf numFmtId="0" fontId="6" fillId="0" borderId="0"/>
    <xf numFmtId="0" fontId="6" fillId="3"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34" borderId="0">
      <alignment horizontal="center"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0" fontId="6" fillId="0" borderId="0"/>
    <xf numFmtId="0" fontId="6" fillId="3"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9"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6" fillId="0" borderId="0"/>
    <xf numFmtId="167" fontId="6" fillId="0" borderId="0"/>
    <xf numFmtId="0" fontId="6" fillId="0" borderId="0"/>
    <xf numFmtId="0" fontId="6" fillId="0" borderId="0"/>
    <xf numFmtId="0" fontId="9" fillId="0" borderId="0"/>
    <xf numFmtId="167" fontId="6" fillId="0" borderId="0"/>
    <xf numFmtId="0" fontId="6" fillId="0" borderId="0"/>
    <xf numFmtId="0" fontId="6" fillId="0" borderId="0"/>
    <xf numFmtId="9"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167" fontId="6" fillId="0" borderId="0"/>
    <xf numFmtId="167"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xf numFmtId="43" fontId="6"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0" fontId="10" fillId="0" borderId="0"/>
    <xf numFmtId="44" fontId="23" fillId="0" borderId="0" applyFont="0" applyFill="0" applyBorder="0" applyAlignment="0" applyProtection="0"/>
    <xf numFmtId="0" fontId="10" fillId="0" borderId="0"/>
    <xf numFmtId="0" fontId="10" fillId="0" borderId="0"/>
    <xf numFmtId="0" fontId="10" fillId="0" borderId="0"/>
    <xf numFmtId="0" fontId="10"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83" fillId="2" borderId="0" applyNumberFormat="0" applyBorder="0" applyAlignment="0" applyProtection="0"/>
    <xf numFmtId="0" fontId="83" fillId="5"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6" fillId="0" borderId="0" applyFont="0" applyFill="0" applyBorder="0" applyAlignment="0" applyProtection="0"/>
    <xf numFmtId="43" fontId="2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6"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23" fillId="46"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23" fillId="46" borderId="0" applyFont="0" applyFill="0" applyBorder="0" applyAlignment="0" applyProtection="0"/>
    <xf numFmtId="44" fontId="127" fillId="0" borderId="0" applyFont="0" applyFill="0" applyBorder="0" applyAlignment="0" applyProtection="0"/>
    <xf numFmtId="44" fontId="24"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2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27" fillId="0" borderId="0" applyFont="0" applyFill="0" applyBorder="0" applyAlignment="0" applyProtection="0"/>
    <xf numFmtId="44" fontId="14"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5" fontId="23" fillId="46" borderId="0" applyFont="0" applyFill="0" applyBorder="0" applyAlignment="0" applyProtection="0"/>
    <xf numFmtId="0" fontId="23" fillId="46" borderId="0" applyFont="0" applyFill="0" applyBorder="0" applyAlignment="0" applyProtection="0"/>
    <xf numFmtId="2" fontId="23" fillId="46" borderId="0" applyFont="0" applyFill="0" applyBorder="0" applyAlignment="0" applyProtection="0"/>
    <xf numFmtId="0" fontId="129" fillId="0" borderId="0"/>
    <xf numFmtId="0" fontId="1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24"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4" fillId="0" borderId="0"/>
    <xf numFmtId="0" fontId="5" fillId="0" borderId="0"/>
    <xf numFmtId="0" fontId="23" fillId="0" borderId="0"/>
    <xf numFmtId="0" fontId="10" fillId="0" borderId="0"/>
    <xf numFmtId="0" fontId="10" fillId="0" borderId="0"/>
    <xf numFmtId="0" fontId="24" fillId="0" borderId="0"/>
    <xf numFmtId="0" fontId="1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6"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129"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top"/>
    </xf>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6"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27"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128"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43" fontId="23" fillId="0" borderId="0" applyFont="0" applyFill="0" applyBorder="0" applyAlignment="0" applyProtection="0"/>
    <xf numFmtId="9" fontId="23" fillId="0" borderId="0" applyFont="0" applyFill="0" applyBorder="0" applyAlignment="0" applyProtection="0"/>
    <xf numFmtId="0" fontId="10" fillId="0" borderId="0"/>
    <xf numFmtId="9" fontId="23" fillId="0" borderId="0" applyFont="0" applyFill="0" applyBorder="0" applyAlignment="0" applyProtection="0"/>
    <xf numFmtId="43" fontId="23" fillId="0" borderId="0" applyFon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0" fontId="10" fillId="0" borderId="0"/>
    <xf numFmtId="0" fontId="5" fillId="0" borderId="0"/>
    <xf numFmtId="43" fontId="5" fillId="0" borderId="0" applyFont="0" applyFill="0" applyBorder="0" applyAlignment="0" applyProtection="0"/>
    <xf numFmtId="0" fontId="27" fillId="0" borderId="0"/>
    <xf numFmtId="43"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44" fontId="27" fillId="0" borderId="0" applyFont="0" applyFill="0" applyBorder="0" applyAlignment="0" applyProtection="0"/>
    <xf numFmtId="0" fontId="26" fillId="0" borderId="0"/>
    <xf numFmtId="8" fontId="26" fillId="0" borderId="0" applyFont="0" applyFill="0" applyBorder="0" applyAlignment="0" applyProtection="0"/>
    <xf numFmtId="9" fontId="26" fillId="0" borderId="0" applyFont="0" applyFill="0" applyBorder="0" applyAlignment="0" applyProtection="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0" fontId="5" fillId="0" borderId="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9" fillId="27" borderId="4" applyNumberFormat="0" applyAlignment="0" applyProtection="0"/>
    <xf numFmtId="43" fontId="131" fillId="0" borderId="0" applyFont="0" applyFill="0" applyBorder="0" applyAlignment="0" applyProtection="0"/>
    <xf numFmtId="43" fontId="23" fillId="0" borderId="0" applyFont="0" applyFill="0" applyBorder="0" applyAlignment="0" applyProtection="0"/>
    <xf numFmtId="43" fontId="131" fillId="0" borderId="0" applyFont="0" applyFill="0" applyBorder="0" applyAlignment="0" applyProtection="0"/>
    <xf numFmtId="43"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131" fillId="0" borderId="0" applyFont="0" applyFill="0" applyBorder="0" applyAlignment="0" applyProtection="0"/>
    <xf numFmtId="44" fontId="5" fillId="0" borderId="0" applyFont="0" applyFill="0" applyBorder="0" applyAlignment="0" applyProtection="0"/>
    <xf numFmtId="0" fontId="46" fillId="34" borderId="0">
      <alignment horizontal="center" vertical="center"/>
    </xf>
    <xf numFmtId="0" fontId="123" fillId="0" borderId="26" applyNumberFormat="0" applyFill="0" applyAlignment="0" applyProtection="0"/>
    <xf numFmtId="0" fontId="124" fillId="0" borderId="28"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6" fillId="14" borderId="4" applyNumberFormat="0" applyAlignment="0" applyProtection="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131" fillId="0" borderId="0"/>
    <xf numFmtId="0" fontId="132" fillId="0" borderId="0"/>
    <xf numFmtId="0" fontId="5" fillId="0" borderId="0"/>
    <xf numFmtId="0" fontId="132" fillId="0" borderId="0"/>
    <xf numFmtId="0" fontId="5" fillId="0" borderId="0"/>
    <xf numFmtId="0" fontId="24" fillId="0" borderId="0"/>
    <xf numFmtId="0" fontId="5" fillId="0" borderId="0"/>
    <xf numFmtId="0" fontId="23" fillId="0" borderId="0">
      <alignment vertical="top"/>
    </xf>
    <xf numFmtId="0" fontId="5" fillId="0" borderId="0"/>
    <xf numFmtId="0" fontId="14" fillId="33" borderId="12" applyNumberFormat="0" applyFont="0" applyAlignment="0" applyProtection="0"/>
    <xf numFmtId="0" fontId="44" fillId="27" borderId="13" applyNumberFormat="0" applyAlignment="0" applyProtection="0"/>
    <xf numFmtId="0" fontId="46" fillId="34" borderId="0">
      <alignment horizontal="center" vertical="center"/>
    </xf>
    <xf numFmtId="0" fontId="47" fillId="34" borderId="14"/>
    <xf numFmtId="9" fontId="23"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31"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27" fillId="0" borderId="0"/>
    <xf numFmtId="9" fontId="5" fillId="0" borderId="0" applyFont="0" applyFill="0" applyBorder="0" applyAlignment="0" applyProtection="0"/>
    <xf numFmtId="0" fontId="59" fillId="0" borderId="0" applyNumberFormat="0" applyFill="0" applyBorder="0" applyAlignment="0" applyProtection="0"/>
    <xf numFmtId="0" fontId="60" fillId="0" borderId="16" applyNumberFormat="0" applyFill="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44" fontId="27" fillId="0" borderId="0" applyFont="0" applyFill="0" applyBorder="0" applyAlignment="0" applyProtection="0"/>
    <xf numFmtId="0" fontId="26" fillId="0" borderId="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0" fontId="23" fillId="0" borderId="0"/>
    <xf numFmtId="9" fontId="23" fillId="0" borderId="0" applyFont="0" applyFill="0" applyBorder="0" applyAlignment="0" applyProtection="0"/>
    <xf numFmtId="0" fontId="46" fillId="34" borderId="0">
      <alignment horizontal="center" vertical="center"/>
    </xf>
    <xf numFmtId="9" fontId="27" fillId="0" borderId="0" applyFont="0" applyFill="0" applyBorder="0" applyAlignment="0" applyProtection="0"/>
    <xf numFmtId="0" fontId="27" fillId="0" borderId="0"/>
    <xf numFmtId="43" fontId="27" fillId="0" borderId="0" applyFont="0" applyFill="0" applyBorder="0" applyAlignment="0" applyProtection="0"/>
    <xf numFmtId="0" fontId="23" fillId="0" borderId="0"/>
    <xf numFmtId="9" fontId="23" fillId="0" borderId="0" applyFont="0" applyFill="0" applyBorder="0" applyAlignment="0" applyProtection="0"/>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43"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43" fontId="23" fillId="0" borderId="0" applyFont="0" applyFill="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133" fillId="0" borderId="0" applyNumberFormat="0" applyFill="0" applyBorder="0" applyAlignment="0" applyProtection="0">
      <alignment vertical="top"/>
      <protection locked="0"/>
    </xf>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xf numFmtId="43" fontId="4" fillId="0" borderId="0" applyFont="0" applyFill="0" applyBorder="0" applyAlignment="0" applyProtection="0"/>
    <xf numFmtId="43" fontId="4" fillId="0" borderId="0" applyFont="0" applyFill="0" applyBorder="0" applyAlignment="0" applyProtection="0"/>
    <xf numFmtId="167" fontId="4" fillId="0" borderId="0"/>
    <xf numFmtId="167" fontId="4" fillId="0" borderId="0"/>
    <xf numFmtId="0" fontId="4" fillId="0" borderId="0"/>
    <xf numFmtId="167"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98" fillId="0" borderId="38" applyNumberFormat="0" applyFill="0">
      <alignment horizontal="centerContinuous" vertical="top"/>
    </xf>
    <xf numFmtId="9" fontId="10" fillId="0" borderId="0" applyFont="0" applyFill="0" applyBorder="0" applyAlignment="0" applyProtection="0"/>
    <xf numFmtId="9" fontId="4" fillId="0" borderId="0" applyFont="0" applyFill="0" applyBorder="0" applyAlignment="0" applyProtection="0"/>
    <xf numFmtId="0" fontId="34" fillId="0" borderId="36" applyNumberFormat="0" applyFill="0" applyAlignment="0" applyProtection="0"/>
    <xf numFmtId="0" fontId="105" fillId="0" borderId="37" applyNumberFormat="0" applyFill="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167" fontId="4" fillId="0" borderId="0"/>
    <xf numFmtId="167" fontId="4" fillId="0" borderId="0"/>
    <xf numFmtId="167" fontId="4" fillId="0" borderId="0"/>
    <xf numFmtId="167" fontId="4" fillId="0" borderId="0"/>
    <xf numFmtId="0" fontId="98" fillId="0" borderId="35" applyNumberFormat="0" applyFill="0">
      <alignment horizontal="centerContinuous"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10" fillId="0" borderId="0" applyFont="0" applyFill="0" applyBorder="0" applyAlignment="0" applyProtection="0"/>
    <xf numFmtId="0" fontId="10" fillId="0" borderId="0"/>
    <xf numFmtId="0" fontId="17" fillId="0" borderId="38">
      <alignment horizontal="center"/>
    </xf>
    <xf numFmtId="0" fontId="1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167"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167" fontId="4" fillId="0" borderId="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7" fontId="4" fillId="0" borderId="0"/>
    <xf numFmtId="167" fontId="4" fillId="0" borderId="0"/>
    <xf numFmtId="0" fontId="104" fillId="0" borderId="36"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43" fontId="10" fillId="0" borderId="0" applyFont="0" applyFill="0" applyBorder="0" applyAlignment="0" applyProtection="0"/>
    <xf numFmtId="0" fontId="17" fillId="0" borderId="35">
      <alignment horizontal="center"/>
    </xf>
    <xf numFmtId="43" fontId="10" fillId="0" borderId="0" applyFont="0" applyFill="0" applyBorder="0" applyAlignment="0" applyProtection="0"/>
    <xf numFmtId="0" fontId="34" fillId="0" borderId="36" applyNumberFormat="0" applyFill="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0"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8"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7" fillId="0" borderId="0" applyFont="0" applyFill="0" applyBorder="0" applyAlignment="0" applyProtection="0"/>
    <xf numFmtId="44" fontId="3" fillId="0" borderId="0" applyFont="0" applyFill="0" applyBorder="0" applyAlignment="0" applyProtection="0"/>
    <xf numFmtId="44" fontId="126" fillId="0" borderId="0" applyFont="0" applyFill="0" applyBorder="0" applyAlignment="0" applyProtection="0"/>
    <xf numFmtId="44" fontId="3" fillId="0" borderId="0" applyFont="0" applyFill="0" applyBorder="0" applyAlignment="0" applyProtection="0"/>
    <xf numFmtId="44" fontId="13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23" fillId="0" borderId="0"/>
    <xf numFmtId="0" fontId="3" fillId="0" borderId="0"/>
    <xf numFmtId="0" fontId="3" fillId="0" borderId="0"/>
    <xf numFmtId="0" fontId="3" fillId="0" borderId="0"/>
    <xf numFmtId="0" fontId="3"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167" fontId="3" fillId="0" borderId="0"/>
    <xf numFmtId="167" fontId="3" fillId="0" borderId="0"/>
    <xf numFmtId="0" fontId="3" fillId="0" borderId="0"/>
    <xf numFmtId="0" fontId="3" fillId="0" borderId="0"/>
    <xf numFmtId="167" fontId="3" fillId="0" borderId="0"/>
    <xf numFmtId="167" fontId="3" fillId="0" borderId="0"/>
    <xf numFmtId="0" fontId="3" fillId="0" borderId="0"/>
    <xf numFmtId="167" fontId="3" fillId="0" borderId="0"/>
    <xf numFmtId="0" fontId="129" fillId="0" borderId="0"/>
    <xf numFmtId="167" fontId="3" fillId="0" borderId="0"/>
    <xf numFmtId="167" fontId="3" fillId="0" borderId="0"/>
    <xf numFmtId="167" fontId="3" fillId="0" borderId="0"/>
    <xf numFmtId="167" fontId="3" fillId="0" borderId="0"/>
    <xf numFmtId="0" fontId="3" fillId="0" borderId="0"/>
    <xf numFmtId="167" fontId="3" fillId="0" borderId="0"/>
    <xf numFmtId="167" fontId="3" fillId="0" borderId="0"/>
    <xf numFmtId="0" fontId="23"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6"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8"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897">
    <xf numFmtId="0" fontId="0" fillId="0" borderId="0" xfId="0"/>
    <xf numFmtId="0" fontId="65" fillId="0" borderId="0" xfId="0" applyFont="1"/>
    <xf numFmtId="0" fontId="65" fillId="0" borderId="0" xfId="0" applyFont="1" applyFill="1"/>
    <xf numFmtId="170" fontId="65" fillId="0" borderId="0" xfId="813" applyNumberFormat="1" applyFont="1"/>
    <xf numFmtId="170" fontId="65" fillId="0" borderId="0" xfId="813" applyNumberFormat="1" applyFont="1" applyAlignment="1">
      <alignment horizontal="right"/>
    </xf>
    <xf numFmtId="0" fontId="65" fillId="0" borderId="0" xfId="0" applyNumberFormat="1" applyFont="1" applyFill="1" applyAlignment="1">
      <alignment horizontal="left" vertical="top"/>
    </xf>
    <xf numFmtId="0" fontId="65" fillId="0" borderId="0" xfId="1" applyNumberFormat="1" applyFont="1" applyFill="1" applyAlignment="1">
      <alignment horizontal="center"/>
    </xf>
    <xf numFmtId="0" fontId="65" fillId="0" borderId="0" xfId="0" applyFont="1" applyFill="1" applyAlignment="1">
      <alignment horizontal="center" vertical="top"/>
    </xf>
    <xf numFmtId="0" fontId="65" fillId="0" borderId="1" xfId="0" applyFont="1" applyFill="1" applyBorder="1"/>
    <xf numFmtId="37" fontId="65" fillId="0" borderId="1" xfId="0" applyNumberFormat="1" applyFont="1" applyFill="1" applyBorder="1" applyAlignment="1" applyProtection="1">
      <alignment horizontal="center"/>
    </xf>
    <xf numFmtId="170" fontId="66" fillId="0" borderId="1" xfId="813" applyNumberFormat="1" applyFont="1" applyFill="1" applyBorder="1" applyAlignment="1" applyProtection="1">
      <alignment horizontal="right"/>
    </xf>
    <xf numFmtId="0" fontId="65" fillId="0" borderId="1" xfId="0" applyFont="1" applyFill="1" applyBorder="1" applyProtection="1"/>
    <xf numFmtId="0" fontId="65" fillId="0" borderId="1" xfId="0" applyFont="1" applyFill="1" applyBorder="1" applyAlignment="1" applyProtection="1">
      <alignment horizontal="left"/>
    </xf>
    <xf numFmtId="171" fontId="65" fillId="0" borderId="0" xfId="0" applyNumberFormat="1" applyFont="1" applyFill="1" applyAlignment="1" applyProtection="1">
      <alignment horizontal="right"/>
    </xf>
    <xf numFmtId="7" fontId="65" fillId="0" borderId="0" xfId="0" applyNumberFormat="1" applyFont="1" applyFill="1" applyAlignment="1" applyProtection="1">
      <alignment horizontal="right"/>
    </xf>
    <xf numFmtId="7" fontId="65" fillId="0" borderId="0" xfId="0" quotePrefix="1" applyNumberFormat="1" applyFont="1" applyFill="1" applyAlignment="1" applyProtection="1">
      <alignment horizontal="right"/>
    </xf>
    <xf numFmtId="170" fontId="65" fillId="0" borderId="0" xfId="813" applyNumberFormat="1" applyFont="1" applyFill="1" applyAlignment="1" applyProtection="1">
      <alignment horizontal="right"/>
    </xf>
    <xf numFmtId="0" fontId="65" fillId="0" borderId="0" xfId="0" applyFont="1" applyFill="1" applyProtection="1"/>
    <xf numFmtId="0" fontId="65" fillId="0" borderId="0" xfId="0" applyFont="1" applyFill="1" applyAlignment="1" applyProtection="1">
      <alignment horizontal="center"/>
    </xf>
    <xf numFmtId="172" fontId="65" fillId="0" borderId="0" xfId="813" applyNumberFormat="1" applyFont="1" applyFill="1" applyAlignment="1" applyProtection="1">
      <alignment horizontal="right"/>
    </xf>
    <xf numFmtId="44" fontId="65" fillId="0" borderId="0" xfId="813" applyFont="1" applyFill="1" applyAlignment="1" applyProtection="1">
      <alignment horizontal="right"/>
    </xf>
    <xf numFmtId="44" fontId="65" fillId="0" borderId="0" xfId="813" quotePrefix="1" applyFont="1" applyFill="1" applyAlignment="1" applyProtection="1">
      <alignment horizontal="right"/>
    </xf>
    <xf numFmtId="37" fontId="65" fillId="0" borderId="0" xfId="0" applyNumberFormat="1" applyFont="1" applyFill="1" applyAlignment="1" applyProtection="1">
      <alignment horizontal="right"/>
    </xf>
    <xf numFmtId="0" fontId="66" fillId="0" borderId="0" xfId="0" applyNumberFormat="1" applyFont="1" applyFill="1" applyAlignment="1"/>
    <xf numFmtId="0" fontId="65" fillId="0" borderId="0" xfId="0" applyFont="1" applyFill="1" applyAlignment="1">
      <alignment horizontal="left"/>
    </xf>
    <xf numFmtId="170" fontId="65" fillId="0" borderId="0" xfId="813" applyNumberFormat="1" applyFont="1" applyFill="1" applyAlignment="1">
      <alignment horizontal="right"/>
    </xf>
    <xf numFmtId="0" fontId="67" fillId="0" borderId="0" xfId="0" applyFont="1" applyFill="1" applyProtection="1"/>
    <xf numFmtId="172" fontId="65" fillId="0" borderId="0" xfId="813" applyNumberFormat="1" applyFont="1"/>
    <xf numFmtId="44" fontId="65" fillId="0" borderId="0" xfId="813" applyFont="1"/>
    <xf numFmtId="171" fontId="65" fillId="0" borderId="0" xfId="0" applyNumberFormat="1" applyFont="1" applyFill="1" applyAlignment="1" applyProtection="1">
      <alignment horizontal="right" vertical="center"/>
    </xf>
    <xf numFmtId="172" fontId="65" fillId="0" borderId="0" xfId="813" applyNumberFormat="1" applyFont="1" applyFill="1" applyAlignment="1" applyProtection="1">
      <alignment horizontal="right" vertical="center"/>
    </xf>
    <xf numFmtId="44" fontId="65" fillId="0" borderId="0" xfId="813" applyFont="1" applyFill="1" applyAlignment="1" applyProtection="1">
      <alignment horizontal="right" vertical="center"/>
    </xf>
    <xf numFmtId="44" fontId="65" fillId="0" borderId="0" xfId="813" quotePrefix="1" applyFont="1" applyFill="1" applyAlignment="1" applyProtection="1">
      <alignment horizontal="right" vertical="center"/>
    </xf>
    <xf numFmtId="0" fontId="65" fillId="0" borderId="0" xfId="0" applyFont="1" applyProtection="1"/>
    <xf numFmtId="0" fontId="65" fillId="0" borderId="0" xfId="0" applyFont="1" applyAlignment="1" applyProtection="1">
      <alignment horizontal="center"/>
    </xf>
    <xf numFmtId="170" fontId="65" fillId="0" borderId="0" xfId="813" applyNumberFormat="1" applyFont="1" applyAlignment="1" applyProtection="1">
      <alignment horizontal="right"/>
    </xf>
    <xf numFmtId="0" fontId="68" fillId="0" borderId="0" xfId="0" applyNumberFormat="1" applyFont="1" applyFill="1" applyAlignment="1"/>
    <xf numFmtId="0" fontId="69" fillId="0" borderId="1" xfId="0" applyFont="1" applyFill="1" applyBorder="1" applyAlignment="1" applyProtection="1">
      <alignment horizontal="center"/>
    </xf>
    <xf numFmtId="0" fontId="69" fillId="0" borderId="1" xfId="0" applyFont="1" applyFill="1" applyBorder="1" applyAlignment="1" applyProtection="1"/>
    <xf numFmtId="0" fontId="69" fillId="0" borderId="1" xfId="0" applyFont="1" applyBorder="1" applyAlignment="1" applyProtection="1"/>
    <xf numFmtId="0" fontId="69" fillId="0" borderId="1" xfId="0" applyFont="1" applyBorder="1" applyAlignment="1" applyProtection="1">
      <alignment horizontal="center"/>
    </xf>
    <xf numFmtId="0" fontId="69" fillId="0" borderId="0" xfId="0" applyFont="1" applyFill="1" applyAlignment="1" applyProtection="1">
      <alignment horizontal="center"/>
    </xf>
    <xf numFmtId="0" fontId="69" fillId="0" borderId="0" xfId="0" applyFont="1" applyFill="1" applyBorder="1" applyAlignment="1" applyProtection="1">
      <alignment horizontal="center"/>
    </xf>
    <xf numFmtId="170" fontId="69" fillId="0" borderId="0" xfId="813" applyNumberFormat="1" applyFont="1" applyFill="1" applyAlignment="1" applyProtection="1">
      <alignment horizontal="right"/>
    </xf>
    <xf numFmtId="0" fontId="69" fillId="0" borderId="0" xfId="0" applyFont="1" applyFill="1" applyProtection="1"/>
    <xf numFmtId="0" fontId="69" fillId="0" borderId="0" xfId="0" applyFont="1" applyProtection="1"/>
    <xf numFmtId="0" fontId="69" fillId="0" borderId="0" xfId="0" applyFont="1" applyAlignment="1" applyProtection="1">
      <alignment horizontal="center"/>
    </xf>
    <xf numFmtId="170" fontId="69" fillId="0" borderId="0" xfId="813" applyNumberFormat="1" applyFont="1" applyFill="1" applyBorder="1" applyAlignment="1" applyProtection="1">
      <alignment horizontal="center"/>
    </xf>
    <xf numFmtId="0" fontId="69" fillId="0" borderId="0" xfId="0" applyFont="1" applyFill="1" applyAlignment="1" applyProtection="1">
      <alignment horizontal="left"/>
    </xf>
    <xf numFmtId="0" fontId="69" fillId="0" borderId="0" xfId="0" applyFont="1" applyAlignment="1" applyProtection="1">
      <alignment horizontal="left"/>
    </xf>
    <xf numFmtId="0" fontId="69" fillId="0" borderId="0" xfId="0" quotePrefix="1" applyFont="1" applyFill="1" applyBorder="1" applyAlignment="1" applyProtection="1">
      <alignment horizontal="center"/>
    </xf>
    <xf numFmtId="0" fontId="70" fillId="0" borderId="0" xfId="0" applyFont="1" applyFill="1" applyAlignment="1" applyProtection="1">
      <alignment horizontal="center"/>
    </xf>
    <xf numFmtId="0" fontId="69" fillId="0" borderId="0" xfId="0" applyFont="1" applyFill="1" applyAlignment="1">
      <alignment vertical="center"/>
    </xf>
    <xf numFmtId="0" fontId="69" fillId="0" borderId="0" xfId="0" applyFont="1" applyAlignment="1" applyProtection="1">
      <alignment horizontal="right"/>
    </xf>
    <xf numFmtId="0" fontId="65" fillId="0" borderId="0" xfId="0" applyFont="1" applyAlignment="1" applyProtection="1">
      <alignment horizontal="right"/>
    </xf>
    <xf numFmtId="0" fontId="69" fillId="0" borderId="0" xfId="0" applyFont="1" applyAlignment="1">
      <alignment horizontal="right"/>
    </xf>
    <xf numFmtId="2" fontId="65" fillId="0" borderId="0" xfId="0" applyNumberFormat="1" applyFont="1" applyAlignment="1">
      <alignment horizontal="right"/>
    </xf>
    <xf numFmtId="0" fontId="65" fillId="0" borderId="0" xfId="0" applyFont="1" applyFill="1" applyAlignment="1">
      <alignment horizontal="left" vertical="top" wrapText="1"/>
    </xf>
    <xf numFmtId="0" fontId="65" fillId="0" borderId="0" xfId="0" applyFont="1" applyFill="1" applyAlignment="1">
      <alignment horizontal="left" vertical="top"/>
    </xf>
    <xf numFmtId="0" fontId="65" fillId="0" borderId="0" xfId="0" applyFont="1" applyFill="1" applyBorder="1" applyAlignment="1">
      <alignment horizontal="left" vertical="top" wrapText="1"/>
    </xf>
    <xf numFmtId="0" fontId="65" fillId="0" borderId="0" xfId="0" applyNumberFormat="1" applyFont="1" applyFill="1" applyAlignment="1"/>
    <xf numFmtId="0" fontId="65" fillId="0" borderId="1" xfId="0" applyNumberFormat="1" applyFont="1" applyFill="1" applyBorder="1" applyAlignment="1"/>
    <xf numFmtId="3" fontId="65" fillId="0" borderId="1" xfId="0" applyNumberFormat="1" applyFont="1" applyFill="1" applyBorder="1" applyAlignment="1"/>
    <xf numFmtId="0" fontId="65" fillId="0" borderId="1" xfId="0" applyNumberFormat="1" applyFont="1" applyFill="1" applyBorder="1" applyAlignment="1">
      <alignment horizontal="left" wrapText="1"/>
    </xf>
    <xf numFmtId="0" fontId="65" fillId="0" borderId="0" xfId="0" applyNumberFormat="1" applyFont="1" applyFill="1" applyAlignment="1">
      <alignment horizontal="left" wrapText="1"/>
    </xf>
    <xf numFmtId="173" fontId="65" fillId="0" borderId="0" xfId="813" applyNumberFormat="1" applyFont="1" applyFill="1" applyAlignment="1"/>
    <xf numFmtId="3" fontId="65" fillId="0" borderId="0" xfId="0" applyNumberFormat="1" applyFont="1" applyFill="1" applyAlignment="1"/>
    <xf numFmtId="4" fontId="65" fillId="0" borderId="0" xfId="0" applyNumberFormat="1" applyFont="1" applyFill="1" applyAlignment="1"/>
    <xf numFmtId="175" fontId="65" fillId="0" borderId="0" xfId="0" applyNumberFormat="1" applyFont="1" applyFill="1" applyAlignment="1"/>
    <xf numFmtId="0" fontId="69" fillId="0" borderId="1" xfId="0" applyNumberFormat="1" applyFont="1" applyFill="1" applyBorder="1" applyAlignment="1">
      <alignment horizontal="center"/>
    </xf>
    <xf numFmtId="0" fontId="49" fillId="0" borderId="1" xfId="0" applyNumberFormat="1" applyFont="1" applyFill="1" applyBorder="1" applyAlignment="1">
      <alignment horizontal="center"/>
    </xf>
    <xf numFmtId="0" fontId="69" fillId="0" borderId="0" xfId="0" applyFont="1" applyFill="1"/>
    <xf numFmtId="0" fontId="69" fillId="0" borderId="0" xfId="0" applyNumberFormat="1" applyFont="1" applyFill="1" applyAlignment="1">
      <alignment horizontal="center"/>
    </xf>
    <xf numFmtId="0" fontId="69" fillId="0" borderId="0" xfId="0" applyNumberFormat="1" applyFont="1" applyFill="1" applyBorder="1" applyAlignment="1">
      <alignment horizontal="center"/>
    </xf>
    <xf numFmtId="0" fontId="69" fillId="0" borderId="0" xfId="0" applyNumberFormat="1" applyFont="1" applyFill="1" applyAlignment="1"/>
    <xf numFmtId="0" fontId="65" fillId="0" borderId="0" xfId="0" applyFont="1" applyFill="1" applyBorder="1"/>
    <xf numFmtId="0" fontId="69" fillId="0" borderId="0" xfId="0" applyNumberFormat="1" applyFont="1" applyFill="1" applyBorder="1" applyAlignment="1"/>
    <xf numFmtId="0" fontId="69" fillId="0" borderId="0" xfId="0" quotePrefix="1" applyFont="1" applyFill="1" applyAlignment="1">
      <alignment horizontal="center"/>
    </xf>
    <xf numFmtId="0" fontId="69" fillId="0" borderId="0" xfId="0" quotePrefix="1" applyNumberFormat="1" applyFont="1" applyFill="1" applyBorder="1" applyAlignment="1">
      <alignment horizontal="center"/>
    </xf>
    <xf numFmtId="3" fontId="65" fillId="0" borderId="0" xfId="0" applyNumberFormat="1" applyFont="1" applyFill="1" applyAlignment="1">
      <alignment horizontal="center"/>
    </xf>
    <xf numFmtId="0" fontId="49" fillId="0" borderId="0" xfId="0" applyNumberFormat="1" applyFont="1" applyFill="1" applyAlignment="1">
      <alignment horizontal="center"/>
    </xf>
    <xf numFmtId="0" fontId="65" fillId="0" borderId="0" xfId="0" applyNumberFormat="1" applyFont="1" applyFill="1" applyBorder="1" applyAlignment="1"/>
    <xf numFmtId="0" fontId="66" fillId="0" borderId="0" xfId="0" applyNumberFormat="1" applyFont="1" applyFill="1" applyBorder="1" applyAlignment="1">
      <alignment horizontal="center"/>
    </xf>
    <xf numFmtId="0" fontId="65" fillId="0" borderId="15" xfId="0" applyFont="1" applyFill="1" applyBorder="1" applyAlignment="1" applyProtection="1">
      <alignment horizontal="left"/>
    </xf>
    <xf numFmtId="176" fontId="65" fillId="0" borderId="0" xfId="47" applyNumberFormat="1" applyFont="1" applyFill="1" applyAlignment="1" applyProtection="1">
      <alignment horizontal="right"/>
    </xf>
    <xf numFmtId="2" fontId="65" fillId="0" borderId="0" xfId="0" applyNumberFormat="1" applyFont="1" applyFill="1" applyAlignment="1" applyProtection="1">
      <alignment horizontal="right"/>
    </xf>
    <xf numFmtId="176" fontId="65" fillId="0" borderId="0" xfId="47" applyNumberFormat="1" applyFont="1" applyFill="1" applyAlignment="1">
      <alignment horizontal="right"/>
    </xf>
    <xf numFmtId="38" fontId="65" fillId="0" borderId="0" xfId="0" applyNumberFormat="1" applyFont="1" applyFill="1" applyAlignment="1" applyProtection="1">
      <alignment horizontal="right"/>
    </xf>
    <xf numFmtId="176" fontId="65" fillId="0" borderId="0" xfId="47" quotePrefix="1" applyNumberFormat="1" applyFont="1" applyFill="1" applyAlignment="1" applyProtection="1">
      <alignment horizontal="right"/>
    </xf>
    <xf numFmtId="10" fontId="65" fillId="0" borderId="0" xfId="1994" applyNumberFormat="1" applyFont="1" applyFill="1" applyAlignment="1" applyProtection="1">
      <alignment horizontal="right"/>
    </xf>
    <xf numFmtId="2" fontId="65" fillId="0" borderId="0" xfId="0" applyNumberFormat="1" applyFont="1" applyAlignment="1" applyProtection="1">
      <alignment horizontal="right"/>
    </xf>
    <xf numFmtId="2" fontId="69" fillId="0" borderId="1" xfId="0" applyNumberFormat="1" applyFont="1" applyFill="1" applyBorder="1" applyAlignment="1" applyProtection="1">
      <alignment horizontal="right"/>
    </xf>
    <xf numFmtId="2" fontId="69" fillId="0" borderId="1" xfId="0" applyNumberFormat="1" applyFont="1" applyBorder="1" applyAlignment="1" applyProtection="1">
      <alignment horizontal="right"/>
    </xf>
    <xf numFmtId="0" fontId="69" fillId="0" borderId="1" xfId="0" applyFont="1" applyBorder="1" applyProtection="1"/>
    <xf numFmtId="2" fontId="69" fillId="0" borderId="0" xfId="0" applyNumberFormat="1" applyFont="1" applyAlignment="1" applyProtection="1">
      <alignment horizontal="right"/>
    </xf>
    <xf numFmtId="0" fontId="65" fillId="0" borderId="0" xfId="0" applyFont="1" applyFill="1" applyAlignment="1" applyProtection="1">
      <alignment horizontal="right"/>
    </xf>
    <xf numFmtId="0" fontId="65" fillId="0" borderId="0" xfId="0" applyFont="1" applyFill="1" applyAlignment="1">
      <alignment horizontal="center"/>
    </xf>
    <xf numFmtId="0" fontId="65" fillId="0" borderId="0" xfId="0" applyFont="1" applyFill="1" applyBorder="1" applyAlignment="1" applyProtection="1">
      <alignment horizontal="center"/>
    </xf>
    <xf numFmtId="0" fontId="65" fillId="0" borderId="0" xfId="0" applyFont="1" applyAlignment="1">
      <alignment horizontal="center"/>
    </xf>
    <xf numFmtId="10" fontId="65" fillId="0" borderId="0" xfId="1994" applyNumberFormat="1" applyFont="1"/>
    <xf numFmtId="0" fontId="65" fillId="0" borderId="0" xfId="0" applyFont="1" applyFill="1" applyAlignment="1" applyProtection="1"/>
    <xf numFmtId="170" fontId="65" fillId="0" borderId="0" xfId="813" applyNumberFormat="1" applyFont="1" applyBorder="1"/>
    <xf numFmtId="10" fontId="65" fillId="0" borderId="0" xfId="1996" applyNumberFormat="1" applyFont="1"/>
    <xf numFmtId="0" fontId="69" fillId="0" borderId="0" xfId="0" applyFont="1" applyFill="1" applyBorder="1" applyAlignment="1" applyProtection="1">
      <alignment horizontal="left"/>
    </xf>
    <xf numFmtId="0" fontId="65" fillId="0" borderId="0" xfId="0" applyFont="1" applyFill="1" applyAlignment="1" applyProtection="1">
      <alignment vertical="top"/>
    </xf>
    <xf numFmtId="0" fontId="72" fillId="0" borderId="0" xfId="0" applyFont="1" applyFill="1" applyAlignment="1" applyProtection="1">
      <alignment vertical="top"/>
    </xf>
    <xf numFmtId="0" fontId="72" fillId="0" borderId="0" xfId="0" applyFont="1" applyFill="1" applyAlignment="1" applyProtection="1">
      <alignment horizontal="left"/>
    </xf>
    <xf numFmtId="0" fontId="69" fillId="0" borderId="0" xfId="0" applyFont="1" applyFill="1" applyBorder="1" applyProtection="1"/>
    <xf numFmtId="0" fontId="69" fillId="0" borderId="0" xfId="0" applyFont="1"/>
    <xf numFmtId="170" fontId="69" fillId="0" borderId="1" xfId="813" applyNumberFormat="1" applyFont="1" applyFill="1" applyBorder="1" applyAlignment="1" applyProtection="1">
      <alignment horizontal="center"/>
    </xf>
    <xf numFmtId="0" fontId="69" fillId="0" borderId="1" xfId="0" applyFont="1" applyFill="1" applyBorder="1" applyProtection="1"/>
    <xf numFmtId="0" fontId="69" fillId="0" borderId="0" xfId="0" applyFont="1" applyFill="1" applyAlignment="1">
      <alignment horizontal="center"/>
    </xf>
    <xf numFmtId="170" fontId="69" fillId="0" borderId="0" xfId="813" applyNumberFormat="1" applyFont="1" applyFill="1" applyAlignment="1">
      <alignment horizontal="center"/>
    </xf>
    <xf numFmtId="0" fontId="65" fillId="0" borderId="0" xfId="0" applyFont="1" applyAlignment="1">
      <alignment horizontal="right"/>
    </xf>
    <xf numFmtId="170" fontId="69" fillId="0" borderId="0" xfId="813" applyNumberFormat="1" applyFont="1" applyFill="1" applyAlignment="1" applyProtection="1">
      <alignment horizontal="left"/>
    </xf>
    <xf numFmtId="0" fontId="69" fillId="0" borderId="0" xfId="0" applyFont="1" applyFill="1" applyAlignment="1" applyProtection="1">
      <alignment horizontal="right"/>
    </xf>
    <xf numFmtId="0" fontId="69" fillId="0" borderId="0" xfId="0" applyFont="1" applyFill="1" applyAlignment="1">
      <alignment horizontal="right"/>
    </xf>
    <xf numFmtId="0" fontId="65" fillId="0" borderId="1" xfId="0" applyFont="1" applyBorder="1"/>
    <xf numFmtId="177" fontId="65" fillId="0" borderId="0" xfId="1994" applyNumberFormat="1" applyFont="1" applyFill="1" applyAlignment="1">
      <alignment horizontal="center"/>
    </xf>
    <xf numFmtId="170" fontId="65" fillId="0" borderId="0" xfId="813" applyNumberFormat="1" applyFont="1" applyFill="1" applyAlignment="1">
      <alignment horizontal="center"/>
    </xf>
    <xf numFmtId="170" fontId="65" fillId="0" borderId="19" xfId="813" applyNumberFormat="1" applyFont="1" applyBorder="1" applyAlignment="1">
      <alignment horizontal="center"/>
    </xf>
    <xf numFmtId="0" fontId="65" fillId="0" borderId="19" xfId="0" applyFont="1" applyBorder="1"/>
    <xf numFmtId="170" fontId="65" fillId="0" borderId="0" xfId="813" applyNumberFormat="1" applyFont="1" applyAlignment="1">
      <alignment horizontal="center"/>
    </xf>
    <xf numFmtId="177" fontId="65" fillId="0" borderId="0" xfId="1994" applyNumberFormat="1" applyFont="1" applyAlignment="1">
      <alignment horizontal="center"/>
    </xf>
    <xf numFmtId="0" fontId="72" fillId="0" borderId="0" xfId="0" applyFont="1" applyAlignment="1">
      <alignment horizontal="center"/>
    </xf>
    <xf numFmtId="0" fontId="72" fillId="0" borderId="0" xfId="0" applyFont="1"/>
    <xf numFmtId="170" fontId="65" fillId="0" borderId="19" xfId="813" applyNumberFormat="1" applyFont="1" applyFill="1" applyBorder="1" applyAlignment="1">
      <alignment horizontal="center"/>
    </xf>
    <xf numFmtId="10" fontId="65" fillId="0" borderId="0" xfId="1996" applyNumberFormat="1" applyFont="1" applyFill="1" applyBorder="1" applyProtection="1"/>
    <xf numFmtId="170" fontId="65" fillId="0" borderId="0" xfId="813" applyNumberFormat="1" applyFont="1" applyFill="1" applyBorder="1" applyProtection="1"/>
    <xf numFmtId="170" fontId="65" fillId="0" borderId="0" xfId="813" applyNumberFormat="1" applyFont="1" applyFill="1" applyBorder="1" applyAlignment="1">
      <alignment horizontal="center"/>
    </xf>
    <xf numFmtId="174" fontId="65" fillId="0" borderId="0" xfId="1996" applyNumberFormat="1" applyFont="1" applyFill="1" applyBorder="1" applyProtection="1"/>
    <xf numFmtId="177" fontId="65" fillId="0" borderId="0" xfId="1994" applyNumberFormat="1" applyFont="1" applyFill="1" applyBorder="1" applyAlignment="1">
      <alignment horizontal="center"/>
    </xf>
    <xf numFmtId="0" fontId="65" fillId="0" borderId="0" xfId="0" applyFont="1" applyBorder="1"/>
    <xf numFmtId="170" fontId="65" fillId="0" borderId="0" xfId="813" applyNumberFormat="1" applyFont="1" applyFill="1" applyProtection="1"/>
    <xf numFmtId="177" fontId="65" fillId="0" borderId="0" xfId="1994" applyNumberFormat="1" applyFont="1" applyBorder="1" applyAlignment="1">
      <alignment horizontal="center"/>
    </xf>
    <xf numFmtId="0" fontId="72" fillId="0" borderId="0" xfId="0" applyFont="1" applyBorder="1"/>
    <xf numFmtId="170" fontId="69" fillId="0" borderId="18" xfId="813" applyNumberFormat="1" applyFont="1" applyBorder="1" applyAlignment="1">
      <alignment horizontal="center"/>
    </xf>
    <xf numFmtId="0" fontId="69" fillId="0" borderId="18" xfId="0" applyFont="1" applyBorder="1"/>
    <xf numFmtId="177" fontId="69" fillId="0" borderId="1" xfId="1994" applyNumberFormat="1" applyFont="1" applyBorder="1" applyAlignment="1">
      <alignment horizontal="center"/>
    </xf>
    <xf numFmtId="0" fontId="69" fillId="0" borderId="1" xfId="0" applyFont="1" applyBorder="1"/>
    <xf numFmtId="170" fontId="69" fillId="0" borderId="0" xfId="813" applyNumberFormat="1" applyFont="1" applyFill="1" applyAlignment="1" applyProtection="1">
      <alignment horizontal="center"/>
    </xf>
    <xf numFmtId="170" fontId="69" fillId="0" borderId="0" xfId="813" applyNumberFormat="1" applyFont="1" applyFill="1" applyAlignment="1" applyProtection="1"/>
    <xf numFmtId="170" fontId="65" fillId="0" borderId="0" xfId="813" applyNumberFormat="1" applyFont="1" applyFill="1" applyAlignment="1" applyProtection="1">
      <alignment horizontal="center"/>
    </xf>
    <xf numFmtId="0" fontId="65" fillId="0" borderId="0" xfId="0" applyFont="1" applyAlignment="1">
      <alignment horizontal="left"/>
    </xf>
    <xf numFmtId="0" fontId="69" fillId="0" borderId="0" xfId="0" applyFont="1" applyAlignment="1">
      <alignment horizontal="left"/>
    </xf>
    <xf numFmtId="0" fontId="65" fillId="0" borderId="0" xfId="0" applyFont="1" applyFill="1" applyAlignment="1">
      <alignment horizontal="right"/>
    </xf>
    <xf numFmtId="10" fontId="65" fillId="0" borderId="0" xfId="1996" applyNumberFormat="1" applyFont="1" applyFill="1" applyProtection="1"/>
    <xf numFmtId="37" fontId="65" fillId="0" borderId="0" xfId="0" applyNumberFormat="1" applyFont="1" applyFill="1" applyAlignment="1" applyProtection="1">
      <alignment horizontal="center"/>
    </xf>
    <xf numFmtId="37" fontId="65" fillId="0" borderId="0" xfId="0" applyNumberFormat="1" applyFont="1" applyFill="1" applyBorder="1" applyAlignment="1" applyProtection="1">
      <alignment horizontal="center"/>
    </xf>
    <xf numFmtId="0" fontId="65" fillId="0" borderId="0" xfId="0" applyFont="1" applyAlignment="1" applyProtection="1">
      <alignment horizontal="left"/>
    </xf>
    <xf numFmtId="10" fontId="65" fillId="0" borderId="0" xfId="0" applyNumberFormat="1" applyFont="1" applyFill="1" applyBorder="1" applyAlignment="1" applyProtection="1">
      <alignment horizontal="center"/>
    </xf>
    <xf numFmtId="170" fontId="65" fillId="0" borderId="0" xfId="813" applyNumberFormat="1" applyFont="1" applyBorder="1" applyAlignment="1" applyProtection="1">
      <alignment horizontal="center"/>
    </xf>
    <xf numFmtId="170" fontId="65" fillId="0" borderId="0" xfId="813" applyNumberFormat="1" applyFont="1" applyBorder="1" applyProtection="1"/>
    <xf numFmtId="0" fontId="65" fillId="0" borderId="0" xfId="0" applyFont="1" applyBorder="1" applyAlignment="1" applyProtection="1">
      <alignment horizontal="center"/>
    </xf>
    <xf numFmtId="0" fontId="72" fillId="0" borderId="0" xfId="0" applyFont="1" applyFill="1" applyProtection="1"/>
    <xf numFmtId="170" fontId="69" fillId="0" borderId="0" xfId="813" applyNumberFormat="1" applyFont="1" applyFill="1"/>
    <xf numFmtId="10" fontId="65" fillId="0" borderId="0" xfId="1996" applyNumberFormat="1" applyFont="1" applyFill="1" applyAlignment="1" applyProtection="1">
      <alignment horizontal="center"/>
    </xf>
    <xf numFmtId="176" fontId="65" fillId="0" borderId="0" xfId="47" applyNumberFormat="1" applyFont="1" applyFill="1" applyProtection="1"/>
    <xf numFmtId="0" fontId="69" fillId="0" borderId="0" xfId="0" applyFont="1" applyFill="1" applyAlignment="1" applyProtection="1"/>
    <xf numFmtId="170" fontId="65" fillId="0" borderId="0" xfId="813" applyNumberFormat="1" applyFont="1" applyAlignment="1" applyProtection="1">
      <alignment horizontal="center"/>
    </xf>
    <xf numFmtId="170" fontId="65" fillId="0" borderId="0" xfId="813" applyNumberFormat="1" applyFont="1" applyProtection="1"/>
    <xf numFmtId="38" fontId="65" fillId="0" borderId="0" xfId="0" applyNumberFormat="1" applyFont="1" applyFill="1" applyAlignment="1" applyProtection="1">
      <alignment horizontal="center"/>
    </xf>
    <xf numFmtId="38" fontId="65" fillId="0" borderId="0" xfId="0" applyNumberFormat="1" applyFont="1" applyFill="1" applyProtection="1"/>
    <xf numFmtId="0" fontId="72" fillId="0" borderId="0" xfId="0" applyFont="1" applyFill="1"/>
    <xf numFmtId="0" fontId="65" fillId="0" borderId="0" xfId="0" applyFont="1" applyFill="1" applyAlignment="1"/>
    <xf numFmtId="10" fontId="73" fillId="0" borderId="0" xfId="1996" applyNumberFormat="1" applyFont="1" applyFill="1" applyProtection="1"/>
    <xf numFmtId="0" fontId="72" fillId="0" borderId="0" xfId="0" applyFont="1" applyFill="1" applyAlignment="1" applyProtection="1"/>
    <xf numFmtId="38" fontId="65" fillId="0" borderId="0" xfId="0" applyNumberFormat="1" applyFont="1" applyFill="1" applyBorder="1" applyAlignment="1" applyProtection="1">
      <alignment horizontal="center"/>
    </xf>
    <xf numFmtId="38" fontId="65" fillId="0" borderId="0" xfId="0" applyNumberFormat="1" applyFont="1" applyFill="1" applyBorder="1" applyProtection="1"/>
    <xf numFmtId="0" fontId="69" fillId="0" borderId="0" xfId="0" applyFont="1" applyFill="1" applyAlignment="1"/>
    <xf numFmtId="0" fontId="69" fillId="0" borderId="0" xfId="0" applyFont="1" applyFill="1" applyAlignment="1">
      <alignment horizontal="left"/>
    </xf>
    <xf numFmtId="0" fontId="65" fillId="0" borderId="0" xfId="0" applyFont="1" applyFill="1" applyAlignment="1" applyProtection="1">
      <alignment horizontal="centerContinuous"/>
    </xf>
    <xf numFmtId="170" fontId="65" fillId="0" borderId="0" xfId="813" applyNumberFormat="1" applyFont="1" applyFill="1" applyAlignment="1" applyProtection="1">
      <alignment horizontal="centerContinuous"/>
    </xf>
    <xf numFmtId="10" fontId="65" fillId="0" borderId="0" xfId="1996" applyNumberFormat="1" applyFont="1" applyFill="1" applyAlignment="1" applyProtection="1">
      <alignment horizontal="centerContinuous"/>
    </xf>
    <xf numFmtId="0" fontId="65" fillId="0" borderId="0" xfId="0" quotePrefix="1" applyFont="1" applyFill="1" applyAlignment="1" applyProtection="1">
      <alignment horizontal="left"/>
    </xf>
    <xf numFmtId="10" fontId="65" fillId="0" borderId="0" xfId="0" applyNumberFormat="1" applyFont="1" applyFill="1" applyBorder="1" applyProtection="1"/>
    <xf numFmtId="10" fontId="69" fillId="0" borderId="0" xfId="0" applyNumberFormat="1" applyFont="1" applyFill="1" applyBorder="1" applyProtection="1"/>
    <xf numFmtId="0" fontId="65" fillId="0" borderId="0" xfId="1" applyFont="1" applyFill="1" applyAlignment="1" applyProtection="1">
      <alignment horizontal="left"/>
    </xf>
    <xf numFmtId="0" fontId="65" fillId="0" borderId="0" xfId="1" applyFont="1" applyFill="1" applyProtection="1"/>
    <xf numFmtId="0" fontId="65" fillId="0" borderId="0" xfId="0" applyFont="1" applyAlignment="1" applyProtection="1">
      <alignment horizontal="left" vertical="top" wrapText="1"/>
    </xf>
    <xf numFmtId="0" fontId="65" fillId="0" borderId="0" xfId="0" applyFont="1" applyAlignment="1" applyProtection="1">
      <alignment horizontal="center" vertical="top"/>
    </xf>
    <xf numFmtId="0" fontId="65" fillId="0" borderId="0" xfId="0" applyFont="1" applyAlignment="1" applyProtection="1">
      <alignment horizontal="left" vertical="top"/>
    </xf>
    <xf numFmtId="0" fontId="65" fillId="0" borderId="1" xfId="0" applyFont="1" applyBorder="1" applyAlignment="1" applyProtection="1">
      <alignment horizontal="center"/>
    </xf>
    <xf numFmtId="176" fontId="65" fillId="0" borderId="1" xfId="47" applyNumberFormat="1" applyFont="1" applyFill="1" applyBorder="1"/>
    <xf numFmtId="0" fontId="65" fillId="0" borderId="1" xfId="0" applyFont="1" applyBorder="1" applyAlignment="1" applyProtection="1">
      <alignment vertical="top" wrapText="1"/>
    </xf>
    <xf numFmtId="176" fontId="65" fillId="0" borderId="0" xfId="47" applyNumberFormat="1" applyFont="1" applyFill="1"/>
    <xf numFmtId="0" fontId="65" fillId="0" borderId="0" xfId="0" applyFont="1" applyAlignment="1" applyProtection="1">
      <alignment vertical="top" wrapText="1"/>
    </xf>
    <xf numFmtId="0" fontId="0" fillId="0" borderId="0" xfId="0" applyFill="1" applyBorder="1"/>
    <xf numFmtId="0" fontId="65" fillId="0" borderId="0" xfId="0" applyFont="1" applyFill="1" applyAlignment="1" applyProtection="1">
      <alignment vertical="top" wrapText="1"/>
    </xf>
    <xf numFmtId="0" fontId="65" fillId="0" borderId="0" xfId="0" quotePrefix="1" applyFont="1" applyFill="1" applyAlignment="1" applyProtection="1">
      <alignment horizontal="center"/>
    </xf>
    <xf numFmtId="176" fontId="65" fillId="0" borderId="0" xfId="47" applyNumberFormat="1" applyFont="1" applyFill="1" applyBorder="1"/>
    <xf numFmtId="0" fontId="72" fillId="0" borderId="0" xfId="0" applyFont="1" applyFill="1" applyBorder="1" applyAlignment="1" applyProtection="1">
      <alignment horizontal="left"/>
    </xf>
    <xf numFmtId="0" fontId="65" fillId="0" borderId="0" xfId="1" applyFont="1" applyFill="1" applyBorder="1" applyAlignment="1" applyProtection="1">
      <alignment horizontal="center"/>
    </xf>
    <xf numFmtId="0" fontId="65" fillId="0" borderId="0" xfId="0" applyFont="1" applyFill="1" applyBorder="1" applyProtection="1"/>
    <xf numFmtId="0" fontId="72" fillId="0" borderId="0" xfId="0" applyFont="1" applyFill="1" applyBorder="1" applyProtection="1"/>
    <xf numFmtId="0" fontId="65" fillId="0" borderId="0" xfId="1" applyFont="1" applyFill="1" applyAlignment="1" applyProtection="1">
      <alignment horizontal="center"/>
    </xf>
    <xf numFmtId="0" fontId="69" fillId="0" borderId="1" xfId="1" applyFont="1" applyFill="1" applyBorder="1" applyAlignment="1" applyProtection="1">
      <alignment horizontal="center"/>
    </xf>
    <xf numFmtId="0" fontId="65" fillId="0" borderId="0" xfId="0" applyFont="1" applyAlignment="1"/>
    <xf numFmtId="0" fontId="65" fillId="0" borderId="0" xfId="1950" applyFont="1" applyFill="1"/>
    <xf numFmtId="0" fontId="65" fillId="0" borderId="0" xfId="1950" applyFont="1" applyFill="1" applyAlignment="1">
      <alignment horizontal="center"/>
    </xf>
    <xf numFmtId="0" fontId="65" fillId="0" borderId="0" xfId="1950" applyFont="1" applyFill="1" applyProtection="1"/>
    <xf numFmtId="0" fontId="65" fillId="0" borderId="0" xfId="1950" applyFont="1" applyFill="1" applyAlignment="1" applyProtection="1">
      <alignment horizontal="center"/>
    </xf>
    <xf numFmtId="178" fontId="65" fillId="0" borderId="0" xfId="1950" applyNumberFormat="1" applyFont="1" applyFill="1"/>
    <xf numFmtId="179" fontId="65" fillId="0" borderId="0" xfId="1950" applyNumberFormat="1" applyFont="1" applyAlignment="1">
      <alignment horizontal="center"/>
    </xf>
    <xf numFmtId="1" fontId="65" fillId="0" borderId="0" xfId="1950" applyNumberFormat="1" applyFont="1" applyFill="1" applyAlignment="1" applyProtection="1">
      <alignment horizontal="center"/>
    </xf>
    <xf numFmtId="0" fontId="65" fillId="0" borderId="0" xfId="1950" applyFont="1" applyFill="1" applyAlignment="1" applyProtection="1">
      <alignment horizontal="left"/>
    </xf>
    <xf numFmtId="0" fontId="65" fillId="0" borderId="0" xfId="1950" quotePrefix="1" applyFont="1" applyFill="1"/>
    <xf numFmtId="180" fontId="65" fillId="0" borderId="0" xfId="0" applyNumberFormat="1" applyFont="1" applyFill="1" applyAlignment="1">
      <alignment horizontal="center"/>
    </xf>
    <xf numFmtId="180" fontId="65" fillId="0" borderId="0" xfId="1950" applyNumberFormat="1" applyFont="1" applyFill="1" applyAlignment="1">
      <alignment horizontal="center"/>
    </xf>
    <xf numFmtId="180" fontId="73" fillId="0" borderId="0" xfId="1950" applyNumberFormat="1" applyFont="1" applyFill="1" applyAlignment="1">
      <alignment horizontal="center"/>
    </xf>
    <xf numFmtId="43" fontId="65" fillId="0" borderId="0" xfId="47" applyFont="1" applyFill="1"/>
    <xf numFmtId="0" fontId="66" fillId="0" borderId="0" xfId="0" applyFont="1" applyFill="1"/>
    <xf numFmtId="168" fontId="66" fillId="0" borderId="0" xfId="0" applyNumberFormat="1" applyFont="1" applyFill="1" applyBorder="1" applyAlignment="1" applyProtection="1">
      <alignment horizontal="center"/>
    </xf>
    <xf numFmtId="0" fontId="66" fillId="0" borderId="0" xfId="0" applyFont="1" applyFill="1" applyBorder="1" applyAlignment="1">
      <alignment horizontal="center"/>
    </xf>
    <xf numFmtId="0" fontId="66" fillId="0" borderId="0" xfId="0" applyFont="1" applyFill="1" applyBorder="1"/>
    <xf numFmtId="168" fontId="49" fillId="0" borderId="1" xfId="0" applyNumberFormat="1" applyFont="1" applyFill="1" applyBorder="1" applyAlignment="1" applyProtection="1">
      <alignment horizontal="center"/>
    </xf>
    <xf numFmtId="0" fontId="49" fillId="0" borderId="1" xfId="0" applyFont="1" applyFill="1" applyBorder="1" applyAlignment="1">
      <alignment horizontal="center"/>
    </xf>
    <xf numFmtId="0" fontId="49" fillId="0" borderId="1" xfId="0" applyFont="1" applyFill="1" applyBorder="1"/>
    <xf numFmtId="168" fontId="49" fillId="0" borderId="0" xfId="0" applyNumberFormat="1" applyFont="1" applyFill="1" applyBorder="1" applyAlignment="1" applyProtection="1"/>
    <xf numFmtId="0" fontId="49" fillId="0" borderId="0" xfId="0" applyFont="1" applyFill="1" applyBorder="1" applyAlignment="1"/>
    <xf numFmtId="0" fontId="49" fillId="0" borderId="0" xfId="0" quotePrefix="1" applyFont="1" applyFill="1" applyAlignment="1">
      <alignment horizontal="center"/>
    </xf>
    <xf numFmtId="0" fontId="49" fillId="0" borderId="0" xfId="0" applyFont="1" applyFill="1" applyAlignment="1">
      <alignment horizontal="center"/>
    </xf>
    <xf numFmtId="0" fontId="69" fillId="0" borderId="0" xfId="1950" applyFont="1" applyFill="1" applyAlignment="1"/>
    <xf numFmtId="0" fontId="68" fillId="0" borderId="0" xfId="1" applyNumberFormat="1" applyFont="1" applyFill="1" applyAlignment="1">
      <alignment horizontal="left"/>
    </xf>
    <xf numFmtId="0" fontId="69" fillId="0" borderId="0" xfId="1950" applyFont="1" applyFill="1" applyAlignment="1" applyProtection="1">
      <alignment horizontal="right"/>
    </xf>
    <xf numFmtId="0" fontId="49" fillId="0" borderId="0" xfId="1" applyNumberFormat="1" applyFont="1" applyFill="1" applyAlignment="1"/>
    <xf numFmtId="0" fontId="65" fillId="0" borderId="0" xfId="1950" applyFont="1" applyFill="1" applyAlignment="1" applyProtection="1">
      <alignment horizontal="right"/>
    </xf>
    <xf numFmtId="0" fontId="65" fillId="0" borderId="1" xfId="0" applyFont="1" applyFill="1" applyBorder="1" applyAlignment="1">
      <alignment horizontal="left"/>
    </xf>
    <xf numFmtId="0" fontId="76" fillId="0" borderId="0" xfId="1121" applyFont="1" applyAlignment="1"/>
    <xf numFmtId="0" fontId="65" fillId="0" borderId="0" xfId="1121" applyNumberFormat="1" applyFont="1"/>
    <xf numFmtId="0" fontId="65" fillId="0" borderId="0" xfId="1120" applyFont="1" applyAlignment="1">
      <alignment horizontal="center"/>
    </xf>
    <xf numFmtId="0" fontId="65" fillId="0" borderId="0" xfId="1121" applyFont="1" applyAlignment="1"/>
    <xf numFmtId="0" fontId="65" fillId="0" borderId="0" xfId="1121" applyFont="1" applyAlignment="1">
      <alignment horizontal="left"/>
    </xf>
    <xf numFmtId="0" fontId="65" fillId="0" borderId="0" xfId="1121" quotePrefix="1" applyFont="1" applyAlignment="1">
      <alignment horizontal="left"/>
    </xf>
    <xf numFmtId="0" fontId="69" fillId="0" borderId="0" xfId="1121" applyFont="1" applyAlignment="1"/>
    <xf numFmtId="2" fontId="74" fillId="0" borderId="0" xfId="0" applyNumberFormat="1" applyFont="1" applyFill="1" applyBorder="1"/>
    <xf numFmtId="0" fontId="74" fillId="0" borderId="0" xfId="1119" applyFont="1"/>
    <xf numFmtId="0" fontId="65" fillId="0" borderId="0" xfId="1119" applyNumberFormat="1" applyFont="1" applyFill="1" applyBorder="1" applyAlignment="1" applyProtection="1">
      <protection locked="0"/>
    </xf>
    <xf numFmtId="0" fontId="75" fillId="0" borderId="0" xfId="1119" applyFont="1"/>
    <xf numFmtId="0" fontId="69" fillId="0" borderId="0" xfId="1120" applyFont="1" applyFill="1" applyAlignment="1">
      <alignment horizontal="left"/>
    </xf>
    <xf numFmtId="0" fontId="65" fillId="0" borderId="0" xfId="1119" applyFont="1"/>
    <xf numFmtId="37" fontId="49" fillId="0" borderId="1" xfId="1119" applyNumberFormat="1" applyFont="1" applyFill="1" applyBorder="1" applyAlignment="1">
      <alignment horizontal="center"/>
    </xf>
    <xf numFmtId="39" fontId="49" fillId="0" borderId="1" xfId="1119" applyNumberFormat="1" applyFont="1" applyBorder="1" applyAlignment="1">
      <alignment horizontal="center"/>
    </xf>
    <xf numFmtId="39" fontId="49" fillId="0" borderId="1" xfId="1119" applyNumberFormat="1" applyFont="1" applyFill="1" applyBorder="1" applyAlignment="1">
      <alignment horizontal="left"/>
    </xf>
    <xf numFmtId="0" fontId="69" fillId="0" borderId="1" xfId="0" applyFont="1" applyFill="1" applyBorder="1"/>
    <xf numFmtId="37" fontId="49" fillId="0" borderId="0" xfId="1119" applyNumberFormat="1" applyFont="1" applyFill="1" applyBorder="1" applyAlignment="1">
      <alignment horizontal="center"/>
    </xf>
    <xf numFmtId="39" fontId="49" fillId="0" borderId="0" xfId="1119" applyNumberFormat="1" applyFont="1" applyAlignment="1">
      <alignment horizontal="center"/>
    </xf>
    <xf numFmtId="39" fontId="49" fillId="0" borderId="0" xfId="1119" applyNumberFormat="1" applyFont="1" applyFill="1" applyAlignment="1">
      <alignment horizontal="centerContinuous"/>
    </xf>
    <xf numFmtId="0" fontId="65" fillId="0" borderId="0" xfId="0" applyFont="1" applyAlignment="1" applyProtection="1">
      <alignment horizontal="centerContinuous"/>
    </xf>
    <xf numFmtId="0" fontId="65" fillId="0" borderId="0" xfId="1113" applyFont="1" applyFill="1"/>
    <xf numFmtId="0" fontId="69" fillId="0" borderId="1" xfId="1" applyNumberFormat="1" applyFont="1" applyFill="1" applyBorder="1" applyAlignment="1">
      <alignment horizontal="center"/>
    </xf>
    <xf numFmtId="0" fontId="49" fillId="0" borderId="0" xfId="1113" applyNumberFormat="1" applyFont="1" applyFill="1" applyAlignment="1"/>
    <xf numFmtId="0" fontId="69" fillId="0" borderId="0" xfId="1113" applyFont="1" applyFill="1" applyAlignment="1">
      <alignment horizontal="right"/>
    </xf>
    <xf numFmtId="0" fontId="65" fillId="0" borderId="0" xfId="0" applyNumberFormat="1" applyFont="1" applyFill="1" applyAlignment="1">
      <alignment vertical="top"/>
    </xf>
    <xf numFmtId="181" fontId="65" fillId="0" borderId="1" xfId="0" applyNumberFormat="1" applyFont="1" applyFill="1" applyBorder="1"/>
    <xf numFmtId="44" fontId="65" fillId="0" borderId="1" xfId="0" applyNumberFormat="1" applyFont="1" applyFill="1" applyBorder="1"/>
    <xf numFmtId="176" fontId="65" fillId="0" borderId="0" xfId="47" applyNumberFormat="1" applyFont="1" applyFill="1" applyBorder="1" applyAlignment="1"/>
    <xf numFmtId="176" fontId="65" fillId="0" borderId="0" xfId="47" applyNumberFormat="1" applyFont="1" applyFill="1" applyAlignment="1"/>
    <xf numFmtId="0" fontId="69" fillId="0" borderId="0" xfId="1" applyFont="1" applyFill="1" applyBorder="1" applyAlignment="1" applyProtection="1">
      <alignment horizontal="center"/>
    </xf>
    <xf numFmtId="0" fontId="49" fillId="0" borderId="0" xfId="0" applyFont="1" applyFill="1" applyBorder="1" applyAlignment="1">
      <alignment horizontal="center"/>
    </xf>
    <xf numFmtId="0" fontId="49" fillId="0" borderId="0" xfId="0" applyFont="1" applyFill="1" applyBorder="1"/>
    <xf numFmtId="0" fontId="69" fillId="0" borderId="0" xfId="1" applyFont="1" applyFill="1" applyAlignment="1" applyProtection="1">
      <alignment horizontal="left"/>
    </xf>
    <xf numFmtId="10" fontId="65" fillId="0" borderId="0" xfId="1994" applyNumberFormat="1" applyFont="1" applyFill="1"/>
    <xf numFmtId="0" fontId="65" fillId="0" borderId="19" xfId="0" applyFont="1" applyFill="1" applyBorder="1" applyAlignment="1">
      <alignment horizontal="center"/>
    </xf>
    <xf numFmtId="170" fontId="65" fillId="0" borderId="0" xfId="813" applyNumberFormat="1" applyFont="1" applyFill="1" applyAlignment="1"/>
    <xf numFmtId="10" fontId="65" fillId="0" borderId="0" xfId="1994" applyNumberFormat="1" applyFont="1" applyFill="1" applyAlignment="1"/>
    <xf numFmtId="3" fontId="65" fillId="0" borderId="0" xfId="1" applyNumberFormat="1" applyFont="1" applyFill="1" applyBorder="1" applyAlignment="1" applyProtection="1">
      <protection locked="0"/>
    </xf>
    <xf numFmtId="0" fontId="65" fillId="0" borderId="0" xfId="1" applyNumberFormat="1" applyFont="1" applyFill="1" applyBorder="1" applyAlignment="1" applyProtection="1">
      <protection locked="0"/>
    </xf>
    <xf numFmtId="0" fontId="65" fillId="0" borderId="0" xfId="1" applyFont="1" applyFill="1" applyBorder="1" applyAlignment="1">
      <alignment horizontal="center"/>
    </xf>
    <xf numFmtId="10" fontId="65" fillId="0" borderId="0" xfId="1" applyNumberFormat="1" applyFont="1" applyFill="1" applyBorder="1" applyAlignment="1" applyProtection="1">
      <protection locked="0"/>
    </xf>
    <xf numFmtId="174" fontId="65" fillId="0" borderId="0" xfId="1994" applyNumberFormat="1" applyFont="1" applyFill="1" applyBorder="1" applyAlignment="1" applyProtection="1">
      <protection locked="0"/>
    </xf>
    <xf numFmtId="38" fontId="65" fillId="0" borderId="0" xfId="1" applyNumberFormat="1" applyFont="1" applyFill="1" applyBorder="1" applyAlignment="1" applyProtection="1">
      <protection locked="0"/>
    </xf>
    <xf numFmtId="0" fontId="72" fillId="0" borderId="0" xfId="1" applyNumberFormat="1" applyFont="1" applyFill="1" applyBorder="1" applyAlignment="1" applyProtection="1">
      <protection locked="0"/>
    </xf>
    <xf numFmtId="0" fontId="69" fillId="0" borderId="1" xfId="1" applyFont="1" applyFill="1" applyBorder="1" applyAlignment="1">
      <alignment horizontal="center"/>
    </xf>
    <xf numFmtId="0" fontId="69" fillId="0" borderId="1" xfId="1118" applyNumberFormat="1" applyFont="1" applyFill="1" applyBorder="1" applyAlignment="1">
      <alignment horizontal="center"/>
    </xf>
    <xf numFmtId="0" fontId="69" fillId="0" borderId="1" xfId="1" applyFont="1" applyFill="1" applyBorder="1"/>
    <xf numFmtId="2" fontId="69" fillId="0" borderId="0" xfId="0" applyNumberFormat="1" applyFont="1" applyAlignment="1" applyProtection="1">
      <alignment horizontal="center"/>
    </xf>
    <xf numFmtId="0" fontId="0" fillId="0" borderId="0" xfId="0"/>
    <xf numFmtId="0" fontId="69" fillId="0" borderId="0" xfId="0" applyFont="1" applyFill="1" applyBorder="1" applyAlignment="1">
      <alignment horizontal="center"/>
    </xf>
    <xf numFmtId="0" fontId="69" fillId="0" borderId="1" xfId="0" applyFont="1" applyFill="1" applyBorder="1" applyAlignment="1">
      <alignment horizontal="center"/>
    </xf>
    <xf numFmtId="0" fontId="65" fillId="0" borderId="0" xfId="0" applyFont="1" applyFill="1" applyAlignment="1">
      <alignment horizontal="left"/>
    </xf>
    <xf numFmtId="0" fontId="65" fillId="0" borderId="0" xfId="0" applyFont="1" applyFill="1" applyAlignment="1">
      <alignment horizontal="center"/>
    </xf>
    <xf numFmtId="0" fontId="69" fillId="0" borderId="1" xfId="0" applyFont="1" applyFill="1" applyBorder="1" applyAlignment="1">
      <alignment horizontal="center"/>
    </xf>
    <xf numFmtId="0" fontId="65" fillId="0" borderId="0" xfId="0" applyFont="1" applyAlignment="1">
      <alignment horizontal="left"/>
    </xf>
    <xf numFmtId="0" fontId="65" fillId="0" borderId="0" xfId="0" applyFont="1"/>
    <xf numFmtId="0" fontId="65" fillId="0" borderId="0" xfId="0" applyFont="1" applyFill="1"/>
    <xf numFmtId="0" fontId="65" fillId="0" borderId="1" xfId="0" applyFont="1" applyFill="1" applyBorder="1"/>
    <xf numFmtId="0" fontId="65" fillId="0" borderId="0" xfId="0" applyFont="1" applyFill="1" applyAlignment="1" applyProtection="1">
      <alignment horizontal="left"/>
    </xf>
    <xf numFmtId="0" fontId="69" fillId="0" borderId="0" xfId="0" applyFont="1" applyFill="1" applyAlignment="1">
      <alignment vertical="center"/>
    </xf>
    <xf numFmtId="0" fontId="65" fillId="0" borderId="0" xfId="0" applyFont="1" applyAlignment="1">
      <alignment horizontal="center" vertical="top"/>
    </xf>
    <xf numFmtId="0" fontId="65" fillId="0" borderId="0" xfId="1" applyNumberFormat="1" applyFont="1" applyFill="1" applyBorder="1" applyAlignment="1" applyProtection="1">
      <alignment horizontal="left"/>
      <protection locked="0"/>
    </xf>
    <xf numFmtId="0" fontId="69" fillId="0" borderId="18" xfId="0" applyFont="1" applyFill="1" applyBorder="1" applyAlignment="1" applyProtection="1">
      <alignment horizontal="left"/>
    </xf>
    <xf numFmtId="0" fontId="71" fillId="0" borderId="0" xfId="1950" applyFont="1" applyFill="1" applyAlignment="1"/>
    <xf numFmtId="170" fontId="71" fillId="0" borderId="0" xfId="813" applyNumberFormat="1" applyFont="1" applyAlignment="1" applyProtection="1">
      <alignment horizontal="center"/>
    </xf>
    <xf numFmtId="0" fontId="71" fillId="0" borderId="0" xfId="0" applyFont="1" applyFill="1" applyAlignment="1" applyProtection="1">
      <alignment horizontal="center"/>
    </xf>
    <xf numFmtId="0" fontId="71" fillId="0" borderId="0" xfId="0" applyFont="1" applyFill="1" applyAlignment="1" applyProtection="1">
      <alignment horizontal="centerContinuous"/>
    </xf>
    <xf numFmtId="38" fontId="65" fillId="0" borderId="0" xfId="0" applyNumberFormat="1" applyFont="1" applyFill="1" applyAlignment="1"/>
    <xf numFmtId="0" fontId="71" fillId="0" borderId="0" xfId="0" applyFont="1"/>
    <xf numFmtId="170" fontId="71" fillId="0" borderId="0" xfId="0" applyNumberFormat="1" applyFont="1"/>
    <xf numFmtId="10" fontId="71" fillId="0" borderId="15" xfId="0" applyNumberFormat="1" applyFont="1" applyFill="1" applyBorder="1" applyAlignment="1" applyProtection="1">
      <alignment horizontal="right"/>
    </xf>
    <xf numFmtId="170" fontId="65" fillId="39" borderId="0" xfId="813" applyNumberFormat="1" applyFont="1" applyFill="1"/>
    <xf numFmtId="170" fontId="65" fillId="39" borderId="0" xfId="813" applyNumberFormat="1" applyFont="1" applyFill="1" applyBorder="1"/>
    <xf numFmtId="0" fontId="69" fillId="0" borderId="0" xfId="0" applyFont="1" applyFill="1" applyAlignment="1">
      <alignment horizontal="center"/>
    </xf>
    <xf numFmtId="170" fontId="65" fillId="39" borderId="0" xfId="813" applyNumberFormat="1" applyFont="1" applyFill="1" applyAlignment="1" applyProtection="1">
      <alignment horizontal="right"/>
    </xf>
    <xf numFmtId="176" fontId="65" fillId="39" borderId="0" xfId="4225" applyNumberFormat="1" applyFont="1" applyFill="1" applyAlignment="1" applyProtection="1">
      <alignment horizontal="right"/>
    </xf>
    <xf numFmtId="172" fontId="65" fillId="39" borderId="0" xfId="813" applyNumberFormat="1" applyFont="1" applyFill="1" applyAlignment="1" applyProtection="1">
      <alignment horizontal="right"/>
    </xf>
    <xf numFmtId="170" fontId="65" fillId="39" borderId="0" xfId="813" quotePrefix="1" applyNumberFormat="1" applyFont="1" applyFill="1" applyAlignment="1" applyProtection="1">
      <alignment horizontal="right"/>
    </xf>
    <xf numFmtId="176" fontId="65" fillId="39" borderId="0" xfId="4225" quotePrefix="1" applyNumberFormat="1" applyFont="1" applyFill="1" applyAlignment="1" applyProtection="1">
      <alignment horizontal="right"/>
    </xf>
    <xf numFmtId="170" fontId="65" fillId="39" borderId="0" xfId="813" applyNumberFormat="1" applyFont="1" applyFill="1" applyAlignment="1">
      <alignment horizontal="right"/>
    </xf>
    <xf numFmtId="3" fontId="65" fillId="39" borderId="0" xfId="0" applyNumberFormat="1" applyFont="1" applyFill="1" applyAlignment="1"/>
    <xf numFmtId="170" fontId="65" fillId="39" borderId="0" xfId="813" applyNumberFormat="1" applyFont="1" applyFill="1" applyAlignment="1"/>
    <xf numFmtId="44" fontId="65" fillId="39" borderId="0" xfId="813" applyFont="1" applyFill="1" applyAlignment="1"/>
    <xf numFmtId="173" fontId="65" fillId="39" borderId="0" xfId="813" applyNumberFormat="1" applyFont="1" applyFill="1" applyAlignment="1"/>
    <xf numFmtId="177" fontId="65" fillId="39" borderId="0" xfId="1994" applyNumberFormat="1" applyFont="1" applyFill="1" applyAlignment="1">
      <alignment horizontal="center"/>
    </xf>
    <xf numFmtId="177" fontId="69" fillId="39" borderId="18" xfId="1994" applyNumberFormat="1" applyFont="1" applyFill="1" applyBorder="1" applyAlignment="1">
      <alignment horizontal="center"/>
    </xf>
    <xf numFmtId="170" fontId="65" fillId="39" borderId="0" xfId="813" applyNumberFormat="1" applyFont="1" applyFill="1" applyProtection="1"/>
    <xf numFmtId="170" fontId="65" fillId="39" borderId="0" xfId="813" applyNumberFormat="1" applyFont="1" applyFill="1" applyAlignment="1">
      <alignment horizontal="center"/>
    </xf>
    <xf numFmtId="177" fontId="65" fillId="39" borderId="19" xfId="1994" applyNumberFormat="1" applyFont="1" applyFill="1" applyBorder="1" applyAlignment="1">
      <alignment horizontal="center"/>
    </xf>
    <xf numFmtId="177" fontId="65" fillId="39" borderId="0" xfId="1994" applyNumberFormat="1" applyFont="1" applyFill="1" applyAlignment="1" applyProtection="1">
      <alignment horizontal="center"/>
    </xf>
    <xf numFmtId="2" fontId="74" fillId="0" borderId="0" xfId="1122" applyNumberFormat="1" applyFont="1" applyFill="1" applyBorder="1"/>
    <xf numFmtId="10" fontId="65" fillId="0" borderId="0" xfId="0" applyNumberFormat="1" applyFont="1"/>
    <xf numFmtId="0" fontId="69" fillId="0" borderId="0" xfId="0" applyNumberFormat="1" applyFont="1" applyFill="1" applyBorder="1" applyAlignment="1">
      <alignment horizontal="center"/>
    </xf>
    <xf numFmtId="0" fontId="69" fillId="0" borderId="1" xfId="0" applyFont="1" applyFill="1" applyBorder="1" applyAlignment="1" applyProtection="1">
      <alignment horizontal="center"/>
    </xf>
    <xf numFmtId="3" fontId="65" fillId="39" borderId="0" xfId="0" applyNumberFormat="1" applyFont="1" applyFill="1"/>
    <xf numFmtId="0" fontId="71" fillId="0" borderId="0" xfId="0" applyFont="1" applyFill="1" applyAlignment="1" applyProtection="1"/>
    <xf numFmtId="0" fontId="71" fillId="0" borderId="0" xfId="0" applyFont="1" applyFill="1" applyAlignment="1"/>
    <xf numFmtId="0" fontId="71" fillId="0" borderId="0" xfId="0" applyFont="1" applyAlignment="1" applyProtection="1"/>
    <xf numFmtId="0" fontId="71" fillId="0" borderId="0" xfId="0" applyFont="1" applyAlignment="1"/>
    <xf numFmtId="170" fontId="65" fillId="39" borderId="0" xfId="0" applyNumberFormat="1" applyFont="1" applyFill="1"/>
    <xf numFmtId="43" fontId="65" fillId="0" borderId="0" xfId="4225" applyFont="1"/>
    <xf numFmtId="0" fontId="69" fillId="0" borderId="0" xfId="1162" applyNumberFormat="1" applyFont="1" applyFill="1" applyAlignment="1">
      <alignment horizontal="left"/>
    </xf>
    <xf numFmtId="0" fontId="69" fillId="0" borderId="0" xfId="1162" applyFont="1" applyFill="1" applyBorder="1" applyAlignment="1">
      <alignment horizontal="center"/>
    </xf>
    <xf numFmtId="38" fontId="69" fillId="0" borderId="0" xfId="1162" quotePrefix="1" applyNumberFormat="1" applyFont="1" applyFill="1" applyBorder="1" applyAlignment="1">
      <alignment horizontal="center" vertical="top"/>
    </xf>
    <xf numFmtId="3" fontId="69" fillId="0" borderId="0" xfId="1162" applyNumberFormat="1" applyFont="1" applyFill="1" applyBorder="1" applyAlignment="1">
      <alignment horizontal="left" vertical="top"/>
    </xf>
    <xf numFmtId="0" fontId="69" fillId="0" borderId="0" xfId="1162" applyFont="1" applyFill="1" applyAlignment="1">
      <alignment vertical="center" wrapText="1"/>
    </xf>
    <xf numFmtId="184" fontId="69" fillId="0" borderId="0" xfId="1162" applyNumberFormat="1" applyFont="1" applyFill="1" applyAlignment="1">
      <alignment horizontal="center" vertical="center" wrapText="1"/>
    </xf>
    <xf numFmtId="38" fontId="69" fillId="0" borderId="0" xfId="1162" applyNumberFormat="1" applyFont="1" applyFill="1" applyAlignment="1">
      <alignment horizontal="center" vertical="center" wrapText="1"/>
    </xf>
    <xf numFmtId="40" fontId="69" fillId="0" borderId="1" xfId="1162" applyNumberFormat="1" applyFont="1" applyFill="1" applyBorder="1" applyAlignment="1">
      <alignment horizontal="center" wrapText="1"/>
    </xf>
    <xf numFmtId="38" fontId="69" fillId="0" borderId="1" xfId="1162" applyNumberFormat="1" applyFont="1" applyFill="1" applyBorder="1" applyAlignment="1">
      <alignment horizontal="center" wrapText="1"/>
    </xf>
    <xf numFmtId="3" fontId="65" fillId="0" borderId="0" xfId="1162" applyNumberFormat="1" applyFont="1" applyFill="1" applyBorder="1" applyAlignment="1">
      <alignment horizontal="center"/>
    </xf>
    <xf numFmtId="38" fontId="65" fillId="0" borderId="0" xfId="1162" applyNumberFormat="1" applyFont="1" applyFill="1" applyBorder="1" applyAlignment="1">
      <alignment horizontal="center"/>
    </xf>
    <xf numFmtId="170" fontId="65" fillId="0" borderId="0" xfId="813" applyNumberFormat="1" applyFont="1" applyFill="1" applyBorder="1" applyAlignment="1">
      <alignment horizontal="right"/>
    </xf>
    <xf numFmtId="0" fontId="65" fillId="0" borderId="0" xfId="1162" applyFont="1" applyFill="1" applyAlignment="1"/>
    <xf numFmtId="0" fontId="69" fillId="0" borderId="0" xfId="1949" applyFont="1" applyFill="1" applyBorder="1" applyAlignment="1">
      <alignment horizontal="center" wrapText="1"/>
    </xf>
    <xf numFmtId="0" fontId="69" fillId="0" borderId="0" xfId="1126" applyFont="1" applyFill="1" applyAlignment="1">
      <alignment horizontal="center"/>
    </xf>
    <xf numFmtId="0" fontId="65" fillId="0" borderId="0" xfId="1126" applyFont="1" applyFill="1"/>
    <xf numFmtId="0" fontId="69" fillId="0" borderId="1" xfId="1949" applyFont="1" applyFill="1" applyBorder="1" applyAlignment="1">
      <alignment horizontal="center" wrapText="1"/>
    </xf>
    <xf numFmtId="166" fontId="65" fillId="0" borderId="0" xfId="1949" applyNumberFormat="1" applyFont="1" applyFill="1" applyBorder="1" applyAlignment="1">
      <alignment horizontal="left"/>
    </xf>
    <xf numFmtId="38" fontId="65" fillId="0" borderId="0" xfId="1949" applyNumberFormat="1" applyFont="1" applyFill="1" applyBorder="1"/>
    <xf numFmtId="0" fontId="65" fillId="0" borderId="0" xfId="1162" applyFont="1" applyFill="1" applyBorder="1" applyAlignment="1">
      <alignment horizontal="center" vertical="top"/>
    </xf>
    <xf numFmtId="0" fontId="65" fillId="0" borderId="0" xfId="1162" applyFont="1" applyFill="1" applyAlignment="1">
      <alignment vertical="top"/>
    </xf>
    <xf numFmtId="0" fontId="65" fillId="0" borderId="0" xfId="1126" applyNumberFormat="1" applyFont="1" applyFill="1" applyBorder="1" applyAlignment="1"/>
    <xf numFmtId="0" fontId="65" fillId="0" borderId="1" xfId="1126" applyNumberFormat="1" applyFont="1" applyFill="1" applyBorder="1" applyAlignment="1">
      <alignment horizontal="left"/>
    </xf>
    <xf numFmtId="0" fontId="65" fillId="0" borderId="0" xfId="1949" applyFont="1" applyFill="1" applyBorder="1" applyAlignment="1">
      <alignment horizontal="center" wrapText="1"/>
    </xf>
    <xf numFmtId="170" fontId="65" fillId="0" borderId="0" xfId="813" applyNumberFormat="1" applyFont="1" applyFill="1" applyBorder="1" applyProtection="1"/>
    <xf numFmtId="170" fontId="65" fillId="0" borderId="0" xfId="813" applyNumberFormat="1" applyFont="1" applyFill="1" applyBorder="1"/>
    <xf numFmtId="0" fontId="71" fillId="0" borderId="0" xfId="1162" applyNumberFormat="1" applyFont="1" applyFill="1" applyAlignment="1"/>
    <xf numFmtId="43" fontId="65" fillId="0" borderId="0" xfId="4225" applyFont="1" applyBorder="1"/>
    <xf numFmtId="0" fontId="69" fillId="0" borderId="0" xfId="1125" applyFont="1" applyFill="1" applyAlignment="1">
      <alignment horizontal="right"/>
    </xf>
    <xf numFmtId="0" fontId="49" fillId="0" borderId="0" xfId="1125" applyNumberFormat="1" applyFont="1" applyFill="1" applyAlignment="1">
      <alignment horizontal="left"/>
    </xf>
    <xf numFmtId="0" fontId="69" fillId="0" borderId="0" xfId="1162" applyFont="1" applyFill="1" applyBorder="1" applyAlignment="1">
      <alignment horizontal="center" vertical="top"/>
    </xf>
    <xf numFmtId="3" fontId="69" fillId="0" borderId="0" xfId="1162" applyNumberFormat="1" applyFont="1" applyFill="1" applyBorder="1" applyAlignment="1">
      <alignment horizontal="center" vertical="top"/>
    </xf>
    <xf numFmtId="38" fontId="69" fillId="0" borderId="0" xfId="1162" applyNumberFormat="1" applyFont="1" applyFill="1" applyBorder="1" applyAlignment="1">
      <alignment horizontal="center" vertical="top"/>
    </xf>
    <xf numFmtId="0" fontId="69" fillId="0" borderId="0" xfId="1162" quotePrefix="1" applyFont="1" applyFill="1" applyBorder="1" applyAlignment="1">
      <alignment horizontal="center" vertical="top"/>
    </xf>
    <xf numFmtId="0" fontId="69" fillId="0" borderId="0" xfId="1162" applyFont="1" applyFill="1" applyBorder="1" applyAlignment="1">
      <alignment horizontal="left" vertical="top"/>
    </xf>
    <xf numFmtId="38" fontId="69" fillId="0" borderId="0" xfId="1162" applyNumberFormat="1" applyFont="1" applyFill="1" applyBorder="1" applyAlignment="1">
      <alignment horizontal="left" vertical="top"/>
    </xf>
    <xf numFmtId="184" fontId="65" fillId="0" borderId="0" xfId="1162" applyNumberFormat="1" applyFont="1" applyFill="1" applyBorder="1" applyAlignment="1">
      <alignment horizontal="center"/>
    </xf>
    <xf numFmtId="0" fontId="69" fillId="0" borderId="1" xfId="1162" applyFont="1" applyFill="1" applyBorder="1"/>
    <xf numFmtId="167" fontId="69" fillId="0" borderId="0" xfId="1162" applyNumberFormat="1" applyFont="1" applyFill="1" applyAlignment="1">
      <alignment horizontal="center" vertical="center" wrapText="1"/>
    </xf>
    <xf numFmtId="0" fontId="69" fillId="0" borderId="1" xfId="1125" applyFont="1" applyFill="1" applyBorder="1"/>
    <xf numFmtId="3" fontId="69" fillId="0" borderId="1" xfId="1162" applyNumberFormat="1" applyFont="1" applyFill="1" applyBorder="1" applyAlignment="1">
      <alignment horizontal="center" wrapText="1"/>
    </xf>
    <xf numFmtId="6" fontId="65" fillId="0" borderId="0" xfId="1162" applyNumberFormat="1" applyFont="1" applyFill="1" applyBorder="1" applyAlignment="1">
      <alignment horizontal="right"/>
    </xf>
    <xf numFmtId="0" fontId="65" fillId="0" borderId="0" xfId="1125" applyFont="1" applyFill="1"/>
    <xf numFmtId="0" fontId="65" fillId="0" borderId="0" xfId="1126" applyFont="1" applyFill="1" applyAlignment="1">
      <alignment horizontal="left"/>
    </xf>
    <xf numFmtId="0" fontId="65" fillId="0" borderId="0" xfId="1126" applyFont="1" applyFill="1" applyAlignment="1">
      <alignment horizontal="center"/>
    </xf>
    <xf numFmtId="0" fontId="69" fillId="0" borderId="1" xfId="1949" applyFont="1" applyFill="1" applyBorder="1" applyAlignment="1">
      <alignment horizontal="center"/>
    </xf>
    <xf numFmtId="0" fontId="65" fillId="0" borderId="0" xfId="1949" applyFont="1" applyFill="1" applyBorder="1"/>
    <xf numFmtId="0" fontId="65" fillId="0" borderId="0" xfId="1113" applyNumberFormat="1" applyFont="1" applyFill="1" applyAlignment="1"/>
    <xf numFmtId="0" fontId="69" fillId="0" borderId="0" xfId="1113" applyFont="1" applyFill="1" applyAlignment="1">
      <alignment horizontal="center"/>
    </xf>
    <xf numFmtId="10" fontId="69" fillId="0" borderId="0" xfId="1113" applyNumberFormat="1" applyFont="1" applyFill="1" applyBorder="1" applyAlignment="1" applyProtection="1">
      <alignment horizontal="center" vertical="center" wrapText="1"/>
    </xf>
    <xf numFmtId="170" fontId="65" fillId="0" borderId="0" xfId="813" applyNumberFormat="1" applyFont="1" applyFill="1"/>
    <xf numFmtId="170" fontId="65" fillId="0" borderId="0" xfId="813" applyNumberFormat="1" applyFont="1" applyFill="1" applyAlignment="1">
      <alignment horizontal="right"/>
    </xf>
    <xf numFmtId="0" fontId="69" fillId="0" borderId="1" xfId="0" applyFont="1" applyFill="1" applyBorder="1" applyAlignment="1" applyProtection="1">
      <alignment horizontal="center"/>
    </xf>
    <xf numFmtId="0" fontId="69" fillId="0" borderId="0" xfId="0" applyFont="1" applyFill="1" applyAlignment="1">
      <alignment horizontal="center"/>
    </xf>
    <xf numFmtId="0" fontId="65" fillId="0" borderId="0" xfId="1206" applyFont="1" applyFill="1"/>
    <xf numFmtId="0" fontId="65" fillId="0" borderId="0" xfId="23280" applyFont="1" applyFill="1"/>
    <xf numFmtId="0" fontId="69" fillId="0" borderId="0" xfId="1206" applyFont="1" applyFill="1"/>
    <xf numFmtId="0" fontId="0" fillId="0" borderId="0" xfId="0" applyFill="1"/>
    <xf numFmtId="0" fontId="65" fillId="0" borderId="1" xfId="0" applyFont="1" applyFill="1" applyBorder="1" applyAlignment="1" applyProtection="1">
      <alignment vertical="top"/>
    </xf>
    <xf numFmtId="170" fontId="69" fillId="39" borderId="0" xfId="813" applyNumberFormat="1" applyFont="1" applyFill="1" applyAlignment="1"/>
    <xf numFmtId="0" fontId="65" fillId="39" borderId="0" xfId="0" applyFont="1" applyFill="1"/>
    <xf numFmtId="170" fontId="65" fillId="0" borderId="0" xfId="8460" applyNumberFormat="1" applyFont="1" applyFill="1" applyBorder="1"/>
    <xf numFmtId="176" fontId="65" fillId="0" borderId="0" xfId="8461" applyNumberFormat="1" applyFont="1" applyFill="1"/>
    <xf numFmtId="10" fontId="65" fillId="0" borderId="0" xfId="8462" applyNumberFormat="1" applyFont="1" applyProtection="1"/>
    <xf numFmtId="10" fontId="65" fillId="0" borderId="0" xfId="8462" applyNumberFormat="1" applyFont="1" applyAlignment="1" applyProtection="1">
      <alignment horizontal="center"/>
    </xf>
    <xf numFmtId="10" fontId="65" fillId="0" borderId="0" xfId="8462" applyNumberFormat="1" applyFont="1" applyFill="1" applyProtection="1"/>
    <xf numFmtId="10" fontId="65" fillId="0" borderId="0" xfId="8462" applyNumberFormat="1" applyFont="1" applyFill="1" applyAlignment="1" applyProtection="1">
      <alignment horizontal="center"/>
    </xf>
    <xf numFmtId="176" fontId="69" fillId="0" borderId="34" xfId="8461" applyNumberFormat="1" applyFont="1" applyBorder="1"/>
    <xf numFmtId="10" fontId="65" fillId="0" borderId="0" xfId="8462" applyNumberFormat="1" applyFont="1" applyFill="1" applyBorder="1" applyProtection="1"/>
    <xf numFmtId="176" fontId="65" fillId="0" borderId="0" xfId="8461" applyNumberFormat="1" applyFont="1" applyBorder="1"/>
    <xf numFmtId="176" fontId="65" fillId="0" borderId="0" xfId="8461" applyNumberFormat="1" applyFont="1"/>
    <xf numFmtId="10" fontId="69" fillId="0" borderId="0" xfId="8462" applyNumberFormat="1" applyFont="1" applyFill="1" applyBorder="1" applyProtection="1"/>
    <xf numFmtId="170" fontId="65" fillId="0" borderId="0" xfId="0" applyNumberFormat="1" applyFont="1"/>
    <xf numFmtId="170" fontId="65" fillId="0" borderId="0" xfId="8460" applyNumberFormat="1" applyFont="1" applyBorder="1"/>
    <xf numFmtId="10" fontId="65" fillId="0" borderId="0" xfId="8462" applyNumberFormat="1" applyFont="1" applyBorder="1"/>
    <xf numFmtId="10" fontId="65" fillId="0" borderId="0" xfId="8462" applyNumberFormat="1" applyFont="1" applyBorder="1" applyProtection="1"/>
    <xf numFmtId="10" fontId="65" fillId="0" borderId="0" xfId="8462" applyNumberFormat="1" applyFont="1"/>
    <xf numFmtId="0" fontId="69" fillId="0" borderId="1" xfId="0" applyFont="1" applyFill="1" applyBorder="1" applyAlignment="1" applyProtection="1">
      <alignment horizontal="center"/>
    </xf>
    <xf numFmtId="0" fontId="65" fillId="0" borderId="0" xfId="1113" applyFont="1" applyFill="1" applyAlignment="1">
      <alignment horizontal="center"/>
    </xf>
    <xf numFmtId="177" fontId="69" fillId="0" borderId="0" xfId="1994" applyNumberFormat="1" applyFont="1" applyAlignment="1">
      <alignment horizontal="center"/>
    </xf>
    <xf numFmtId="170" fontId="65" fillId="39" borderId="34" xfId="813" applyNumberFormat="1" applyFont="1" applyFill="1" applyBorder="1" applyProtection="1"/>
    <xf numFmtId="170" fontId="65" fillId="39" borderId="34" xfId="813" applyNumberFormat="1" applyFont="1" applyFill="1" applyBorder="1" applyAlignment="1">
      <alignment horizontal="center"/>
    </xf>
    <xf numFmtId="170" fontId="65" fillId="0" borderId="0" xfId="813" applyNumberFormat="1" applyFont="1" applyBorder="1" applyAlignment="1">
      <alignment horizontal="center"/>
    </xf>
    <xf numFmtId="170" fontId="65" fillId="0" borderId="0" xfId="8460" applyNumberFormat="1" applyFont="1" applyBorder="1" applyAlignment="1">
      <alignment horizontal="center"/>
    </xf>
    <xf numFmtId="170" fontId="71" fillId="0" borderId="0" xfId="813" applyNumberFormat="1" applyFont="1" applyFill="1" applyAlignment="1" applyProtection="1">
      <alignment horizontal="center"/>
    </xf>
    <xf numFmtId="170" fontId="69" fillId="0" borderId="1" xfId="813" applyNumberFormat="1" applyFont="1" applyFill="1" applyBorder="1" applyAlignment="1">
      <alignment horizontal="center" wrapText="1"/>
    </xf>
    <xf numFmtId="170" fontId="69" fillId="0" borderId="1" xfId="813" applyNumberFormat="1" applyFont="1" applyFill="1" applyBorder="1" applyAlignment="1">
      <alignment horizontal="center"/>
    </xf>
    <xf numFmtId="170" fontId="65" fillId="47" borderId="0" xfId="813" applyNumberFormat="1" applyFont="1" applyFill="1" applyBorder="1"/>
    <xf numFmtId="170" fontId="65" fillId="47" borderId="19" xfId="813" applyNumberFormat="1" applyFont="1" applyFill="1" applyBorder="1"/>
    <xf numFmtId="170" fontId="65" fillId="47" borderId="0" xfId="813" applyNumberFormat="1" applyFont="1" applyFill="1" applyAlignment="1"/>
    <xf numFmtId="179" fontId="65" fillId="47" borderId="0" xfId="1950" applyNumberFormat="1" applyFont="1" applyFill="1" applyAlignment="1" applyProtection="1">
      <alignment horizontal="center"/>
    </xf>
    <xf numFmtId="180" fontId="65" fillId="47" borderId="0" xfId="1950" applyNumberFormat="1" applyFont="1" applyFill="1" applyAlignment="1" applyProtection="1">
      <alignment horizontal="center"/>
    </xf>
    <xf numFmtId="0" fontId="65" fillId="47" borderId="0" xfId="1950" applyFont="1" applyFill="1" applyAlignment="1" applyProtection="1">
      <alignment horizontal="center"/>
    </xf>
    <xf numFmtId="10" fontId="65" fillId="47" borderId="0" xfId="1950" applyNumberFormat="1" applyFont="1" applyFill="1" applyAlignment="1">
      <alignment horizontal="center"/>
    </xf>
    <xf numFmtId="170" fontId="65" fillId="47" borderId="0" xfId="813" applyNumberFormat="1" applyFont="1" applyFill="1" applyAlignment="1" applyProtection="1">
      <alignment horizontal="center"/>
    </xf>
    <xf numFmtId="0" fontId="65" fillId="47" borderId="0" xfId="0" quotePrefix="1" applyFont="1" applyFill="1"/>
    <xf numFmtId="37" fontId="65" fillId="47" borderId="0" xfId="0" applyNumberFormat="1" applyFont="1" applyFill="1" applyAlignment="1" applyProtection="1">
      <alignment horizontal="center"/>
    </xf>
    <xf numFmtId="0" fontId="65" fillId="47" borderId="0" xfId="0" applyFont="1" applyFill="1" applyAlignment="1" applyProtection="1">
      <alignment horizontal="center"/>
    </xf>
    <xf numFmtId="170" fontId="65" fillId="47" borderId="0" xfId="813" applyNumberFormat="1" applyFont="1" applyFill="1" applyBorder="1" applyAlignment="1" applyProtection="1">
      <alignment horizontal="center"/>
    </xf>
    <xf numFmtId="170" fontId="65" fillId="47" borderId="0" xfId="813" applyNumberFormat="1" applyFont="1" applyFill="1" applyProtection="1"/>
    <xf numFmtId="170" fontId="65" fillId="47" borderId="0" xfId="813" applyNumberFormat="1" applyFont="1" applyFill="1" applyBorder="1" applyProtection="1"/>
    <xf numFmtId="10" fontId="65" fillId="47" borderId="0" xfId="0" applyNumberFormat="1" applyFont="1" applyFill="1" applyBorder="1" applyProtection="1"/>
    <xf numFmtId="10" fontId="69" fillId="47" borderId="0" xfId="0" applyNumberFormat="1" applyFont="1" applyFill="1" applyBorder="1" applyProtection="1"/>
    <xf numFmtId="176" fontId="65" fillId="47" borderId="20" xfId="47" applyNumberFormat="1" applyFont="1" applyFill="1" applyBorder="1" applyProtection="1"/>
    <xf numFmtId="10" fontId="65" fillId="47" borderId="0" xfId="1996" applyNumberFormat="1" applyFont="1" applyFill="1" applyProtection="1"/>
    <xf numFmtId="10" fontId="65" fillId="47" borderId="0" xfId="1996" applyNumberFormat="1" applyFont="1" applyFill="1" applyBorder="1" applyProtection="1"/>
    <xf numFmtId="170" fontId="65" fillId="47" borderId="0" xfId="8460" applyNumberFormat="1" applyFont="1" applyFill="1" applyBorder="1"/>
    <xf numFmtId="10" fontId="65" fillId="47" borderId="0" xfId="8462" applyNumberFormat="1" applyFont="1" applyFill="1" applyBorder="1" applyProtection="1"/>
    <xf numFmtId="10" fontId="65" fillId="47" borderId="0" xfId="8462" applyNumberFormat="1" applyFont="1" applyFill="1" applyBorder="1"/>
    <xf numFmtId="0" fontId="65" fillId="0" borderId="0" xfId="0" applyFont="1" applyFill="1" applyBorder="1" applyAlignment="1" applyProtection="1">
      <alignment vertical="top"/>
    </xf>
    <xf numFmtId="0" fontId="65" fillId="0" borderId="1" xfId="1113" applyFont="1" applyFill="1" applyBorder="1"/>
    <xf numFmtId="0" fontId="69" fillId="0" borderId="1" xfId="1113" applyFont="1" applyFill="1" applyBorder="1" applyAlignment="1" applyProtection="1">
      <alignment horizontal="center"/>
    </xf>
    <xf numFmtId="42" fontId="65" fillId="47" borderId="0" xfId="813" applyNumberFormat="1" applyFont="1" applyFill="1" applyBorder="1" applyProtection="1"/>
    <xf numFmtId="170" fontId="65" fillId="39" borderId="0" xfId="8460" applyNumberFormat="1" applyFont="1" applyFill="1" applyBorder="1"/>
    <xf numFmtId="42" fontId="65" fillId="39" borderId="0" xfId="0" applyNumberFormat="1" applyFont="1" applyFill="1" applyBorder="1" applyProtection="1"/>
    <xf numFmtId="10" fontId="69" fillId="39" borderId="0" xfId="0" applyNumberFormat="1" applyFont="1" applyFill="1" applyBorder="1" applyProtection="1"/>
    <xf numFmtId="0" fontId="71" fillId="0" borderId="0" xfId="0" applyFont="1" applyFill="1" applyAlignment="1">
      <alignment horizontal="center"/>
    </xf>
    <xf numFmtId="207" fontId="71" fillId="0" borderId="0" xfId="813" applyNumberFormat="1" applyFont="1" applyFill="1" applyAlignment="1">
      <alignment horizontal="center"/>
    </xf>
    <xf numFmtId="170" fontId="135" fillId="0" borderId="0" xfId="813" applyNumberFormat="1" applyFont="1" applyFill="1"/>
    <xf numFmtId="180" fontId="65" fillId="39" borderId="0" xfId="0" applyNumberFormat="1" applyFont="1" applyFill="1" applyAlignment="1">
      <alignment horizontal="center"/>
    </xf>
    <xf numFmtId="1" fontId="65" fillId="39" borderId="0" xfId="1950" applyNumberFormat="1" applyFont="1" applyFill="1" applyAlignment="1">
      <alignment horizontal="center"/>
    </xf>
    <xf numFmtId="0" fontId="69" fillId="0" borderId="1" xfId="0" applyFont="1" applyFill="1" applyBorder="1" applyAlignment="1" applyProtection="1">
      <alignment horizontal="center"/>
    </xf>
    <xf numFmtId="0" fontId="65" fillId="39" borderId="0" xfId="0" quotePrefix="1" applyFont="1" applyFill="1"/>
    <xf numFmtId="170" fontId="65" fillId="39" borderId="0" xfId="813" applyNumberFormat="1" applyFont="1" applyFill="1" applyAlignment="1" applyProtection="1">
      <alignment horizontal="center"/>
    </xf>
    <xf numFmtId="170" fontId="65" fillId="0" borderId="0" xfId="0" applyNumberFormat="1" applyFont="1" applyFill="1"/>
    <xf numFmtId="0" fontId="69" fillId="0" borderId="0" xfId="0" applyFont="1" applyFill="1" applyAlignment="1">
      <alignment horizontal="center"/>
    </xf>
    <xf numFmtId="0" fontId="69" fillId="0" borderId="1" xfId="0" applyFont="1" applyFill="1" applyBorder="1" applyAlignment="1" applyProtection="1">
      <alignment horizontal="center"/>
    </xf>
    <xf numFmtId="2" fontId="69" fillId="0" borderId="1" xfId="0" applyNumberFormat="1" applyFont="1" applyFill="1" applyBorder="1" applyAlignment="1" applyProtection="1">
      <alignment horizontal="center"/>
    </xf>
    <xf numFmtId="170" fontId="65" fillId="0" borderId="0" xfId="8460" applyNumberFormat="1" applyFont="1" applyFill="1"/>
    <xf numFmtId="170" fontId="65" fillId="39" borderId="0" xfId="8460" applyNumberFormat="1" applyFont="1" applyFill="1"/>
    <xf numFmtId="176" fontId="65" fillId="39" borderId="0" xfId="8461" applyNumberFormat="1" applyFont="1" applyFill="1"/>
    <xf numFmtId="0" fontId="69" fillId="0" borderId="18" xfId="0" applyFont="1" applyFill="1" applyBorder="1"/>
    <xf numFmtId="170" fontId="65" fillId="0" borderId="18" xfId="8460" applyNumberFormat="1" applyFont="1" applyFill="1" applyBorder="1"/>
    <xf numFmtId="170" fontId="65" fillId="39" borderId="18" xfId="8460" applyNumberFormat="1" applyFont="1" applyFill="1" applyBorder="1"/>
    <xf numFmtId="0" fontId="69" fillId="0" borderId="0" xfId="1113" applyFont="1" applyFill="1" applyAlignment="1">
      <alignment vertical="center"/>
    </xf>
    <xf numFmtId="0" fontId="69" fillId="0" borderId="1" xfId="1113" applyFont="1" applyFill="1" applyBorder="1" applyProtection="1"/>
    <xf numFmtId="0" fontId="69" fillId="0" borderId="1" xfId="1113" applyNumberFormat="1" applyFont="1" applyFill="1" applyBorder="1" applyAlignment="1">
      <alignment horizontal="center"/>
    </xf>
    <xf numFmtId="2" fontId="69" fillId="0" borderId="1" xfId="1113" applyNumberFormat="1" applyFont="1" applyFill="1" applyBorder="1" applyAlignment="1" applyProtection="1">
      <alignment horizontal="center"/>
    </xf>
    <xf numFmtId="0" fontId="65" fillId="39" borderId="0" xfId="1113" applyFont="1" applyFill="1"/>
    <xf numFmtId="0" fontId="69" fillId="0" borderId="18" xfId="1113" applyFont="1" applyFill="1" applyBorder="1"/>
    <xf numFmtId="0" fontId="65" fillId="0" borderId="19" xfId="0" applyFont="1" applyFill="1" applyBorder="1" applyProtection="1"/>
    <xf numFmtId="0" fontId="71" fillId="0" borderId="19" xfId="0" applyFont="1" applyBorder="1"/>
    <xf numFmtId="170" fontId="65" fillId="39" borderId="19" xfId="813" applyNumberFormat="1" applyFont="1" applyFill="1" applyBorder="1" applyAlignment="1" applyProtection="1">
      <alignment horizontal="right"/>
    </xf>
    <xf numFmtId="0" fontId="69" fillId="0" borderId="19" xfId="0" applyFont="1" applyBorder="1"/>
    <xf numFmtId="170" fontId="71" fillId="0" borderId="19" xfId="0" applyNumberFormat="1" applyFont="1" applyBorder="1"/>
    <xf numFmtId="170" fontId="65" fillId="39" borderId="1" xfId="8460" applyNumberFormat="1" applyFont="1" applyFill="1" applyBorder="1" applyAlignment="1" applyProtection="1">
      <alignment vertical="top"/>
    </xf>
    <xf numFmtId="170" fontId="65" fillId="39" borderId="19" xfId="813" applyNumberFormat="1" applyFont="1" applyFill="1" applyBorder="1"/>
    <xf numFmtId="170" fontId="65" fillId="0" borderId="19" xfId="813" applyNumberFormat="1" applyFont="1" applyFill="1" applyBorder="1" applyProtection="1"/>
    <xf numFmtId="37" fontId="65" fillId="0" borderId="19" xfId="0" applyNumberFormat="1" applyFont="1" applyFill="1" applyBorder="1" applyAlignment="1" applyProtection="1">
      <alignment horizontal="center"/>
    </xf>
    <xf numFmtId="10" fontId="65" fillId="0" borderId="19" xfId="8462" applyNumberFormat="1" applyFont="1" applyFill="1" applyBorder="1" applyProtection="1"/>
    <xf numFmtId="170" fontId="65" fillId="47" borderId="19" xfId="813" applyNumberFormat="1" applyFont="1" applyFill="1" applyBorder="1" applyProtection="1"/>
    <xf numFmtId="176" fontId="65" fillId="0" borderId="19" xfId="0" applyNumberFormat="1" applyFont="1" applyBorder="1"/>
    <xf numFmtId="0" fontId="0" fillId="0" borderId="19" xfId="0" applyBorder="1"/>
    <xf numFmtId="170" fontId="65" fillId="0" borderId="19" xfId="0" applyNumberFormat="1" applyFont="1" applyBorder="1"/>
    <xf numFmtId="0" fontId="65" fillId="0" borderId="19" xfId="0" applyFont="1" applyBorder="1" applyAlignment="1" applyProtection="1">
      <alignment horizontal="left"/>
    </xf>
    <xf numFmtId="176" fontId="65" fillId="0" borderId="19" xfId="8461" applyNumberFormat="1" applyFont="1" applyBorder="1"/>
    <xf numFmtId="170" fontId="65" fillId="0" borderId="19" xfId="8460" applyNumberFormat="1" applyFont="1" applyBorder="1"/>
    <xf numFmtId="0" fontId="67" fillId="0" borderId="18" xfId="0" applyFont="1" applyFill="1" applyBorder="1"/>
    <xf numFmtId="170" fontId="69" fillId="0" borderId="18" xfId="813" applyNumberFormat="1" applyFont="1" applyFill="1" applyBorder="1"/>
    <xf numFmtId="10" fontId="69" fillId="0" borderId="18" xfId="8462" applyNumberFormat="1" applyFont="1" applyFill="1" applyBorder="1"/>
    <xf numFmtId="0" fontId="69" fillId="0" borderId="18" xfId="0" applyFont="1" applyFill="1" applyBorder="1" applyAlignment="1">
      <alignment horizontal="center"/>
    </xf>
    <xf numFmtId="0" fontId="65" fillId="0" borderId="19" xfId="0" applyFont="1" applyFill="1" applyBorder="1" applyAlignment="1" applyProtection="1">
      <alignment horizontal="left"/>
    </xf>
    <xf numFmtId="10" fontId="65" fillId="0" borderId="19" xfId="1996" applyNumberFormat="1" applyFont="1" applyFill="1" applyBorder="1" applyProtection="1"/>
    <xf numFmtId="0" fontId="65" fillId="0" borderId="19" xfId="0" applyFont="1" applyFill="1" applyBorder="1" applyAlignment="1" applyProtection="1"/>
    <xf numFmtId="38" fontId="65" fillId="0" borderId="19" xfId="0" applyNumberFormat="1" applyFont="1" applyFill="1" applyBorder="1" applyProtection="1"/>
    <xf numFmtId="38" fontId="65" fillId="0" borderId="19" xfId="0" applyNumberFormat="1" applyFont="1" applyFill="1" applyBorder="1" applyAlignment="1" applyProtection="1">
      <alignment horizontal="center"/>
    </xf>
    <xf numFmtId="170" fontId="65" fillId="47" borderId="19" xfId="813" applyNumberFormat="1" applyFont="1" applyFill="1" applyBorder="1" applyAlignment="1" applyProtection="1">
      <alignment horizontal="center"/>
    </xf>
    <xf numFmtId="0" fontId="65" fillId="0" borderId="19" xfId="0" applyFont="1" applyFill="1" applyBorder="1"/>
    <xf numFmtId="0" fontId="65" fillId="0" borderId="19" xfId="1" applyNumberFormat="1" applyFont="1" applyFill="1" applyBorder="1" applyAlignment="1" applyProtection="1">
      <protection locked="0"/>
    </xf>
    <xf numFmtId="170" fontId="65" fillId="47" borderId="19" xfId="8460" applyNumberFormat="1" applyFont="1" applyFill="1" applyBorder="1" applyAlignment="1" applyProtection="1">
      <protection locked="0"/>
    </xf>
    <xf numFmtId="10" fontId="65" fillId="47" borderId="0" xfId="8462" applyNumberFormat="1" applyFont="1" applyFill="1" applyBorder="1" applyAlignment="1" applyProtection="1">
      <protection locked="0"/>
    </xf>
    <xf numFmtId="0" fontId="69" fillId="0" borderId="18" xfId="1" applyNumberFormat="1" applyFont="1" applyFill="1" applyBorder="1" applyAlignment="1" applyProtection="1">
      <protection locked="0"/>
    </xf>
    <xf numFmtId="170" fontId="69" fillId="47" borderId="18" xfId="8460" applyNumberFormat="1" applyFont="1" applyFill="1" applyBorder="1" applyAlignment="1" applyProtection="1">
      <protection locked="0"/>
    </xf>
    <xf numFmtId="0" fontId="65" fillId="0" borderId="19" xfId="1162" applyFont="1" applyFill="1" applyBorder="1" applyAlignment="1">
      <alignment vertical="top"/>
    </xf>
    <xf numFmtId="0" fontId="65" fillId="0" borderId="19" xfId="1125" applyFont="1" applyFill="1" applyBorder="1"/>
    <xf numFmtId="0" fontId="65" fillId="0" borderId="19" xfId="1162" applyFont="1" applyFill="1" applyBorder="1" applyAlignment="1"/>
    <xf numFmtId="170" fontId="65" fillId="39" borderId="19" xfId="813" applyNumberFormat="1" applyFont="1" applyFill="1" applyBorder="1" applyAlignment="1">
      <alignment horizontal="right"/>
    </xf>
    <xf numFmtId="0" fontId="65" fillId="0" borderId="19" xfId="1949" applyFont="1" applyFill="1" applyBorder="1" applyAlignment="1">
      <alignment horizontal="left"/>
    </xf>
    <xf numFmtId="0" fontId="65" fillId="0" borderId="19" xfId="1" applyFont="1" applyFill="1" applyBorder="1"/>
    <xf numFmtId="0" fontId="69" fillId="0" borderId="18" xfId="1162" applyFont="1" applyFill="1" applyBorder="1" applyAlignment="1">
      <alignment vertical="top"/>
    </xf>
    <xf numFmtId="0" fontId="69" fillId="0" borderId="18" xfId="1949" applyFont="1" applyFill="1" applyBorder="1"/>
    <xf numFmtId="0" fontId="69" fillId="0" borderId="18" xfId="1126" applyNumberFormat="1" applyFont="1" applyFill="1" applyBorder="1" applyAlignment="1"/>
    <xf numFmtId="0" fontId="69" fillId="0" borderId="18" xfId="1949" applyFont="1" applyFill="1" applyBorder="1" applyAlignment="1">
      <alignment horizontal="center" vertical="top"/>
    </xf>
    <xf numFmtId="170" fontId="69" fillId="39" borderId="18" xfId="813" applyNumberFormat="1" applyFont="1" applyFill="1" applyBorder="1"/>
    <xf numFmtId="170" fontId="65" fillId="0" borderId="0" xfId="813" applyNumberFormat="1" applyFont="1" applyFill="1" applyBorder="1" applyAlignment="1" applyProtection="1">
      <alignment horizontal="right"/>
    </xf>
    <xf numFmtId="37" fontId="69" fillId="0" borderId="0" xfId="1119" applyNumberFormat="1" applyFont="1" applyFill="1" applyBorder="1" applyAlignment="1">
      <alignment horizontal="center"/>
    </xf>
    <xf numFmtId="208" fontId="65" fillId="0" borderId="0" xfId="2313" applyNumberFormat="1" applyFont="1"/>
    <xf numFmtId="208" fontId="65" fillId="0" borderId="0" xfId="2313" applyNumberFormat="1" applyFont="1" applyAlignment="1" applyProtection="1">
      <alignment horizontal="right"/>
    </xf>
    <xf numFmtId="208" fontId="70" fillId="0" borderId="0" xfId="2313" applyNumberFormat="1" applyFont="1" applyFill="1" applyAlignment="1" applyProtection="1">
      <alignment horizontal="center"/>
    </xf>
    <xf numFmtId="208" fontId="69" fillId="0" borderId="0" xfId="2313" applyNumberFormat="1" applyFont="1" applyFill="1" applyBorder="1" applyAlignment="1" applyProtection="1">
      <alignment horizontal="center"/>
    </xf>
    <xf numFmtId="208" fontId="69" fillId="0" borderId="0" xfId="2313" quotePrefix="1" applyNumberFormat="1" applyFont="1" applyFill="1" applyBorder="1" applyAlignment="1" applyProtection="1">
      <alignment horizontal="center"/>
    </xf>
    <xf numFmtId="208" fontId="65" fillId="0" borderId="0" xfId="2313" applyNumberFormat="1" applyFont="1" applyFill="1" applyAlignment="1" applyProtection="1">
      <alignment horizontal="center"/>
    </xf>
    <xf numFmtId="208" fontId="65" fillId="0" borderId="0" xfId="2313" applyNumberFormat="1" applyFont="1" applyProtection="1"/>
    <xf numFmtId="208" fontId="65" fillId="39" borderId="0" xfId="2313" applyNumberFormat="1" applyFont="1" applyFill="1" applyAlignment="1" applyProtection="1">
      <alignment horizontal="right"/>
    </xf>
    <xf numFmtId="208" fontId="65" fillId="0" borderId="0" xfId="2313" applyNumberFormat="1" applyFont="1" applyFill="1" applyAlignment="1" applyProtection="1">
      <alignment horizontal="right"/>
    </xf>
    <xf numFmtId="208" fontId="65" fillId="0" borderId="0" xfId="2313" applyNumberFormat="1" applyFont="1" applyFill="1" applyAlignment="1" applyProtection="1">
      <alignment horizontal="right" vertical="center"/>
    </xf>
    <xf numFmtId="208" fontId="65" fillId="0" borderId="1" xfId="2313" applyNumberFormat="1" applyFont="1" applyFill="1" applyBorder="1" applyAlignment="1" applyProtection="1">
      <alignment horizontal="center"/>
    </xf>
    <xf numFmtId="170" fontId="69" fillId="47" borderId="18" xfId="813" applyNumberFormat="1" applyFont="1" applyFill="1" applyBorder="1" applyAlignment="1"/>
    <xf numFmtId="0" fontId="65" fillId="39" borderId="0" xfId="0" applyFont="1" applyFill="1" applyAlignment="1">
      <alignment horizontal="center"/>
    </xf>
    <xf numFmtId="170" fontId="69" fillId="0" borderId="0" xfId="0" applyNumberFormat="1" applyFont="1" applyFill="1" applyAlignment="1" applyProtection="1">
      <alignment horizontal="center"/>
    </xf>
    <xf numFmtId="17" fontId="69" fillId="0" borderId="0" xfId="0" applyNumberFormat="1" applyFont="1" applyFill="1" applyBorder="1" applyAlignment="1">
      <alignment horizontal="center"/>
    </xf>
    <xf numFmtId="0" fontId="69" fillId="39" borderId="1" xfId="0" applyNumberFormat="1" applyFont="1" applyFill="1" applyBorder="1" applyAlignment="1">
      <alignment horizontal="center"/>
    </xf>
    <xf numFmtId="0" fontId="65" fillId="0" borderId="0" xfId="1113" applyFont="1" applyFill="1" applyAlignment="1"/>
    <xf numFmtId="170" fontId="65" fillId="0" borderId="1" xfId="813" applyNumberFormat="1" applyFont="1" applyFill="1" applyBorder="1" applyAlignment="1" applyProtection="1">
      <alignment horizontal="center"/>
    </xf>
    <xf numFmtId="170" fontId="65" fillId="0" borderId="0" xfId="813" applyNumberFormat="1" applyFont="1" applyFill="1" applyBorder="1" applyAlignment="1" applyProtection="1">
      <alignment horizontal="center"/>
    </xf>
    <xf numFmtId="170" fontId="65" fillId="0" borderId="0" xfId="8460" applyNumberFormat="1" applyFont="1" applyFill="1" applyBorder="1" applyAlignment="1">
      <alignment horizontal="center"/>
    </xf>
    <xf numFmtId="176" fontId="65" fillId="0" borderId="0" xfId="8461" applyNumberFormat="1" applyFont="1" applyFill="1" applyAlignment="1">
      <alignment horizontal="center"/>
    </xf>
    <xf numFmtId="0" fontId="65" fillId="39" borderId="0" xfId="1113" applyFont="1" applyFill="1" applyAlignment="1">
      <alignment horizontal="center"/>
    </xf>
    <xf numFmtId="174" fontId="65" fillId="39" borderId="0" xfId="8462" applyNumberFormat="1" applyFont="1" applyFill="1"/>
    <xf numFmtId="0" fontId="65" fillId="0" borderId="34" xfId="0" applyNumberFormat="1" applyFont="1" applyFill="1" applyBorder="1" applyAlignment="1">
      <alignment horizontal="left" vertical="top"/>
    </xf>
    <xf numFmtId="170" fontId="65" fillId="0" borderId="34" xfId="813" applyNumberFormat="1" applyFont="1" applyFill="1" applyBorder="1" applyAlignment="1">
      <alignment horizontal="right" vertical="top" wrapText="1"/>
    </xf>
    <xf numFmtId="0" fontId="65" fillId="0" borderId="34" xfId="0" applyNumberFormat="1" applyFont="1" applyFill="1" applyBorder="1" applyAlignment="1">
      <alignment horizontal="left" vertical="top" wrapText="1"/>
    </xf>
    <xf numFmtId="208" fontId="65" fillId="0" borderId="34" xfId="2313" applyNumberFormat="1" applyFont="1" applyFill="1" applyBorder="1"/>
    <xf numFmtId="0" fontId="65" fillId="0" borderId="34" xfId="1" applyNumberFormat="1" applyFont="1" applyFill="1" applyBorder="1" applyAlignment="1">
      <alignment vertical="top"/>
    </xf>
    <xf numFmtId="174" fontId="65" fillId="39" borderId="34" xfId="0" applyNumberFormat="1" applyFont="1" applyFill="1" applyBorder="1" applyAlignment="1"/>
    <xf numFmtId="10" fontId="65" fillId="0" borderId="1" xfId="8462" applyNumberFormat="1" applyFont="1" applyBorder="1"/>
    <xf numFmtId="0" fontId="69" fillId="0" borderId="18" xfId="0" applyFont="1" applyFill="1" applyBorder="1" applyAlignment="1" applyProtection="1">
      <alignment vertical="top"/>
    </xf>
    <xf numFmtId="0" fontId="65" fillId="0" borderId="18" xfId="0" applyFont="1" applyFill="1" applyBorder="1" applyAlignment="1" applyProtection="1">
      <alignment horizontal="left"/>
    </xf>
    <xf numFmtId="170" fontId="65" fillId="0" borderId="0" xfId="8460" applyNumberFormat="1" applyFont="1" applyFill="1" applyBorder="1" applyAlignment="1" applyProtection="1">
      <protection locked="0"/>
    </xf>
    <xf numFmtId="0" fontId="65" fillId="39" borderId="0" xfId="0" applyNumberFormat="1" applyFont="1" applyFill="1" applyAlignment="1"/>
    <xf numFmtId="175" fontId="65" fillId="39" borderId="0" xfId="0" applyNumberFormat="1" applyFont="1" applyFill="1" applyAlignment="1"/>
    <xf numFmtId="44" fontId="65" fillId="0" borderId="0" xfId="0" applyNumberFormat="1" applyFont="1" applyFill="1"/>
    <xf numFmtId="0" fontId="69" fillId="0" borderId="0" xfId="0" applyNumberFormat="1" applyFont="1" applyFill="1" applyBorder="1" applyAlignment="1">
      <alignment horizontal="center"/>
    </xf>
    <xf numFmtId="0" fontId="69" fillId="0" borderId="1" xfId="0" applyFont="1" applyFill="1" applyBorder="1" applyAlignment="1" applyProtection="1">
      <alignment horizontal="center"/>
    </xf>
    <xf numFmtId="0" fontId="65" fillId="0" borderId="0" xfId="1113" applyFont="1"/>
    <xf numFmtId="170" fontId="136" fillId="0" borderId="0" xfId="1113" applyNumberFormat="1" applyFont="1"/>
    <xf numFmtId="41" fontId="65" fillId="0" borderId="0" xfId="1113" applyNumberFormat="1" applyFont="1" applyFill="1"/>
    <xf numFmtId="208" fontId="65" fillId="0" borderId="0" xfId="2313" applyNumberFormat="1" applyFont="1" applyFill="1"/>
    <xf numFmtId="0" fontId="69" fillId="0" borderId="1" xfId="0" applyNumberFormat="1" applyFont="1" applyFill="1" applyBorder="1" applyAlignment="1"/>
    <xf numFmtId="0" fontId="69" fillId="0" borderId="18" xfId="0" applyFont="1" applyFill="1" applyBorder="1" applyProtection="1"/>
    <xf numFmtId="170" fontId="69" fillId="39" borderId="18" xfId="0" applyNumberFormat="1" applyFont="1" applyFill="1" applyBorder="1" applyAlignment="1" applyProtection="1">
      <alignment horizontal="right"/>
    </xf>
    <xf numFmtId="176" fontId="69" fillId="39" borderId="0" xfId="4225" applyNumberFormat="1" applyFont="1" applyFill="1" applyAlignment="1"/>
    <xf numFmtId="170" fontId="65" fillId="39" borderId="0" xfId="8460" applyNumberFormat="1" applyFont="1" applyFill="1" applyAlignment="1">
      <alignment horizontal="center"/>
    </xf>
    <xf numFmtId="170" fontId="65" fillId="39" borderId="1" xfId="813" applyNumberFormat="1" applyFont="1" applyFill="1" applyBorder="1"/>
    <xf numFmtId="0" fontId="65" fillId="0" borderId="0" xfId="0" applyFont="1" applyFill="1" applyBorder="1" applyAlignment="1" applyProtection="1">
      <alignment horizontal="left"/>
    </xf>
    <xf numFmtId="170" fontId="65" fillId="39" borderId="34" xfId="0" applyNumberFormat="1" applyFont="1" applyFill="1" applyBorder="1"/>
    <xf numFmtId="0" fontId="69" fillId="0" borderId="1" xfId="0" applyFont="1" applyFill="1" applyBorder="1" applyAlignment="1" applyProtection="1">
      <alignment horizontal="center"/>
    </xf>
    <xf numFmtId="170" fontId="65" fillId="0" borderId="0" xfId="0" applyNumberFormat="1" applyFont="1" applyFill="1" applyBorder="1"/>
    <xf numFmtId="170" fontId="65" fillId="47" borderId="0" xfId="0" applyNumberFormat="1" applyFont="1" applyFill="1" applyBorder="1"/>
    <xf numFmtId="170" fontId="65" fillId="0" borderId="0" xfId="0" applyNumberFormat="1" applyFont="1" applyFill="1" applyBorder="1" applyAlignment="1">
      <alignment horizontal="center"/>
    </xf>
    <xf numFmtId="0" fontId="137" fillId="0" borderId="0" xfId="1113" applyFont="1" applyFill="1" applyAlignment="1">
      <alignment horizontal="left" vertical="center"/>
    </xf>
    <xf numFmtId="170" fontId="65" fillId="0" borderId="0" xfId="1113" applyNumberFormat="1" applyFont="1" applyFill="1"/>
    <xf numFmtId="42" fontId="65" fillId="0" borderId="0" xfId="1113" applyNumberFormat="1" applyFont="1" applyFill="1"/>
    <xf numFmtId="170" fontId="136" fillId="0" borderId="0" xfId="0" applyNumberFormat="1" applyFont="1"/>
    <xf numFmtId="41" fontId="65" fillId="0" borderId="0" xfId="0" applyNumberFormat="1" applyFont="1" applyFill="1"/>
    <xf numFmtId="0" fontId="65" fillId="39" borderId="0" xfId="0" applyFont="1" applyFill="1" applyAlignment="1" applyProtection="1">
      <alignment horizontal="center"/>
    </xf>
    <xf numFmtId="170" fontId="69" fillId="39" borderId="18" xfId="8460" applyNumberFormat="1" applyFont="1" applyFill="1" applyBorder="1"/>
    <xf numFmtId="170" fontId="65" fillId="0" borderId="0" xfId="0" applyNumberFormat="1" applyFont="1" applyFill="1" applyAlignment="1" applyProtection="1">
      <alignment horizontal="center"/>
    </xf>
    <xf numFmtId="170" fontId="69" fillId="0" borderId="0" xfId="0" applyNumberFormat="1" applyFont="1" applyFill="1" applyAlignment="1">
      <alignment horizontal="center"/>
    </xf>
    <xf numFmtId="170" fontId="69" fillId="0" borderId="0" xfId="0" applyNumberFormat="1" applyFont="1" applyAlignment="1">
      <alignment horizontal="center"/>
    </xf>
    <xf numFmtId="176" fontId="65" fillId="0" borderId="0" xfId="0" applyNumberFormat="1" applyFont="1" applyFill="1" applyProtection="1"/>
    <xf numFmtId="170" fontId="65" fillId="0" borderId="0" xfId="0" applyNumberFormat="1" applyFont="1" applyFill="1" applyProtection="1"/>
    <xf numFmtId="10" fontId="65" fillId="0" borderId="0" xfId="0" applyNumberFormat="1" applyFont="1" applyFill="1" applyAlignment="1" applyProtection="1">
      <alignment horizontal="center"/>
    </xf>
    <xf numFmtId="170" fontId="69" fillId="0" borderId="0" xfId="0" applyNumberFormat="1" applyFont="1" applyFill="1" applyBorder="1" applyAlignment="1" applyProtection="1">
      <alignment horizontal="center"/>
    </xf>
    <xf numFmtId="170" fontId="69" fillId="0" borderId="1" xfId="0" applyNumberFormat="1" applyFont="1" applyFill="1" applyBorder="1" applyAlignment="1" applyProtection="1">
      <alignment horizontal="center"/>
    </xf>
    <xf numFmtId="10" fontId="65" fillId="0" borderId="0" xfId="0" applyNumberFormat="1" applyFont="1" applyFill="1"/>
    <xf numFmtId="0" fontId="81" fillId="0" borderId="0" xfId="0" applyFont="1" applyFill="1"/>
    <xf numFmtId="170" fontId="81" fillId="0" borderId="0" xfId="0" applyNumberFormat="1" applyFont="1" applyFill="1"/>
    <xf numFmtId="0" fontId="65" fillId="39" borderId="0" xfId="0" applyFont="1" applyFill="1" applyProtection="1"/>
    <xf numFmtId="10" fontId="65" fillId="0" borderId="0" xfId="0" applyNumberFormat="1" applyFont="1" applyFill="1" applyBorder="1"/>
    <xf numFmtId="170" fontId="65" fillId="39" borderId="0" xfId="0" applyNumberFormat="1" applyFont="1" applyFill="1" applyBorder="1"/>
    <xf numFmtId="0" fontId="65" fillId="0" borderId="0" xfId="0" applyFont="1" applyFill="1" applyBorder="1" applyAlignment="1">
      <alignment horizontal="center"/>
    </xf>
    <xf numFmtId="0" fontId="65" fillId="39" borderId="0" xfId="0" applyFont="1" applyFill="1" applyBorder="1"/>
    <xf numFmtId="170" fontId="65" fillId="47" borderId="0" xfId="0" applyNumberFormat="1" applyFont="1" applyFill="1"/>
    <xf numFmtId="0" fontId="65" fillId="0" borderId="0" xfId="0" quotePrefix="1" applyFont="1" applyFill="1"/>
    <xf numFmtId="0" fontId="65" fillId="0" borderId="34" xfId="0" applyFont="1" applyFill="1" applyBorder="1" applyAlignment="1">
      <alignment horizontal="center"/>
    </xf>
    <xf numFmtId="10" fontId="65" fillId="39" borderId="34" xfId="0" applyNumberFormat="1" applyFont="1" applyFill="1" applyBorder="1"/>
    <xf numFmtId="170" fontId="65" fillId="0" borderId="34" xfId="0" applyNumberFormat="1" applyFont="1" applyFill="1" applyBorder="1" applyAlignment="1">
      <alignment horizontal="center"/>
    </xf>
    <xf numFmtId="10" fontId="65" fillId="0" borderId="19" xfId="0" applyNumberFormat="1" applyFont="1" applyFill="1" applyBorder="1" applyAlignment="1">
      <alignment horizontal="left"/>
    </xf>
    <xf numFmtId="170" fontId="65" fillId="0" borderId="19" xfId="0" applyNumberFormat="1" applyFont="1" applyFill="1" applyBorder="1"/>
    <xf numFmtId="10" fontId="65" fillId="0" borderId="19" xfId="0" applyNumberFormat="1" applyFont="1" applyFill="1" applyBorder="1"/>
    <xf numFmtId="10" fontId="65" fillId="0" borderId="0" xfId="0" applyNumberFormat="1" applyFont="1" applyFill="1" applyBorder="1" applyAlignment="1">
      <alignment horizontal="right"/>
    </xf>
    <xf numFmtId="170" fontId="65" fillId="0" borderId="0" xfId="0" applyNumberFormat="1" applyFont="1" applyFill="1" applyBorder="1" applyProtection="1"/>
    <xf numFmtId="44" fontId="65" fillId="39" borderId="0" xfId="2313" quotePrefix="1" applyFont="1" applyFill="1" applyAlignment="1" applyProtection="1">
      <alignment horizontal="right"/>
    </xf>
    <xf numFmtId="44" fontId="65" fillId="39" borderId="0" xfId="2313" applyFont="1" applyFill="1" applyAlignment="1" applyProtection="1">
      <alignment horizontal="right"/>
    </xf>
    <xf numFmtId="170" fontId="65" fillId="39" borderId="0" xfId="0" applyNumberFormat="1" applyFont="1" applyFill="1" applyBorder="1" applyProtection="1"/>
    <xf numFmtId="0" fontId="65" fillId="0" borderId="0" xfId="11482" applyFont="1" applyFill="1" applyAlignment="1" applyProtection="1">
      <alignment horizontal="left"/>
    </xf>
    <xf numFmtId="42" fontId="65" fillId="0" borderId="0" xfId="0" applyNumberFormat="1" applyFont="1" applyFill="1"/>
    <xf numFmtId="170" fontId="136" fillId="0" borderId="0" xfId="1113" applyNumberFormat="1" applyFont="1" applyFill="1"/>
    <xf numFmtId="0" fontId="65" fillId="0" borderId="0" xfId="0" applyFont="1" applyFill="1" applyAlignment="1" applyProtection="1">
      <alignment horizontal="left" wrapText="1"/>
    </xf>
    <xf numFmtId="0" fontId="65" fillId="0" borderId="0" xfId="0" applyFont="1" applyFill="1" applyAlignment="1" applyProtection="1">
      <alignment horizontal="center" vertical="top"/>
    </xf>
    <xf numFmtId="10" fontId="69" fillId="0" borderId="1" xfId="1113" applyNumberFormat="1" applyFont="1" applyFill="1" applyBorder="1" applyAlignment="1" applyProtection="1">
      <alignment horizontal="center" vertical="center" wrapText="1"/>
    </xf>
    <xf numFmtId="170" fontId="65" fillId="47" borderId="19" xfId="0" applyNumberFormat="1" applyFont="1" applyFill="1" applyBorder="1"/>
    <xf numFmtId="10" fontId="65" fillId="47" borderId="0" xfId="1996" applyNumberFormat="1" applyFont="1" applyFill="1"/>
    <xf numFmtId="10" fontId="65" fillId="47" borderId="0" xfId="1994" applyNumberFormat="1" applyFont="1" applyFill="1" applyBorder="1" applyAlignment="1" applyProtection="1">
      <alignment horizontal="right"/>
    </xf>
    <xf numFmtId="0" fontId="69" fillId="0" borderId="1" xfId="0" applyFont="1" applyFill="1" applyBorder="1" applyAlignment="1" applyProtection="1">
      <alignment horizontal="center"/>
    </xf>
    <xf numFmtId="0" fontId="69" fillId="0" borderId="0" xfId="0" applyFont="1" applyFill="1" applyAlignment="1">
      <alignment horizontal="center"/>
    </xf>
    <xf numFmtId="10" fontId="65" fillId="0" borderId="0" xfId="0" applyNumberFormat="1" applyFont="1" applyFill="1" applyProtection="1"/>
    <xf numFmtId="42" fontId="65" fillId="39" borderId="0" xfId="0" applyNumberFormat="1" applyFont="1" applyFill="1" applyProtection="1"/>
    <xf numFmtId="0" fontId="65" fillId="0" borderId="0" xfId="0" applyFont="1" applyFill="1" applyBorder="1" applyAlignment="1">
      <alignment horizontal="center" vertical="top"/>
    </xf>
    <xf numFmtId="0" fontId="65" fillId="0" borderId="1" xfId="0" applyFont="1" applyFill="1" applyBorder="1" applyAlignment="1">
      <alignment horizontal="center" vertical="top"/>
    </xf>
    <xf numFmtId="170" fontId="65" fillId="0" borderId="0" xfId="0" applyNumberFormat="1" applyFont="1" applyAlignment="1">
      <alignment horizontal="center"/>
    </xf>
    <xf numFmtId="177" fontId="65" fillId="0" borderId="0" xfId="0" applyNumberFormat="1" applyFont="1" applyAlignment="1">
      <alignment horizontal="center"/>
    </xf>
    <xf numFmtId="170" fontId="65" fillId="0" borderId="0" xfId="0" applyNumberFormat="1" applyFont="1" applyBorder="1" applyAlignment="1">
      <alignment horizontal="center"/>
    </xf>
    <xf numFmtId="177" fontId="65" fillId="0" borderId="0" xfId="0" applyNumberFormat="1" applyFont="1" applyBorder="1" applyAlignment="1">
      <alignment horizontal="center"/>
    </xf>
    <xf numFmtId="0" fontId="65" fillId="0" borderId="0" xfId="0" applyNumberFormat="1" applyFont="1" applyFill="1" applyBorder="1" applyAlignment="1" applyProtection="1">
      <alignment horizontal="left"/>
      <protection locked="0"/>
    </xf>
    <xf numFmtId="0" fontId="65" fillId="0" borderId="19" xfId="0" applyNumberFormat="1" applyFont="1" applyFill="1" applyBorder="1" applyAlignment="1" applyProtection="1">
      <protection locked="0"/>
    </xf>
    <xf numFmtId="0" fontId="65" fillId="0" borderId="0" xfId="0" applyNumberFormat="1" applyFont="1" applyFill="1" applyBorder="1" applyAlignment="1" applyProtection="1">
      <protection locked="0"/>
    </xf>
    <xf numFmtId="0" fontId="69" fillId="0" borderId="1" xfId="0" applyFont="1" applyFill="1" applyBorder="1" applyAlignment="1" applyProtection="1">
      <alignment horizontal="center"/>
    </xf>
    <xf numFmtId="170" fontId="65" fillId="39" borderId="1" xfId="0" applyNumberFormat="1" applyFont="1" applyFill="1" applyBorder="1" applyAlignment="1">
      <alignment horizontal="center"/>
    </xf>
    <xf numFmtId="170" fontId="65" fillId="39" borderId="0" xfId="0" applyNumberFormat="1" applyFont="1" applyFill="1" applyBorder="1" applyAlignment="1">
      <alignment horizontal="center"/>
    </xf>
    <xf numFmtId="0" fontId="65" fillId="0" borderId="0" xfId="0" applyFont="1" applyFill="1" applyBorder="1" applyAlignment="1">
      <alignment horizontal="left"/>
    </xf>
    <xf numFmtId="170" fontId="65" fillId="39" borderId="19" xfId="813" applyNumberFormat="1" applyFont="1" applyFill="1" applyBorder="1" applyProtection="1"/>
    <xf numFmtId="10" fontId="65" fillId="39" borderId="0" xfId="1996" applyNumberFormat="1" applyFont="1" applyFill="1" applyProtection="1"/>
    <xf numFmtId="0" fontId="65" fillId="0" borderId="19" xfId="0" applyFont="1" applyFill="1" applyBorder="1" applyAlignment="1" applyProtection="1">
      <alignment horizontal="center"/>
    </xf>
    <xf numFmtId="10" fontId="65" fillId="39" borderId="0" xfId="39825" applyNumberFormat="1" applyFont="1" applyFill="1" applyProtection="1"/>
    <xf numFmtId="10" fontId="65" fillId="39" borderId="0" xfId="8462" applyNumberFormat="1" applyFont="1" applyFill="1"/>
    <xf numFmtId="0" fontId="69" fillId="0" borderId="0" xfId="1113" applyFont="1" applyFill="1" applyAlignment="1"/>
    <xf numFmtId="0" fontId="65" fillId="0" borderId="0" xfId="1113" applyFont="1" applyAlignment="1">
      <alignment horizontal="center"/>
    </xf>
    <xf numFmtId="0" fontId="65" fillId="0" borderId="0" xfId="1113" applyFont="1" applyAlignment="1">
      <alignment vertical="top"/>
    </xf>
    <xf numFmtId="0" fontId="65" fillId="0" borderId="0" xfId="1113" applyFont="1" applyFill="1" applyAlignment="1">
      <alignment vertical="top"/>
    </xf>
    <xf numFmtId="0" fontId="65" fillId="0" borderId="0" xfId="1113" applyFont="1" applyFill="1" applyBorder="1"/>
    <xf numFmtId="0" fontId="65" fillId="0" borderId="0" xfId="1113" applyFont="1" applyFill="1" applyBorder="1" applyAlignment="1"/>
    <xf numFmtId="0" fontId="69" fillId="0" borderId="0" xfId="1113" applyFont="1" applyFill="1" applyBorder="1" applyAlignment="1">
      <alignment horizontal="right"/>
    </xf>
    <xf numFmtId="14" fontId="69" fillId="0" borderId="0" xfId="1113" applyNumberFormat="1" applyFont="1" applyFill="1" applyBorder="1" applyAlignment="1">
      <alignment horizontal="right"/>
    </xf>
    <xf numFmtId="0" fontId="65" fillId="0" borderId="0" xfId="1113" applyFont="1" applyFill="1" applyBorder="1" applyAlignment="1">
      <alignment horizontal="center" wrapText="1"/>
    </xf>
    <xf numFmtId="176" fontId="65" fillId="0" borderId="0" xfId="1113" applyNumberFormat="1" applyFont="1" applyFill="1" applyBorder="1" applyAlignment="1">
      <alignment vertical="top"/>
    </xf>
    <xf numFmtId="10" fontId="65" fillId="47" borderId="0" xfId="8462" applyNumberFormat="1" applyFont="1" applyFill="1"/>
    <xf numFmtId="10" fontId="65" fillId="47" borderId="19" xfId="8462" applyNumberFormat="1" applyFont="1" applyFill="1" applyBorder="1"/>
    <xf numFmtId="170" fontId="65" fillId="39" borderId="1" xfId="8460" applyNumberFormat="1" applyFont="1" applyFill="1" applyBorder="1" applyAlignment="1">
      <alignment horizontal="center"/>
    </xf>
    <xf numFmtId="170" fontId="69" fillId="0" borderId="0" xfId="813" applyNumberFormat="1" applyFont="1" applyFill="1" applyAlignment="1"/>
    <xf numFmtId="0" fontId="69" fillId="0" borderId="0" xfId="1113" applyFont="1" applyAlignment="1">
      <alignment horizontal="right"/>
    </xf>
    <xf numFmtId="0" fontId="65" fillId="0" borderId="0" xfId="0" applyFont="1" applyFill="1" applyAlignment="1">
      <alignment vertical="top"/>
    </xf>
    <xf numFmtId="37" fontId="69" fillId="47" borderId="1" xfId="0" applyNumberFormat="1" applyFont="1" applyFill="1" applyBorder="1" applyAlignment="1">
      <alignment horizontal="center"/>
    </xf>
    <xf numFmtId="0" fontId="65" fillId="47" borderId="0" xfId="0" applyFont="1" applyFill="1" applyAlignment="1">
      <alignment horizontal="center"/>
    </xf>
    <xf numFmtId="0" fontId="69" fillId="48" borderId="0" xfId="0" applyFont="1" applyFill="1" applyAlignment="1">
      <alignment horizontal="center"/>
    </xf>
    <xf numFmtId="170" fontId="69" fillId="48" borderId="0" xfId="8460" applyNumberFormat="1" applyFont="1" applyFill="1" applyAlignment="1">
      <alignment horizontal="center"/>
    </xf>
    <xf numFmtId="170" fontId="65" fillId="0" borderId="0" xfId="8460" applyNumberFormat="1" applyFont="1"/>
    <xf numFmtId="170" fontId="65" fillId="47" borderId="0" xfId="8460" applyNumberFormat="1" applyFont="1" applyFill="1"/>
    <xf numFmtId="170" fontId="69" fillId="0" borderId="0" xfId="8460" applyNumberFormat="1" applyFont="1" applyAlignment="1">
      <alignment horizontal="center"/>
    </xf>
    <xf numFmtId="0" fontId="65" fillId="0" borderId="0" xfId="0" applyFont="1" applyAlignment="1">
      <alignment vertical="top"/>
    </xf>
    <xf numFmtId="0" fontId="65" fillId="47" borderId="0" xfId="0" applyFont="1" applyFill="1"/>
    <xf numFmtId="0" fontId="69" fillId="0" borderId="0" xfId="0" applyFont="1" applyAlignment="1">
      <alignment horizontal="center"/>
    </xf>
    <xf numFmtId="0" fontId="69" fillId="0" borderId="0" xfId="0" applyFont="1" applyFill="1" applyBorder="1" applyAlignment="1">
      <alignment horizontal="center" wrapText="1"/>
    </xf>
    <xf numFmtId="0" fontId="65" fillId="0" borderId="0" xfId="0" applyFont="1" applyFill="1" applyBorder="1" applyAlignment="1">
      <alignment horizontal="center" wrapText="1"/>
    </xf>
    <xf numFmtId="0" fontId="65" fillId="39" borderId="0" xfId="0" applyFont="1" applyFill="1" applyAlignment="1">
      <alignment horizontal="center" vertical="top"/>
    </xf>
    <xf numFmtId="0" fontId="65" fillId="48" borderId="0" xfId="0" applyFont="1" applyFill="1"/>
    <xf numFmtId="0" fontId="65" fillId="48" borderId="0" xfId="0" applyFont="1" applyFill="1" applyAlignment="1">
      <alignment vertical="top"/>
    </xf>
    <xf numFmtId="0" fontId="69" fillId="0" borderId="1" xfId="0" applyFont="1" applyBorder="1" applyAlignment="1">
      <alignment horizontal="center"/>
    </xf>
    <xf numFmtId="170" fontId="65" fillId="48" borderId="18" xfId="8460" applyNumberFormat="1" applyFont="1" applyFill="1" applyBorder="1"/>
    <xf numFmtId="0" fontId="65" fillId="0" borderId="1" xfId="0" applyFont="1" applyBorder="1" applyAlignment="1">
      <alignment horizontal="center"/>
    </xf>
    <xf numFmtId="0" fontId="65" fillId="48" borderId="0" xfId="0" applyFont="1" applyFill="1" applyAlignment="1">
      <alignment horizontal="center" vertical="top"/>
    </xf>
    <xf numFmtId="0" fontId="65" fillId="0" borderId="39" xfId="0" applyFont="1" applyFill="1" applyBorder="1" applyAlignment="1" applyProtection="1">
      <alignment vertical="top"/>
    </xf>
    <xf numFmtId="170" fontId="65" fillId="48" borderId="0" xfId="8460" quotePrefix="1" applyNumberFormat="1" applyFont="1" applyFill="1" applyBorder="1"/>
    <xf numFmtId="170" fontId="65" fillId="48" borderId="0" xfId="813" applyNumberFormat="1" applyFont="1" applyFill="1" applyBorder="1"/>
    <xf numFmtId="170" fontId="65" fillId="49" borderId="0" xfId="813" applyNumberFormat="1" applyFont="1" applyFill="1" applyBorder="1"/>
    <xf numFmtId="170" fontId="69" fillId="0" borderId="0" xfId="0" applyNumberFormat="1" applyFont="1"/>
    <xf numFmtId="10" fontId="65" fillId="48" borderId="0" xfId="1996" applyNumberFormat="1" applyFont="1" applyFill="1" applyAlignment="1">
      <alignment horizontal="right"/>
    </xf>
    <xf numFmtId="0" fontId="65" fillId="0" borderId="39" xfId="0" applyFont="1" applyBorder="1"/>
    <xf numFmtId="0" fontId="69" fillId="0" borderId="39" xfId="0" applyFont="1" applyBorder="1"/>
    <xf numFmtId="170" fontId="65" fillId="39" borderId="39" xfId="813" applyNumberFormat="1" applyFont="1" applyFill="1" applyBorder="1" applyAlignment="1" applyProtection="1">
      <alignment horizontal="right"/>
    </xf>
    <xf numFmtId="0" fontId="10" fillId="0" borderId="0" xfId="0" applyFont="1"/>
    <xf numFmtId="170" fontId="69" fillId="39" borderId="19" xfId="813" applyNumberFormat="1" applyFont="1" applyFill="1" applyBorder="1" applyAlignment="1" applyProtection="1">
      <alignment horizontal="right"/>
    </xf>
    <xf numFmtId="170" fontId="69" fillId="39" borderId="18" xfId="813" applyNumberFormat="1" applyFont="1" applyFill="1" applyBorder="1" applyAlignment="1" applyProtection="1">
      <alignment horizontal="center"/>
    </xf>
    <xf numFmtId="42" fontId="65" fillId="0" borderId="0" xfId="813" applyNumberFormat="1" applyFont="1" applyFill="1" applyBorder="1" applyProtection="1"/>
    <xf numFmtId="0" fontId="65" fillId="0" borderId="19" xfId="0" applyFont="1" applyFill="1" applyBorder="1" applyAlignment="1" applyProtection="1">
      <alignment vertical="top"/>
    </xf>
    <xf numFmtId="0" fontId="139" fillId="0" borderId="0" xfId="0" applyFont="1"/>
    <xf numFmtId="2" fontId="139" fillId="0" borderId="0" xfId="0" applyNumberFormat="1" applyFont="1" applyAlignment="1">
      <alignment horizontal="right"/>
    </xf>
    <xf numFmtId="0" fontId="136" fillId="0" borderId="0" xfId="0" applyFont="1" applyFill="1" applyAlignment="1" applyProtection="1">
      <alignment horizontal="center"/>
    </xf>
    <xf numFmtId="0" fontId="69" fillId="0" borderId="0" xfId="0" applyNumberFormat="1" applyFont="1" applyFill="1" applyBorder="1" applyAlignment="1">
      <alignment horizontal="center"/>
    </xf>
    <xf numFmtId="2" fontId="65" fillId="0" borderId="0" xfId="0" applyNumberFormat="1" applyFont="1" applyFill="1" applyAlignment="1" applyProtection="1">
      <alignment horizontal="center"/>
    </xf>
    <xf numFmtId="43" fontId="65" fillId="0" borderId="0" xfId="0" applyNumberFormat="1" applyFont="1" applyFill="1" applyBorder="1"/>
    <xf numFmtId="0" fontId="69" fillId="0" borderId="0" xfId="0" applyFont="1" applyAlignment="1">
      <alignment vertical="center"/>
    </xf>
    <xf numFmtId="0" fontId="75" fillId="0" borderId="0" xfId="0" applyFont="1" applyAlignment="1">
      <alignment wrapText="1"/>
    </xf>
    <xf numFmtId="0" fontId="74" fillId="0" borderId="0" xfId="0" applyFont="1"/>
    <xf numFmtId="0" fontId="75" fillId="0" borderId="0" xfId="0" applyFont="1" applyAlignment="1">
      <alignment horizontal="right"/>
    </xf>
    <xf numFmtId="0" fontId="65" fillId="50" borderId="0" xfId="0" applyFont="1" applyFill="1"/>
    <xf numFmtId="0" fontId="140" fillId="50" borderId="0" xfId="0" applyFont="1" applyFill="1" applyAlignment="1">
      <alignment horizontal="center"/>
    </xf>
    <xf numFmtId="43" fontId="69" fillId="0" borderId="0" xfId="0" applyNumberFormat="1" applyFont="1" applyAlignment="1">
      <alignment vertical="center"/>
    </xf>
    <xf numFmtId="0" fontId="75" fillId="0" borderId="0" xfId="0" applyFont="1" applyAlignment="1">
      <alignment horizontal="center"/>
    </xf>
    <xf numFmtId="0" fontId="75" fillId="0" borderId="0" xfId="0" applyFont="1"/>
    <xf numFmtId="0" fontId="75" fillId="0" borderId="1" xfId="0" applyFont="1" applyBorder="1" applyAlignment="1">
      <alignment horizontal="center"/>
    </xf>
    <xf numFmtId="0" fontId="75" fillId="0" borderId="1" xfId="0" applyFont="1" applyBorder="1" applyAlignment="1">
      <alignment horizontal="center" wrapText="1"/>
    </xf>
    <xf numFmtId="0" fontId="75" fillId="0" borderId="0" xfId="0" applyFont="1" applyAlignment="1">
      <alignment horizontal="center" wrapText="1"/>
    </xf>
    <xf numFmtId="0" fontId="74" fillId="0" borderId="0" xfId="0" applyFont="1" applyAlignment="1">
      <alignment horizontal="center" vertical="center"/>
    </xf>
    <xf numFmtId="0" fontId="141" fillId="0" borderId="0" xfId="0" applyFont="1" applyAlignment="1">
      <alignment horizontal="left" wrapText="1"/>
    </xf>
    <xf numFmtId="0" fontId="74" fillId="0" borderId="0" xfId="0" applyFont="1" applyAlignment="1">
      <alignment vertical="center" wrapText="1"/>
    </xf>
    <xf numFmtId="170" fontId="74" fillId="0" borderId="1" xfId="0" applyNumberFormat="1" applyFont="1" applyBorder="1" applyAlignment="1">
      <alignment vertical="center"/>
    </xf>
    <xf numFmtId="0" fontId="74" fillId="0" borderId="0" xfId="0" applyFont="1" applyAlignment="1">
      <alignment vertical="center"/>
    </xf>
    <xf numFmtId="0" fontId="74" fillId="0" borderId="0" xfId="0" applyFont="1" applyAlignment="1">
      <alignment horizontal="left" vertical="center"/>
    </xf>
    <xf numFmtId="170" fontId="74" fillId="0" borderId="0" xfId="0" applyNumberFormat="1" applyFont="1" applyAlignment="1">
      <alignment vertical="center"/>
    </xf>
    <xf numFmtId="10" fontId="65" fillId="50" borderId="0" xfId="0" applyNumberFormat="1" applyFont="1" applyFill="1"/>
    <xf numFmtId="0" fontId="74" fillId="0" borderId="2" xfId="0" applyFont="1" applyBorder="1" applyAlignment="1">
      <alignment vertical="center" wrapText="1"/>
    </xf>
    <xf numFmtId="170" fontId="74" fillId="0" borderId="2" xfId="0" applyNumberFormat="1" applyFont="1" applyBorder="1" applyAlignment="1">
      <alignment vertical="center"/>
    </xf>
    <xf numFmtId="0" fontId="74" fillId="0" borderId="0" xfId="0" applyFont="1" applyAlignment="1">
      <alignment wrapText="1"/>
    </xf>
    <xf numFmtId="170" fontId="74" fillId="0" borderId="0" xfId="0" applyNumberFormat="1" applyFont="1"/>
    <xf numFmtId="17" fontId="69" fillId="0" borderId="0" xfId="0" applyNumberFormat="1" applyFont="1" applyAlignment="1">
      <alignment horizontal="left" wrapText="1"/>
    </xf>
    <xf numFmtId="0" fontId="69" fillId="0" borderId="1" xfId="0" applyFont="1" applyBorder="1" applyAlignment="1">
      <alignment horizontal="center" wrapText="1"/>
    </xf>
    <xf numFmtId="17" fontId="65" fillId="0" borderId="0" xfId="0" applyNumberFormat="1" applyFont="1" applyAlignment="1">
      <alignment horizontal="left" wrapText="1"/>
    </xf>
    <xf numFmtId="0" fontId="65" fillId="0" borderId="0" xfId="0" applyFont="1" applyAlignment="1">
      <alignment wrapText="1"/>
    </xf>
    <xf numFmtId="0" fontId="65" fillId="50" borderId="0" xfId="0" applyFont="1" applyFill="1" applyAlignment="1">
      <alignment wrapText="1"/>
    </xf>
    <xf numFmtId="170" fontId="65" fillId="48" borderId="0" xfId="0" applyNumberFormat="1" applyFont="1" applyFill="1"/>
    <xf numFmtId="0" fontId="65" fillId="0" borderId="0" xfId="8474" applyFont="1"/>
    <xf numFmtId="0" fontId="65" fillId="0" borderId="0" xfId="0" applyNumberFormat="1" applyFont="1" applyFill="1" applyBorder="1" applyAlignment="1" applyProtection="1"/>
    <xf numFmtId="0" fontId="69" fillId="0" borderId="0" xfId="0" applyNumberFormat="1" applyFont="1" applyFill="1" applyBorder="1" applyAlignment="1" applyProtection="1">
      <alignment vertical="center"/>
    </xf>
    <xf numFmtId="0" fontId="69" fillId="0" borderId="0" xfId="0" applyNumberFormat="1" applyFont="1" applyFill="1" applyBorder="1" applyAlignment="1" applyProtection="1"/>
    <xf numFmtId="0" fontId="144" fillId="0" borderId="0" xfId="0" applyNumberFormat="1" applyFont="1" applyFill="1" applyBorder="1" applyAlignment="1" applyProtection="1"/>
    <xf numFmtId="170" fontId="65" fillId="0" borderId="0" xfId="0" applyNumberFormat="1" applyFont="1" applyFill="1" applyBorder="1" applyAlignment="1" applyProtection="1"/>
    <xf numFmtId="0" fontId="143" fillId="0" borderId="0" xfId="0" applyNumberFormat="1" applyFont="1" applyFill="1" applyBorder="1" applyAlignment="1" applyProtection="1"/>
    <xf numFmtId="0" fontId="142" fillId="0" borderId="0" xfId="0" applyNumberFormat="1" applyFont="1" applyFill="1" applyBorder="1" applyAlignment="1" applyProtection="1"/>
    <xf numFmtId="170" fontId="65" fillId="0" borderId="40" xfId="0" applyNumberFormat="1" applyFont="1" applyFill="1" applyBorder="1" applyAlignment="1" applyProtection="1"/>
    <xf numFmtId="0" fontId="65" fillId="0" borderId="0" xfId="0" applyNumberFormat="1" applyFont="1" applyFill="1" applyBorder="1" applyAlignment="1" applyProtection="1">
      <alignment horizontal="center"/>
    </xf>
    <xf numFmtId="44" fontId="65" fillId="0" borderId="0" xfId="0" applyNumberFormat="1" applyFont="1" applyFill="1" applyBorder="1" applyAlignment="1" applyProtection="1"/>
    <xf numFmtId="168" fontId="49" fillId="47" borderId="1" xfId="0" applyNumberFormat="1" applyFont="1" applyFill="1" applyBorder="1" applyAlignment="1">
      <alignment horizontal="center"/>
    </xf>
    <xf numFmtId="0" fontId="69" fillId="0" borderId="1" xfId="4233" applyFont="1" applyBorder="1" applyAlignment="1">
      <alignment horizontal="center"/>
    </xf>
    <xf numFmtId="0" fontId="69" fillId="0" borderId="1" xfId="4233" applyFont="1" applyBorder="1" applyAlignment="1">
      <alignment horizontal="left"/>
    </xf>
    <xf numFmtId="0" fontId="69" fillId="39" borderId="1" xfId="4233" applyFont="1" applyFill="1" applyBorder="1" applyAlignment="1">
      <alignment horizontal="center"/>
    </xf>
    <xf numFmtId="0" fontId="69" fillId="0" borderId="40" xfId="0" applyFont="1" applyBorder="1"/>
    <xf numFmtId="0" fontId="65" fillId="0" borderId="40" xfId="0" applyFont="1" applyBorder="1"/>
    <xf numFmtId="170" fontId="65" fillId="39" borderId="40" xfId="8460" applyNumberFormat="1" applyFont="1" applyFill="1" applyBorder="1"/>
    <xf numFmtId="170" fontId="65" fillId="48" borderId="40" xfId="8460" applyNumberFormat="1" applyFont="1" applyFill="1" applyBorder="1"/>
    <xf numFmtId="17" fontId="65" fillId="0" borderId="0" xfId="0" applyNumberFormat="1" applyFont="1" applyAlignment="1">
      <alignment horizontal="left"/>
    </xf>
    <xf numFmtId="166" fontId="65" fillId="0" borderId="0" xfId="1949" applyNumberFormat="1" applyFont="1" applyAlignment="1">
      <alignment horizontal="left"/>
    </xf>
    <xf numFmtId="14" fontId="69" fillId="0" borderId="0" xfId="0" applyNumberFormat="1" applyFont="1" applyAlignment="1">
      <alignment horizontal="left"/>
    </xf>
    <xf numFmtId="0" fontId="69" fillId="48" borderId="0" xfId="0" applyFont="1" applyFill="1"/>
    <xf numFmtId="0" fontId="69" fillId="0" borderId="0" xfId="0" applyFont="1" applyAlignment="1">
      <alignment horizontal="center" vertical="top"/>
    </xf>
    <xf numFmtId="0" fontId="65" fillId="0" borderId="0" xfId="0" applyFont="1" applyAlignment="1">
      <alignment horizontal="center" wrapText="1"/>
    </xf>
    <xf numFmtId="0" fontId="65" fillId="0" borderId="0" xfId="1117" applyFont="1" applyAlignment="1">
      <alignment horizontal="center"/>
    </xf>
    <xf numFmtId="0" fontId="65" fillId="47" borderId="0" xfId="0" applyFont="1" applyFill="1" applyAlignment="1">
      <alignment horizontal="center" wrapText="1"/>
    </xf>
    <xf numFmtId="170" fontId="65" fillId="47" borderId="0" xfId="8460" applyNumberFormat="1" applyFont="1" applyFill="1" applyAlignment="1" applyProtection="1">
      <alignment horizontal="left" vertical="top" wrapText="1"/>
      <protection locked="0"/>
    </xf>
    <xf numFmtId="10" fontId="65" fillId="47" borderId="0" xfId="8462" applyNumberFormat="1" applyFont="1" applyFill="1" applyAlignment="1" applyProtection="1">
      <alignment horizontal="right" vertical="top" wrapText="1"/>
      <protection locked="0"/>
    </xf>
    <xf numFmtId="0" fontId="65" fillId="39" borderId="0" xfId="1117" applyFont="1" applyFill="1" applyAlignment="1">
      <alignment horizontal="center"/>
    </xf>
    <xf numFmtId="170" fontId="65" fillId="39" borderId="0" xfId="8460" applyNumberFormat="1" applyFont="1" applyFill="1" applyAlignment="1" applyProtection="1">
      <alignment horizontal="left" vertical="top" wrapText="1"/>
      <protection locked="0"/>
    </xf>
    <xf numFmtId="0" fontId="65" fillId="48" borderId="0" xfId="0" applyFont="1" applyFill="1" applyAlignment="1">
      <alignment horizontal="center" wrapText="1"/>
    </xf>
    <xf numFmtId="176" fontId="65" fillId="48" borderId="0" xfId="0" applyNumberFormat="1" applyFont="1" applyFill="1" applyAlignment="1" applyProtection="1">
      <alignment horizontal="left" vertical="top" wrapText="1"/>
      <protection locked="0"/>
    </xf>
    <xf numFmtId="0" fontId="65" fillId="0" borderId="1" xfId="0" applyFont="1" applyBorder="1" applyAlignment="1">
      <alignment horizontal="center" vertical="top"/>
    </xf>
    <xf numFmtId="0" fontId="65" fillId="0" borderId="1" xfId="0" applyFont="1" applyBorder="1" applyAlignment="1">
      <alignment vertical="top"/>
    </xf>
    <xf numFmtId="9" fontId="69" fillId="0" borderId="0" xfId="0" applyNumberFormat="1" applyFont="1" applyAlignment="1">
      <alignment horizontal="center"/>
    </xf>
    <xf numFmtId="14" fontId="69" fillId="0" borderId="0" xfId="0" applyNumberFormat="1" applyFont="1" applyAlignment="1">
      <alignment horizontal="center"/>
    </xf>
    <xf numFmtId="176" fontId="69" fillId="0" borderId="1" xfId="0" applyNumberFormat="1" applyFont="1" applyBorder="1" applyAlignment="1">
      <alignment horizontal="left"/>
    </xf>
    <xf numFmtId="37" fontId="69" fillId="0" borderId="1" xfId="0" applyNumberFormat="1" applyFont="1" applyBorder="1" applyAlignment="1">
      <alignment horizontal="center"/>
    </xf>
    <xf numFmtId="176" fontId="69" fillId="0" borderId="1" xfId="0" applyNumberFormat="1" applyFont="1" applyBorder="1" applyAlignment="1">
      <alignment horizontal="center"/>
    </xf>
    <xf numFmtId="176" fontId="69" fillId="0" borderId="0" xfId="0" applyNumberFormat="1" applyFont="1" applyAlignment="1">
      <alignment horizontal="center"/>
    </xf>
    <xf numFmtId="179" fontId="65" fillId="0" borderId="0" xfId="0" applyNumberFormat="1" applyFont="1" applyAlignment="1">
      <alignment horizontal="center"/>
    </xf>
    <xf numFmtId="176" fontId="65" fillId="0" borderId="0" xfId="0" applyNumberFormat="1" applyFont="1"/>
    <xf numFmtId="37" fontId="65" fillId="39" borderId="0" xfId="0" applyNumberFormat="1" applyFont="1" applyFill="1" applyAlignment="1">
      <alignment horizontal="center"/>
    </xf>
    <xf numFmtId="179" fontId="65" fillId="39" borderId="0" xfId="0" applyNumberFormat="1" applyFont="1" applyFill="1" applyAlignment="1">
      <alignment horizontal="center"/>
    </xf>
    <xf numFmtId="209" fontId="65" fillId="39" borderId="0" xfId="0" applyNumberFormat="1" applyFont="1" applyFill="1" applyAlignment="1">
      <alignment horizontal="center"/>
    </xf>
    <xf numFmtId="37" fontId="65" fillId="47" borderId="0" xfId="0" applyNumberFormat="1" applyFont="1" applyFill="1"/>
    <xf numFmtId="176" fontId="65" fillId="47" borderId="0" xfId="0" applyNumberFormat="1" applyFont="1" applyFill="1"/>
    <xf numFmtId="37" fontId="65" fillId="47" borderId="0" xfId="0" applyNumberFormat="1" applyFont="1" applyFill="1" applyAlignment="1">
      <alignment horizontal="center"/>
    </xf>
    <xf numFmtId="37" fontId="65" fillId="0" borderId="0" xfId="0" applyNumberFormat="1" applyFont="1"/>
    <xf numFmtId="37" fontId="65" fillId="0" borderId="0" xfId="0" applyNumberFormat="1" applyFont="1" applyAlignment="1">
      <alignment horizontal="center"/>
    </xf>
    <xf numFmtId="170" fontId="65" fillId="48" borderId="0" xfId="8460" applyNumberFormat="1" applyFont="1" applyFill="1"/>
    <xf numFmtId="0" fontId="65" fillId="0" borderId="18" xfId="0" applyFont="1" applyBorder="1"/>
    <xf numFmtId="43" fontId="65" fillId="0" borderId="0" xfId="8461" applyFont="1" applyAlignment="1">
      <alignment horizontal="center"/>
    </xf>
    <xf numFmtId="43" fontId="65" fillId="0" borderId="0" xfId="0" applyNumberFormat="1" applyFont="1" applyAlignment="1">
      <alignment horizontal="center"/>
    </xf>
    <xf numFmtId="10" fontId="65" fillId="0" borderId="0" xfId="13626" applyNumberFormat="1" applyFont="1"/>
    <xf numFmtId="170" fontId="69" fillId="0" borderId="1" xfId="0" applyNumberFormat="1" applyFont="1" applyBorder="1" applyAlignment="1">
      <alignment horizontal="center"/>
    </xf>
    <xf numFmtId="10" fontId="65" fillId="0" borderId="19" xfId="8462" applyNumberFormat="1" applyFont="1" applyBorder="1"/>
    <xf numFmtId="10" fontId="65" fillId="39" borderId="0" xfId="0" applyNumberFormat="1" applyFont="1" applyFill="1"/>
    <xf numFmtId="9" fontId="65" fillId="39" borderId="40" xfId="8462" applyFont="1" applyFill="1" applyBorder="1"/>
    <xf numFmtId="14" fontId="65" fillId="39" borderId="0" xfId="0" applyNumberFormat="1" applyFont="1" applyFill="1"/>
    <xf numFmtId="170" fontId="65" fillId="39" borderId="40" xfId="0" applyNumberFormat="1" applyFont="1" applyFill="1" applyBorder="1" applyAlignment="1">
      <alignment horizontal="center"/>
    </xf>
    <xf numFmtId="170" fontId="65" fillId="39" borderId="0" xfId="8460" quotePrefix="1" applyNumberFormat="1" applyFont="1" applyFill="1" applyAlignment="1">
      <alignment horizontal="center"/>
    </xf>
    <xf numFmtId="170" fontId="65" fillId="39" borderId="0" xfId="8460" quotePrefix="1" applyNumberFormat="1" applyFont="1" applyFill="1"/>
    <xf numFmtId="10" fontId="65" fillId="48" borderId="0" xfId="8462" quotePrefix="1" applyNumberFormat="1" applyFont="1" applyFill="1"/>
    <xf numFmtId="10" fontId="65" fillId="48" borderId="0" xfId="8462" applyNumberFormat="1" applyFont="1" applyFill="1"/>
    <xf numFmtId="170" fontId="65" fillId="48" borderId="0" xfId="8460" applyNumberFormat="1" applyFont="1" applyFill="1" applyAlignment="1" applyProtection="1">
      <alignment horizontal="left" vertical="top" wrapText="1"/>
      <protection locked="0"/>
    </xf>
    <xf numFmtId="0" fontId="69" fillId="0" borderId="0" xfId="1113" applyFont="1"/>
    <xf numFmtId="0" fontId="65" fillId="0" borderId="1" xfId="1113" applyFont="1" applyBorder="1" applyAlignment="1">
      <alignment horizontal="center"/>
    </xf>
    <xf numFmtId="0" fontId="65" fillId="0" borderId="1" xfId="1113" applyFont="1" applyBorder="1"/>
    <xf numFmtId="0" fontId="72" fillId="0" borderId="0" xfId="1113" applyFont="1"/>
    <xf numFmtId="3" fontId="65" fillId="0" borderId="0" xfId="1113" applyNumberFormat="1" applyFont="1"/>
    <xf numFmtId="170" fontId="65" fillId="49" borderId="0" xfId="813" applyNumberFormat="1" applyFont="1" applyFill="1"/>
    <xf numFmtId="170" fontId="65" fillId="0" borderId="0" xfId="1113" applyNumberFormat="1" applyFont="1"/>
    <xf numFmtId="0" fontId="65" fillId="0" borderId="0" xfId="1113" quotePrefix="1" applyFont="1"/>
    <xf numFmtId="170" fontId="65" fillId="47" borderId="0" xfId="813" applyNumberFormat="1" applyFont="1" applyFill="1"/>
    <xf numFmtId="0" fontId="65" fillId="0" borderId="0" xfId="1113" applyFont="1" applyAlignment="1">
      <alignment horizontal="left"/>
    </xf>
    <xf numFmtId="0" fontId="72" fillId="0" borderId="0" xfId="1113" quotePrefix="1" applyFont="1"/>
    <xf numFmtId="170" fontId="65" fillId="47" borderId="0" xfId="1113" applyNumberFormat="1" applyFont="1" applyFill="1"/>
    <xf numFmtId="170" fontId="65" fillId="49" borderId="0" xfId="1113" applyNumberFormat="1" applyFont="1" applyFill="1"/>
    <xf numFmtId="170" fontId="65" fillId="48" borderId="0" xfId="1113" applyNumberFormat="1" applyFont="1" applyFill="1"/>
    <xf numFmtId="170" fontId="65" fillId="0" borderId="0" xfId="1113" applyNumberFormat="1" applyFont="1" applyAlignment="1">
      <alignment horizontal="center"/>
    </xf>
    <xf numFmtId="170" fontId="65" fillId="48" borderId="0" xfId="813" applyNumberFormat="1" applyFont="1" applyFill="1"/>
    <xf numFmtId="170" fontId="65" fillId="39" borderId="40" xfId="813" applyNumberFormat="1" applyFont="1" applyFill="1" applyBorder="1"/>
    <xf numFmtId="170" fontId="65" fillId="48" borderId="40" xfId="813" applyNumberFormat="1" applyFont="1" applyFill="1" applyBorder="1"/>
    <xf numFmtId="170" fontId="65" fillId="49" borderId="40" xfId="813" applyNumberFormat="1" applyFont="1" applyFill="1" applyBorder="1"/>
    <xf numFmtId="0" fontId="136" fillId="0" borderId="0" xfId="1113" applyFont="1"/>
    <xf numFmtId="170" fontId="65" fillId="48" borderId="1" xfId="813" applyNumberFormat="1" applyFont="1" applyFill="1" applyBorder="1"/>
    <xf numFmtId="170" fontId="65" fillId="39" borderId="40" xfId="1113" applyNumberFormat="1" applyFont="1" applyFill="1" applyBorder="1"/>
    <xf numFmtId="170" fontId="65" fillId="47" borderId="1" xfId="813" applyNumberFormat="1" applyFont="1" applyFill="1" applyBorder="1"/>
    <xf numFmtId="170" fontId="65" fillId="51" borderId="0" xfId="0" applyNumberFormat="1" applyFont="1" applyFill="1"/>
    <xf numFmtId="170" fontId="65" fillId="51" borderId="0" xfId="1113" applyNumberFormat="1" applyFont="1" applyFill="1"/>
    <xf numFmtId="170" fontId="65" fillId="47" borderId="40" xfId="813" applyNumberFormat="1" applyFont="1" applyFill="1" applyBorder="1"/>
    <xf numFmtId="0" fontId="65" fillId="49" borderId="0" xfId="0" applyFont="1" applyFill="1" applyAlignment="1">
      <alignment horizontal="left"/>
    </xf>
    <xf numFmtId="170" fontId="65" fillId="47" borderId="40" xfId="8460" applyNumberFormat="1" applyFont="1" applyFill="1" applyBorder="1"/>
    <xf numFmtId="0" fontId="65" fillId="49" borderId="0" xfId="1113" applyFont="1" applyFill="1"/>
    <xf numFmtId="176" fontId="65" fillId="49" borderId="0" xfId="46" applyNumberFormat="1" applyFont="1" applyFill="1"/>
    <xf numFmtId="170" fontId="65" fillId="49" borderId="0" xfId="39840" applyNumberFormat="1" applyFont="1" applyFill="1"/>
    <xf numFmtId="176" fontId="65" fillId="49" borderId="0" xfId="8461" applyNumberFormat="1" applyFont="1" applyFill="1"/>
    <xf numFmtId="170" fontId="65" fillId="49" borderId="0" xfId="8460" applyNumberFormat="1" applyFont="1" applyFill="1"/>
    <xf numFmtId="176" fontId="65" fillId="49" borderId="1" xfId="8461" applyNumberFormat="1" applyFont="1" applyFill="1" applyBorder="1"/>
    <xf numFmtId="0" fontId="65" fillId="39" borderId="40" xfId="1113" applyFont="1" applyFill="1" applyBorder="1"/>
    <xf numFmtId="0" fontId="65" fillId="39" borderId="1" xfId="1113" applyFont="1" applyFill="1" applyBorder="1"/>
    <xf numFmtId="170" fontId="65" fillId="0" borderId="1" xfId="1113" applyNumberFormat="1" applyFont="1" applyBorder="1" applyAlignment="1">
      <alignment horizontal="center"/>
    </xf>
    <xf numFmtId="176" fontId="65" fillId="51" borderId="0" xfId="1113" applyNumberFormat="1" applyFont="1" applyFill="1"/>
    <xf numFmtId="37" fontId="65" fillId="48" borderId="0" xfId="1113" applyNumberFormat="1" applyFont="1" applyFill="1"/>
    <xf numFmtId="176" fontId="65" fillId="0" borderId="0" xfId="1113" applyNumberFormat="1" applyFont="1" applyAlignment="1">
      <alignment horizontal="center"/>
    </xf>
    <xf numFmtId="176" fontId="65" fillId="49" borderId="40" xfId="1113" applyNumberFormat="1" applyFont="1" applyFill="1" applyBorder="1"/>
    <xf numFmtId="42" fontId="65" fillId="48" borderId="0" xfId="1113" applyNumberFormat="1" applyFont="1" applyFill="1"/>
    <xf numFmtId="0" fontId="65" fillId="0" borderId="0" xfId="1113" applyFont="1" applyAlignment="1">
      <alignment horizontal="right"/>
    </xf>
    <xf numFmtId="37" fontId="65" fillId="39" borderId="0" xfId="1113" applyNumberFormat="1" applyFont="1" applyFill="1"/>
    <xf numFmtId="42" fontId="65" fillId="39" borderId="0" xfId="1113" applyNumberFormat="1" applyFont="1" applyFill="1"/>
    <xf numFmtId="37" fontId="65" fillId="39" borderId="40" xfId="1113" applyNumberFormat="1" applyFont="1" applyFill="1" applyBorder="1"/>
    <xf numFmtId="42" fontId="65" fillId="39" borderId="40" xfId="1113" applyNumberFormat="1" applyFont="1" applyFill="1" applyBorder="1"/>
    <xf numFmtId="176" fontId="65" fillId="0" borderId="0" xfId="1113" applyNumberFormat="1" applyFont="1"/>
    <xf numFmtId="0" fontId="65" fillId="0" borderId="0" xfId="1162" applyFont="1" applyAlignment="1">
      <alignment wrapText="1"/>
    </xf>
    <xf numFmtId="0" fontId="65" fillId="0" borderId="0" xfId="1162" applyFont="1" applyAlignment="1">
      <alignment horizontal="center" wrapText="1"/>
    </xf>
    <xf numFmtId="0" fontId="65" fillId="0" borderId="0" xfId="1162" applyFont="1"/>
    <xf numFmtId="0" fontId="65" fillId="0" borderId="0" xfId="1162" applyFont="1" applyAlignment="1">
      <alignment horizontal="center"/>
    </xf>
    <xf numFmtId="184" fontId="69" fillId="48" borderId="0" xfId="1162" applyNumberFormat="1" applyFont="1" applyFill="1" applyAlignment="1">
      <alignment horizontal="center" vertical="center"/>
    </xf>
    <xf numFmtId="183" fontId="65" fillId="47" borderId="0" xfId="1162" applyNumberFormat="1" applyFont="1" applyFill="1" applyAlignment="1">
      <alignment horizontal="right"/>
    </xf>
    <xf numFmtId="210" fontId="65" fillId="47" borderId="0" xfId="1162" applyNumberFormat="1" applyFont="1" applyFill="1" applyAlignment="1">
      <alignment horizontal="right"/>
    </xf>
    <xf numFmtId="182" fontId="65" fillId="48" borderId="0" xfId="1162" applyNumberFormat="1" applyFont="1" applyFill="1" applyAlignment="1">
      <alignment horizontal="right"/>
    </xf>
    <xf numFmtId="210" fontId="65" fillId="48" borderId="0" xfId="1162" applyNumberFormat="1" applyFont="1" applyFill="1" applyAlignment="1">
      <alignment horizontal="right"/>
    </xf>
    <xf numFmtId="183" fontId="65" fillId="48" borderId="0" xfId="1162" applyNumberFormat="1" applyFont="1" applyFill="1" applyAlignment="1">
      <alignment horizontal="right"/>
    </xf>
    <xf numFmtId="184" fontId="65" fillId="48" borderId="0" xfId="1162" applyNumberFormat="1" applyFont="1" applyFill="1" applyAlignment="1">
      <alignment horizontal="right"/>
    </xf>
    <xf numFmtId="170" fontId="65" fillId="48" borderId="0" xfId="8460" applyNumberFormat="1" applyFont="1" applyFill="1" applyAlignment="1">
      <alignment horizontal="center"/>
    </xf>
    <xf numFmtId="44" fontId="65" fillId="48" borderId="0" xfId="813" applyFont="1" applyFill="1"/>
    <xf numFmtId="0" fontId="71" fillId="0" borderId="0" xfId="0" applyFont="1" applyFill="1"/>
    <xf numFmtId="2" fontId="65" fillId="0" borderId="0" xfId="0" applyNumberFormat="1" applyFont="1" applyAlignment="1">
      <alignment horizontal="left"/>
    </xf>
    <xf numFmtId="2" fontId="65" fillId="0" borderId="0" xfId="1121" applyNumberFormat="1" applyFont="1" applyAlignment="1">
      <alignment horizontal="left"/>
    </xf>
    <xf numFmtId="2" fontId="65" fillId="0" borderId="0" xfId="1121" applyNumberFormat="1" applyFont="1" applyFill="1" applyAlignment="1">
      <alignment horizontal="left"/>
    </xf>
    <xf numFmtId="43" fontId="65" fillId="0" borderId="0" xfId="0" applyNumberFormat="1" applyFont="1" applyFill="1"/>
    <xf numFmtId="1" fontId="69" fillId="0" borderId="0" xfId="0" applyNumberFormat="1" applyFont="1" applyFill="1" applyBorder="1" applyAlignment="1">
      <alignment horizontal="center"/>
    </xf>
    <xf numFmtId="170" fontId="65" fillId="48" borderId="0" xfId="813" applyNumberFormat="1" applyFont="1" applyFill="1" applyProtection="1"/>
    <xf numFmtId="170" fontId="65" fillId="48" borderId="0" xfId="813" applyNumberFormat="1" applyFont="1" applyFill="1" applyAlignment="1">
      <alignment horizontal="center"/>
    </xf>
    <xf numFmtId="1" fontId="69" fillId="48" borderId="1" xfId="0" applyNumberFormat="1" applyFont="1" applyFill="1" applyBorder="1" applyAlignment="1">
      <alignment horizontal="center"/>
    </xf>
    <xf numFmtId="170" fontId="65" fillId="48" borderId="0" xfId="8460" applyNumberFormat="1" applyFont="1" applyFill="1" applyBorder="1"/>
    <xf numFmtId="170" fontId="65" fillId="48" borderId="0" xfId="813" applyNumberFormat="1" applyFont="1" applyFill="1" applyBorder="1" applyProtection="1"/>
    <xf numFmtId="38" fontId="65" fillId="48" borderId="0" xfId="8460" applyNumberFormat="1" applyFont="1" applyFill="1" applyProtection="1"/>
    <xf numFmtId="38" fontId="65" fillId="48" borderId="0" xfId="813" applyNumberFormat="1" applyFont="1" applyFill="1" applyProtection="1"/>
    <xf numFmtId="176" fontId="65" fillId="48" borderId="0" xfId="47" applyNumberFormat="1" applyFont="1" applyFill="1" applyProtection="1"/>
    <xf numFmtId="170" fontId="65" fillId="48" borderId="1" xfId="813" applyNumberFormat="1" applyFont="1" applyFill="1" applyBorder="1" applyProtection="1"/>
    <xf numFmtId="170" fontId="65" fillId="48" borderId="0" xfId="813" applyNumberFormat="1" applyFont="1" applyFill="1" applyAlignment="1" applyProtection="1">
      <alignment horizontal="center"/>
    </xf>
    <xf numFmtId="178" fontId="65" fillId="48" borderId="0" xfId="1950" applyNumberFormat="1" applyFont="1" applyFill="1" applyAlignment="1">
      <alignment horizontal="center"/>
    </xf>
    <xf numFmtId="170" fontId="65" fillId="48" borderId="0" xfId="813" applyNumberFormat="1" applyFont="1" applyFill="1" applyAlignment="1"/>
    <xf numFmtId="170" fontId="65" fillId="48" borderId="0" xfId="8460" applyNumberFormat="1" applyFont="1" applyFill="1" applyBorder="1" applyAlignment="1" applyProtection="1">
      <protection locked="0"/>
    </xf>
    <xf numFmtId="170" fontId="74" fillId="48" borderId="1" xfId="0" applyNumberFormat="1" applyFont="1" applyFill="1" applyBorder="1" applyAlignment="1">
      <alignment vertical="center"/>
    </xf>
    <xf numFmtId="170" fontId="74" fillId="48" borderId="0" xfId="0" applyNumberFormat="1" applyFont="1" applyFill="1" applyAlignment="1">
      <alignment vertical="center"/>
    </xf>
    <xf numFmtId="0" fontId="65" fillId="48" borderId="0" xfId="0" applyFont="1" applyFill="1" applyAlignment="1">
      <alignment horizontal="center"/>
    </xf>
    <xf numFmtId="3" fontId="65" fillId="48" borderId="0" xfId="1162" applyNumberFormat="1" applyFont="1" applyFill="1" applyAlignment="1">
      <alignment horizontal="right"/>
    </xf>
    <xf numFmtId="10" fontId="65" fillId="48" borderId="0" xfId="1113" applyNumberFormat="1" applyFont="1" applyFill="1" applyProtection="1">
      <protection locked="0"/>
    </xf>
    <xf numFmtId="0" fontId="69" fillId="39" borderId="0" xfId="0" applyFont="1" applyFill="1" applyAlignment="1">
      <alignment vertical="center"/>
    </xf>
    <xf numFmtId="0" fontId="67" fillId="39" borderId="0" xfId="0" applyFont="1" applyFill="1" applyAlignment="1" applyProtection="1">
      <alignment horizontal="left"/>
    </xf>
    <xf numFmtId="0" fontId="69" fillId="39" borderId="0" xfId="0" applyFont="1" applyFill="1" applyAlignment="1" applyProtection="1"/>
    <xf numFmtId="0" fontId="69" fillId="39" borderId="0" xfId="0" applyFont="1" applyFill="1" applyAlignment="1"/>
    <xf numFmtId="0" fontId="65" fillId="0" borderId="0" xfId="0" applyFont="1" applyFill="1" applyBorder="1" applyAlignment="1">
      <alignment horizontal="left" vertical="top" wrapText="1"/>
    </xf>
    <xf numFmtId="0" fontId="69" fillId="0" borderId="0" xfId="0" applyNumberFormat="1" applyFont="1" applyFill="1" applyBorder="1" applyAlignment="1">
      <alignment horizontal="center"/>
    </xf>
    <xf numFmtId="10" fontId="69" fillId="0" borderId="0" xfId="1996" applyNumberFormat="1" applyFont="1" applyFill="1" applyAlignment="1">
      <alignment horizontal="center"/>
    </xf>
    <xf numFmtId="0" fontId="69" fillId="0" borderId="0" xfId="0" applyFont="1" applyFill="1" applyAlignment="1">
      <alignment horizontal="center"/>
    </xf>
    <xf numFmtId="0" fontId="69" fillId="0" borderId="1" xfId="0" applyFont="1" applyFill="1" applyBorder="1" applyAlignment="1" applyProtection="1">
      <alignment horizontal="center"/>
    </xf>
    <xf numFmtId="0" fontId="65" fillId="0" borderId="34" xfId="0" applyFont="1" applyFill="1" applyBorder="1" applyAlignment="1" applyProtection="1">
      <alignment horizontal="left" vertical="top" wrapText="1"/>
    </xf>
    <xf numFmtId="0" fontId="65" fillId="0" borderId="0" xfId="0" applyFont="1" applyFill="1" applyBorder="1" applyAlignment="1" applyProtection="1">
      <alignment horizontal="left" vertical="top" wrapText="1"/>
    </xf>
    <xf numFmtId="168" fontId="49" fillId="0" borderId="0" xfId="0" applyNumberFormat="1" applyFont="1" applyFill="1" applyBorder="1" applyAlignment="1" applyProtection="1">
      <alignment horizontal="center"/>
    </xf>
    <xf numFmtId="0" fontId="65" fillId="0" borderId="0" xfId="1123" applyFont="1" applyFill="1" applyAlignment="1">
      <alignment horizontal="left" vertical="top" wrapText="1"/>
    </xf>
    <xf numFmtId="10" fontId="69" fillId="0" borderId="0" xfId="0" applyNumberFormat="1" applyFont="1" applyAlignment="1">
      <alignment horizontal="center"/>
    </xf>
    <xf numFmtId="0" fontId="65" fillId="48" borderId="0" xfId="0" applyFont="1" applyFill="1" applyAlignment="1">
      <alignment horizontal="left" wrapText="1"/>
    </xf>
    <xf numFmtId="0" fontId="69" fillId="0" borderId="0" xfId="0" applyFont="1" applyAlignment="1">
      <alignment horizontal="center" vertical="top"/>
    </xf>
    <xf numFmtId="0" fontId="65" fillId="0" borderId="0" xfId="0" applyFont="1" applyAlignment="1">
      <alignment horizontal="left" vertical="top" wrapText="1"/>
    </xf>
    <xf numFmtId="9" fontId="69" fillId="47" borderId="0" xfId="0" applyNumberFormat="1" applyFont="1" applyFill="1" applyAlignment="1">
      <alignment horizontal="center" wrapText="1"/>
    </xf>
    <xf numFmtId="176" fontId="69" fillId="0" borderId="0" xfId="0" applyNumberFormat="1" applyFont="1" applyAlignment="1">
      <alignment horizontal="center"/>
    </xf>
    <xf numFmtId="0" fontId="65" fillId="0" borderId="0" xfId="0" applyFont="1" applyAlignment="1">
      <alignment horizontal="left" wrapText="1"/>
    </xf>
    <xf numFmtId="0" fontId="65" fillId="0" borderId="0" xfId="0" applyFont="1" applyFill="1" applyAlignment="1">
      <alignment horizontal="left" wrapText="1"/>
    </xf>
    <xf numFmtId="1" fontId="75" fillId="0" borderId="0" xfId="0" applyNumberFormat="1" applyFont="1" applyAlignment="1">
      <alignment horizontal="center"/>
    </xf>
    <xf numFmtId="0" fontId="75" fillId="0" borderId="0" xfId="0" applyFont="1" applyAlignment="1">
      <alignment horizontal="center"/>
    </xf>
  </cellXfs>
  <cellStyles count="39841">
    <cellStyle name="20% - Accent1 2" xfId="4" xr:uid="{00000000-0005-0000-0000-000000000000}"/>
    <cellStyle name="20% - Accent1 2 2" xfId="4273" xr:uid="{00000000-0005-0000-0000-000001000000}"/>
    <cellStyle name="20% - Accent1 3" xfId="5" xr:uid="{00000000-0005-0000-0000-000002000000}"/>
    <cellStyle name="20% - Accent1 3 2" xfId="2315" xr:uid="{00000000-0005-0000-0000-000003000000}"/>
    <cellStyle name="20% - Accent1 3 2 2" xfId="6550" xr:uid="{00000000-0005-0000-0000-000004000000}"/>
    <cellStyle name="20% - Accent1 3 2 2 2" xfId="14453" xr:uid="{00000000-0005-0000-0000-000005000000}"/>
    <cellStyle name="20% - Accent1 3 2 2 3" xfId="26104" xr:uid="{00000000-0005-0000-0000-000006000000}"/>
    <cellStyle name="20% - Accent1 3 2 2 4" xfId="31997" xr:uid="{00000000-0005-0000-0000-000007000000}"/>
    <cellStyle name="20% - Accent1 3 2 3" xfId="8549" xr:uid="{00000000-0005-0000-0000-000008000000}"/>
    <cellStyle name="20% - Accent1 3 2 4" xfId="20346" xr:uid="{00000000-0005-0000-0000-000009000000}"/>
    <cellStyle name="20% - Accent1 3 2 5" xfId="31998" xr:uid="{00000000-0005-0000-0000-00000A000000}"/>
    <cellStyle name="20% - Accent1 3 3" xfId="4274" xr:uid="{00000000-0005-0000-0000-00000B000000}"/>
    <cellStyle name="20% - Accent1 3 4" xfId="5568" xr:uid="{00000000-0005-0000-0000-00000C000000}"/>
    <cellStyle name="20% - Accent1 3 4 2" xfId="14454" xr:uid="{00000000-0005-0000-0000-00000D000000}"/>
    <cellStyle name="20% - Accent1 3 4 2 2" xfId="26105" xr:uid="{00000000-0005-0000-0000-00000E000000}"/>
    <cellStyle name="20% - Accent1 3 4 3" xfId="8550" xr:uid="{00000000-0005-0000-0000-00000F000000}"/>
    <cellStyle name="20% - Accent1 3 4 4" xfId="20347" xr:uid="{00000000-0005-0000-0000-000010000000}"/>
    <cellStyle name="20% - Accent1 3 4 5" xfId="31999" xr:uid="{00000000-0005-0000-0000-000011000000}"/>
    <cellStyle name="20% - Accent1 3 5" xfId="14452" xr:uid="{00000000-0005-0000-0000-000012000000}"/>
    <cellStyle name="20% - Accent1 3 5 2" xfId="26103" xr:uid="{00000000-0005-0000-0000-000013000000}"/>
    <cellStyle name="20% - Accent1 3 6" xfId="8548" xr:uid="{00000000-0005-0000-0000-000014000000}"/>
    <cellStyle name="20% - Accent1 3 7" xfId="20345" xr:uid="{00000000-0005-0000-0000-000015000000}"/>
    <cellStyle name="20% - Accent1 3 8" xfId="32000" xr:uid="{00000000-0005-0000-0000-000016000000}"/>
    <cellStyle name="20% - Accent1 4" xfId="8551" xr:uid="{00000000-0005-0000-0000-000017000000}"/>
    <cellStyle name="20% - Accent1 4 2" xfId="14455" xr:uid="{00000000-0005-0000-0000-000018000000}"/>
    <cellStyle name="20% - Accent1 4 2 2" xfId="26106" xr:uid="{00000000-0005-0000-0000-000019000000}"/>
    <cellStyle name="20% - Accent1 4 3" xfId="20226" xr:uid="{00000000-0005-0000-0000-00001A000000}"/>
    <cellStyle name="20% - Accent1 4 4" xfId="20348" xr:uid="{00000000-0005-0000-0000-00001B000000}"/>
    <cellStyle name="20% - Accent2 2" xfId="6" xr:uid="{00000000-0005-0000-0000-00001C000000}"/>
    <cellStyle name="20% - Accent2 2 2" xfId="4275" xr:uid="{00000000-0005-0000-0000-00001D000000}"/>
    <cellStyle name="20% - Accent2 3" xfId="4276" xr:uid="{00000000-0005-0000-0000-00001E000000}"/>
    <cellStyle name="20% - Accent2 4" xfId="20227" xr:uid="{00000000-0005-0000-0000-00001F000000}"/>
    <cellStyle name="20% - Accent3 2" xfId="7" xr:uid="{00000000-0005-0000-0000-000020000000}"/>
    <cellStyle name="20% - Accent3 2 2" xfId="4277" xr:uid="{00000000-0005-0000-0000-000021000000}"/>
    <cellStyle name="20% - Accent3 3" xfId="4278" xr:uid="{00000000-0005-0000-0000-000022000000}"/>
    <cellStyle name="20% - Accent3 4" xfId="20228" xr:uid="{00000000-0005-0000-0000-000023000000}"/>
    <cellStyle name="20% - Accent4 2" xfId="8" xr:uid="{00000000-0005-0000-0000-000024000000}"/>
    <cellStyle name="20% - Accent4 2 2" xfId="4279" xr:uid="{00000000-0005-0000-0000-000025000000}"/>
    <cellStyle name="20% - Accent4 3" xfId="9" xr:uid="{00000000-0005-0000-0000-000026000000}"/>
    <cellStyle name="20% - Accent4 3 2" xfId="2316" xr:uid="{00000000-0005-0000-0000-000027000000}"/>
    <cellStyle name="20% - Accent4 3 2 2" xfId="6551" xr:uid="{00000000-0005-0000-0000-000028000000}"/>
    <cellStyle name="20% - Accent4 3 2 2 2" xfId="14457" xr:uid="{00000000-0005-0000-0000-000029000000}"/>
    <cellStyle name="20% - Accent4 3 2 2 3" xfId="26108" xr:uid="{00000000-0005-0000-0000-00002A000000}"/>
    <cellStyle name="20% - Accent4 3 2 2 4" xfId="32001" xr:uid="{00000000-0005-0000-0000-00002B000000}"/>
    <cellStyle name="20% - Accent4 3 2 3" xfId="8553" xr:uid="{00000000-0005-0000-0000-00002C000000}"/>
    <cellStyle name="20% - Accent4 3 2 4" xfId="20350" xr:uid="{00000000-0005-0000-0000-00002D000000}"/>
    <cellStyle name="20% - Accent4 3 2 5" xfId="32002" xr:uid="{00000000-0005-0000-0000-00002E000000}"/>
    <cellStyle name="20% - Accent4 3 3" xfId="4280" xr:uid="{00000000-0005-0000-0000-00002F000000}"/>
    <cellStyle name="20% - Accent4 3 4" xfId="5569" xr:uid="{00000000-0005-0000-0000-000030000000}"/>
    <cellStyle name="20% - Accent4 3 4 2" xfId="14458" xr:uid="{00000000-0005-0000-0000-000031000000}"/>
    <cellStyle name="20% - Accent4 3 4 2 2" xfId="26109" xr:uid="{00000000-0005-0000-0000-000032000000}"/>
    <cellStyle name="20% - Accent4 3 4 3" xfId="8554" xr:uid="{00000000-0005-0000-0000-000033000000}"/>
    <cellStyle name="20% - Accent4 3 4 4" xfId="20351" xr:uid="{00000000-0005-0000-0000-000034000000}"/>
    <cellStyle name="20% - Accent4 3 4 5" xfId="32003" xr:uid="{00000000-0005-0000-0000-000035000000}"/>
    <cellStyle name="20% - Accent4 3 5" xfId="14456" xr:uid="{00000000-0005-0000-0000-000036000000}"/>
    <cellStyle name="20% - Accent4 3 5 2" xfId="26107" xr:uid="{00000000-0005-0000-0000-000037000000}"/>
    <cellStyle name="20% - Accent4 3 6" xfId="8552" xr:uid="{00000000-0005-0000-0000-000038000000}"/>
    <cellStyle name="20% - Accent4 3 7" xfId="20349" xr:uid="{00000000-0005-0000-0000-000039000000}"/>
    <cellStyle name="20% - Accent4 3 8" xfId="32004" xr:uid="{00000000-0005-0000-0000-00003A000000}"/>
    <cellStyle name="20% - Accent4 4" xfId="8555" xr:uid="{00000000-0005-0000-0000-00003B000000}"/>
    <cellStyle name="20% - Accent4 4 2" xfId="14459" xr:uid="{00000000-0005-0000-0000-00003C000000}"/>
    <cellStyle name="20% - Accent4 4 2 2" xfId="26110" xr:uid="{00000000-0005-0000-0000-00003D000000}"/>
    <cellStyle name="20% - Accent4 4 3" xfId="20229" xr:uid="{00000000-0005-0000-0000-00003E000000}"/>
    <cellStyle name="20% - Accent4 4 4" xfId="20352" xr:uid="{00000000-0005-0000-0000-00003F000000}"/>
    <cellStyle name="20% - Accent5 2" xfId="10" xr:uid="{00000000-0005-0000-0000-000040000000}"/>
    <cellStyle name="20% - Accent5 2 2" xfId="4281" xr:uid="{00000000-0005-0000-0000-000041000000}"/>
    <cellStyle name="20% - Accent5 3" xfId="4282" xr:uid="{00000000-0005-0000-0000-000042000000}"/>
    <cellStyle name="20% - Accent6 2" xfId="11" xr:uid="{00000000-0005-0000-0000-000043000000}"/>
    <cellStyle name="20% - Accent6 2 2" xfId="4283" xr:uid="{00000000-0005-0000-0000-000044000000}"/>
    <cellStyle name="20% - Accent6 3" xfId="4284" xr:uid="{00000000-0005-0000-0000-000045000000}"/>
    <cellStyle name="40% - Accent1 2" xfId="12" xr:uid="{00000000-0005-0000-0000-000046000000}"/>
    <cellStyle name="40% - Accent1 2 2" xfId="4285" xr:uid="{00000000-0005-0000-0000-000047000000}"/>
    <cellStyle name="40% - Accent1 3" xfId="4286" xr:uid="{00000000-0005-0000-0000-000048000000}"/>
    <cellStyle name="40% - Accent1 4" xfId="20230" xr:uid="{00000000-0005-0000-0000-000049000000}"/>
    <cellStyle name="40% - Accent2 2" xfId="13" xr:uid="{00000000-0005-0000-0000-00004A000000}"/>
    <cellStyle name="40% - Accent2 2 2" xfId="4287" xr:uid="{00000000-0005-0000-0000-00004B000000}"/>
    <cellStyle name="40% - Accent2 3" xfId="4288" xr:uid="{00000000-0005-0000-0000-00004C000000}"/>
    <cellStyle name="40% - Accent2 4" xfId="20231" xr:uid="{00000000-0005-0000-0000-00004D000000}"/>
    <cellStyle name="40% - Accent3 2" xfId="14" xr:uid="{00000000-0005-0000-0000-00004E000000}"/>
    <cellStyle name="40% - Accent3 2 2" xfId="4289" xr:uid="{00000000-0005-0000-0000-00004F000000}"/>
    <cellStyle name="40% - Accent3 3" xfId="15" xr:uid="{00000000-0005-0000-0000-000050000000}"/>
    <cellStyle name="40% - Accent3 3 2" xfId="2317" xr:uid="{00000000-0005-0000-0000-000051000000}"/>
    <cellStyle name="40% - Accent3 3 2 2" xfId="6552" xr:uid="{00000000-0005-0000-0000-000052000000}"/>
    <cellStyle name="40% - Accent3 3 2 2 2" xfId="14461" xr:uid="{00000000-0005-0000-0000-000053000000}"/>
    <cellStyle name="40% - Accent3 3 2 2 3" xfId="26112" xr:uid="{00000000-0005-0000-0000-000054000000}"/>
    <cellStyle name="40% - Accent3 3 2 2 4" xfId="32005" xr:uid="{00000000-0005-0000-0000-000055000000}"/>
    <cellStyle name="40% - Accent3 3 2 3" xfId="8557" xr:uid="{00000000-0005-0000-0000-000056000000}"/>
    <cellStyle name="40% - Accent3 3 2 4" xfId="20354" xr:uid="{00000000-0005-0000-0000-000057000000}"/>
    <cellStyle name="40% - Accent3 3 2 5" xfId="32006" xr:uid="{00000000-0005-0000-0000-000058000000}"/>
    <cellStyle name="40% - Accent3 3 3" xfId="4290" xr:uid="{00000000-0005-0000-0000-000059000000}"/>
    <cellStyle name="40% - Accent3 3 4" xfId="5570" xr:uid="{00000000-0005-0000-0000-00005A000000}"/>
    <cellStyle name="40% - Accent3 3 4 2" xfId="14462" xr:uid="{00000000-0005-0000-0000-00005B000000}"/>
    <cellStyle name="40% - Accent3 3 4 2 2" xfId="26113" xr:uid="{00000000-0005-0000-0000-00005C000000}"/>
    <cellStyle name="40% - Accent3 3 4 3" xfId="8558" xr:uid="{00000000-0005-0000-0000-00005D000000}"/>
    <cellStyle name="40% - Accent3 3 4 4" xfId="20355" xr:uid="{00000000-0005-0000-0000-00005E000000}"/>
    <cellStyle name="40% - Accent3 3 4 5" xfId="32007" xr:uid="{00000000-0005-0000-0000-00005F000000}"/>
    <cellStyle name="40% - Accent3 3 5" xfId="14460" xr:uid="{00000000-0005-0000-0000-000060000000}"/>
    <cellStyle name="40% - Accent3 3 5 2" xfId="26111" xr:uid="{00000000-0005-0000-0000-000061000000}"/>
    <cellStyle name="40% - Accent3 3 6" xfId="8556" xr:uid="{00000000-0005-0000-0000-000062000000}"/>
    <cellStyle name="40% - Accent3 3 7" xfId="20353" xr:uid="{00000000-0005-0000-0000-000063000000}"/>
    <cellStyle name="40% - Accent3 3 8" xfId="32008" xr:uid="{00000000-0005-0000-0000-000064000000}"/>
    <cellStyle name="40% - Accent3 4" xfId="8559" xr:uid="{00000000-0005-0000-0000-000065000000}"/>
    <cellStyle name="40% - Accent3 4 2" xfId="14463" xr:uid="{00000000-0005-0000-0000-000066000000}"/>
    <cellStyle name="40% - Accent3 4 2 2" xfId="26114" xr:uid="{00000000-0005-0000-0000-000067000000}"/>
    <cellStyle name="40% - Accent3 4 3" xfId="20232" xr:uid="{00000000-0005-0000-0000-000068000000}"/>
    <cellStyle name="40% - Accent3 4 4" xfId="20356" xr:uid="{00000000-0005-0000-0000-000069000000}"/>
    <cellStyle name="40% - Accent4 2" xfId="16" xr:uid="{00000000-0005-0000-0000-00006A000000}"/>
    <cellStyle name="40% - Accent4 2 2" xfId="4291" xr:uid="{00000000-0005-0000-0000-00006B000000}"/>
    <cellStyle name="40% - Accent4 3" xfId="4292" xr:uid="{00000000-0005-0000-0000-00006C000000}"/>
    <cellStyle name="40% - Accent4 4" xfId="20233" xr:uid="{00000000-0005-0000-0000-00006D000000}"/>
    <cellStyle name="40% - Accent5 2" xfId="17" xr:uid="{00000000-0005-0000-0000-00006E000000}"/>
    <cellStyle name="40% - Accent5 2 2" xfId="4293" xr:uid="{00000000-0005-0000-0000-00006F000000}"/>
    <cellStyle name="40% - Accent5 3" xfId="4294" xr:uid="{00000000-0005-0000-0000-000070000000}"/>
    <cellStyle name="40% - Accent6 2" xfId="18" xr:uid="{00000000-0005-0000-0000-000071000000}"/>
    <cellStyle name="40% - Accent6 2 2" xfId="4295" xr:uid="{00000000-0005-0000-0000-000072000000}"/>
    <cellStyle name="40% - Accent6 3" xfId="19" xr:uid="{00000000-0005-0000-0000-000073000000}"/>
    <cellStyle name="40% - Accent6 3 2" xfId="2318" xr:uid="{00000000-0005-0000-0000-000074000000}"/>
    <cellStyle name="40% - Accent6 3 2 2" xfId="6553" xr:uid="{00000000-0005-0000-0000-000075000000}"/>
    <cellStyle name="40% - Accent6 3 2 2 2" xfId="14465" xr:uid="{00000000-0005-0000-0000-000076000000}"/>
    <cellStyle name="40% - Accent6 3 2 2 3" xfId="26116" xr:uid="{00000000-0005-0000-0000-000077000000}"/>
    <cellStyle name="40% - Accent6 3 2 2 4" xfId="32009" xr:uid="{00000000-0005-0000-0000-000078000000}"/>
    <cellStyle name="40% - Accent6 3 2 3" xfId="8561" xr:uid="{00000000-0005-0000-0000-000079000000}"/>
    <cellStyle name="40% - Accent6 3 2 4" xfId="20358" xr:uid="{00000000-0005-0000-0000-00007A000000}"/>
    <cellStyle name="40% - Accent6 3 2 5" xfId="32010" xr:uid="{00000000-0005-0000-0000-00007B000000}"/>
    <cellStyle name="40% - Accent6 3 3" xfId="4296" xr:uid="{00000000-0005-0000-0000-00007C000000}"/>
    <cellStyle name="40% - Accent6 3 4" xfId="5571" xr:uid="{00000000-0005-0000-0000-00007D000000}"/>
    <cellStyle name="40% - Accent6 3 4 2" xfId="14466" xr:uid="{00000000-0005-0000-0000-00007E000000}"/>
    <cellStyle name="40% - Accent6 3 4 2 2" xfId="26117" xr:uid="{00000000-0005-0000-0000-00007F000000}"/>
    <cellStyle name="40% - Accent6 3 4 3" xfId="8562" xr:uid="{00000000-0005-0000-0000-000080000000}"/>
    <cellStyle name="40% - Accent6 3 4 4" xfId="20359" xr:uid="{00000000-0005-0000-0000-000081000000}"/>
    <cellStyle name="40% - Accent6 3 4 5" xfId="32011" xr:uid="{00000000-0005-0000-0000-000082000000}"/>
    <cellStyle name="40% - Accent6 3 5" xfId="14464" xr:uid="{00000000-0005-0000-0000-000083000000}"/>
    <cellStyle name="40% - Accent6 3 5 2" xfId="26115" xr:uid="{00000000-0005-0000-0000-000084000000}"/>
    <cellStyle name="40% - Accent6 3 6" xfId="8560" xr:uid="{00000000-0005-0000-0000-000085000000}"/>
    <cellStyle name="40% - Accent6 3 7" xfId="20357" xr:uid="{00000000-0005-0000-0000-000086000000}"/>
    <cellStyle name="40% - Accent6 3 8" xfId="32012" xr:uid="{00000000-0005-0000-0000-000087000000}"/>
    <cellStyle name="40% - Accent6 4" xfId="8563" xr:uid="{00000000-0005-0000-0000-000088000000}"/>
    <cellStyle name="40% - Accent6 4 2" xfId="14467" xr:uid="{00000000-0005-0000-0000-000089000000}"/>
    <cellStyle name="40% - Accent6 4 2 2" xfId="26118" xr:uid="{00000000-0005-0000-0000-00008A000000}"/>
    <cellStyle name="40% - Accent6 4 3" xfId="20234" xr:uid="{00000000-0005-0000-0000-00008B000000}"/>
    <cellStyle name="40% - Accent6 4 4" xfId="20360" xr:uid="{00000000-0005-0000-0000-00008C000000}"/>
    <cellStyle name="60% - Accent1 2" xfId="20" xr:uid="{00000000-0005-0000-0000-00008D000000}"/>
    <cellStyle name="60% - Accent1 2 2" xfId="4297" xr:uid="{00000000-0005-0000-0000-00008E000000}"/>
    <cellStyle name="60% - Accent1 3" xfId="4298" xr:uid="{00000000-0005-0000-0000-00008F000000}"/>
    <cellStyle name="60% - Accent1 4" xfId="20235" xr:uid="{00000000-0005-0000-0000-000090000000}"/>
    <cellStyle name="60% - Accent2 2" xfId="21" xr:uid="{00000000-0005-0000-0000-000091000000}"/>
    <cellStyle name="60% - Accent2 2 2" xfId="4299" xr:uid="{00000000-0005-0000-0000-000092000000}"/>
    <cellStyle name="60% - Accent2 3" xfId="4300" xr:uid="{00000000-0005-0000-0000-000093000000}"/>
    <cellStyle name="60% - Accent2 4" xfId="20236" xr:uid="{00000000-0005-0000-0000-000094000000}"/>
    <cellStyle name="60% - Accent3 2" xfId="22" xr:uid="{00000000-0005-0000-0000-000095000000}"/>
    <cellStyle name="60% - Accent3 2 2" xfId="4301" xr:uid="{00000000-0005-0000-0000-000096000000}"/>
    <cellStyle name="60% - Accent3 3" xfId="4302" xr:uid="{00000000-0005-0000-0000-000097000000}"/>
    <cellStyle name="60% - Accent3 4" xfId="20237" xr:uid="{00000000-0005-0000-0000-000098000000}"/>
    <cellStyle name="60% - Accent4 2" xfId="23" xr:uid="{00000000-0005-0000-0000-000099000000}"/>
    <cellStyle name="60% - Accent4 2 2" xfId="4303" xr:uid="{00000000-0005-0000-0000-00009A000000}"/>
    <cellStyle name="60% - Accent4 3" xfId="4304" xr:uid="{00000000-0005-0000-0000-00009B000000}"/>
    <cellStyle name="60% - Accent4 4" xfId="20238" xr:uid="{00000000-0005-0000-0000-00009C000000}"/>
    <cellStyle name="60% - Accent5 2" xfId="24" xr:uid="{00000000-0005-0000-0000-00009D000000}"/>
    <cellStyle name="60% - Accent5 2 2" xfId="4305" xr:uid="{00000000-0005-0000-0000-00009E000000}"/>
    <cellStyle name="60% - Accent5 3" xfId="4306" xr:uid="{00000000-0005-0000-0000-00009F000000}"/>
    <cellStyle name="60% - Accent6 2" xfId="25" xr:uid="{00000000-0005-0000-0000-0000A0000000}"/>
    <cellStyle name="60% - Accent6 2 2" xfId="4307" xr:uid="{00000000-0005-0000-0000-0000A1000000}"/>
    <cellStyle name="60% - Accent6 3" xfId="4308" xr:uid="{00000000-0005-0000-0000-0000A2000000}"/>
    <cellStyle name="60% - Accent6 4" xfId="20239" xr:uid="{00000000-0005-0000-0000-0000A3000000}"/>
    <cellStyle name="Accent1 2" xfId="26" xr:uid="{00000000-0005-0000-0000-0000A4000000}"/>
    <cellStyle name="Accent1 2 2" xfId="4309" xr:uid="{00000000-0005-0000-0000-0000A5000000}"/>
    <cellStyle name="Accent1 3" xfId="2311" xr:uid="{00000000-0005-0000-0000-0000A6000000}"/>
    <cellStyle name="Accent1 3 2" xfId="4310" xr:uid="{00000000-0005-0000-0000-0000A7000000}"/>
    <cellStyle name="Accent1 3 2 2" xfId="8564" xr:uid="{00000000-0005-0000-0000-0000A8000000}"/>
    <cellStyle name="Accent1 4" xfId="20240" xr:uid="{00000000-0005-0000-0000-0000A9000000}"/>
    <cellStyle name="Accent2 2" xfId="27" xr:uid="{00000000-0005-0000-0000-0000AA000000}"/>
    <cellStyle name="Accent2 2 2" xfId="4311" xr:uid="{00000000-0005-0000-0000-0000AB000000}"/>
    <cellStyle name="Accent2 3" xfId="4312" xr:uid="{00000000-0005-0000-0000-0000AC000000}"/>
    <cellStyle name="Accent2 4" xfId="20241" xr:uid="{00000000-0005-0000-0000-0000AD000000}"/>
    <cellStyle name="Accent3 2" xfId="28" xr:uid="{00000000-0005-0000-0000-0000AE000000}"/>
    <cellStyle name="Accent3 2 2" xfId="4313" xr:uid="{00000000-0005-0000-0000-0000AF000000}"/>
    <cellStyle name="Accent3 3" xfId="4314" xr:uid="{00000000-0005-0000-0000-0000B0000000}"/>
    <cellStyle name="Accent3 4" xfId="20242" xr:uid="{00000000-0005-0000-0000-0000B1000000}"/>
    <cellStyle name="Accent4 2" xfId="29" xr:uid="{00000000-0005-0000-0000-0000B2000000}"/>
    <cellStyle name="Accent4 2 2" xfId="4315" xr:uid="{00000000-0005-0000-0000-0000B3000000}"/>
    <cellStyle name="Accent4 3" xfId="2310" xr:uid="{00000000-0005-0000-0000-0000B4000000}"/>
    <cellStyle name="Accent4 3 2" xfId="4316" xr:uid="{00000000-0005-0000-0000-0000B5000000}"/>
    <cellStyle name="Accent4 3 2 2" xfId="8565" xr:uid="{00000000-0005-0000-0000-0000B6000000}"/>
    <cellStyle name="Accent4 4" xfId="20243" xr:uid="{00000000-0005-0000-0000-0000B7000000}"/>
    <cellStyle name="Accent5 2" xfId="30" xr:uid="{00000000-0005-0000-0000-0000B8000000}"/>
    <cellStyle name="Accent5 2 2" xfId="4317" xr:uid="{00000000-0005-0000-0000-0000B9000000}"/>
    <cellStyle name="Accent5 3" xfId="4318" xr:uid="{00000000-0005-0000-0000-0000BA000000}"/>
    <cellStyle name="Accent6 2" xfId="31" xr:uid="{00000000-0005-0000-0000-0000BB000000}"/>
    <cellStyle name="Accent6 2 2" xfId="4319" xr:uid="{00000000-0005-0000-0000-0000BC000000}"/>
    <cellStyle name="Accent6 3" xfId="2312" xr:uid="{00000000-0005-0000-0000-0000BD000000}"/>
    <cellStyle name="Accent6 3 2" xfId="4320" xr:uid="{00000000-0005-0000-0000-0000BE000000}"/>
    <cellStyle name="AcNote" xfId="4321" xr:uid="{00000000-0005-0000-0000-0000BF000000}"/>
    <cellStyle name="active" xfId="4322" xr:uid="{00000000-0005-0000-0000-0000C0000000}"/>
    <cellStyle name="amount" xfId="4323" xr:uid="{00000000-0005-0000-0000-0000C1000000}"/>
    <cellStyle name="amount 2" xfId="4508" xr:uid="{00000000-0005-0000-0000-0000C2000000}"/>
    <cellStyle name="Bad 2" xfId="32" xr:uid="{00000000-0005-0000-0000-0000C3000000}"/>
    <cellStyle name="Bad 2 2" xfId="33" xr:uid="{00000000-0005-0000-0000-0000C4000000}"/>
    <cellStyle name="Bad 2 3" xfId="4324" xr:uid="{00000000-0005-0000-0000-0000C5000000}"/>
    <cellStyle name="Bad 3" xfId="4325" xr:uid="{00000000-0005-0000-0000-0000C6000000}"/>
    <cellStyle name="Body text" xfId="4326" xr:uid="{00000000-0005-0000-0000-0000C7000000}"/>
    <cellStyle name="Border" xfId="34" xr:uid="{00000000-0005-0000-0000-0000C8000000}"/>
    <cellStyle name="Border 2" xfId="5565" xr:uid="{00000000-0005-0000-0000-0000C9000000}"/>
    <cellStyle name="Bottom Line Totals" xfId="35" xr:uid="{00000000-0005-0000-0000-0000CA000000}"/>
    <cellStyle name="Calculation 2" xfId="36" xr:uid="{00000000-0005-0000-0000-0000CB000000}"/>
    <cellStyle name="Calculation 2 2" xfId="4509" xr:uid="{00000000-0005-0000-0000-0000CC000000}"/>
    <cellStyle name="Calculation 2 3" xfId="4327" xr:uid="{00000000-0005-0000-0000-0000CD000000}"/>
    <cellStyle name="Calculation 3" xfId="4328" xr:uid="{00000000-0005-0000-0000-0000CE000000}"/>
    <cellStyle name="Calculation 3 2" xfId="4510" xr:uid="{00000000-0005-0000-0000-0000CF000000}"/>
    <cellStyle name="Calculation 4" xfId="20244" xr:uid="{00000000-0005-0000-0000-0000D0000000}"/>
    <cellStyle name="Check Cell 2" xfId="37" xr:uid="{00000000-0005-0000-0000-0000D1000000}"/>
    <cellStyle name="Check Cell 2 2" xfId="4329" xr:uid="{00000000-0005-0000-0000-0000D2000000}"/>
    <cellStyle name="Check Cell 3" xfId="4330" xr:uid="{00000000-0005-0000-0000-0000D3000000}"/>
    <cellStyle name="Comma" xfId="4225" builtinId="3"/>
    <cellStyle name="Comma  - Style1" xfId="38" xr:uid="{00000000-0005-0000-0000-0000D5000000}"/>
    <cellStyle name="Comma  - Style1 2" xfId="4331" xr:uid="{00000000-0005-0000-0000-0000D6000000}"/>
    <cellStyle name="Comma  - Style2" xfId="39" xr:uid="{00000000-0005-0000-0000-0000D7000000}"/>
    <cellStyle name="Comma  - Style2 2" xfId="4332" xr:uid="{00000000-0005-0000-0000-0000D8000000}"/>
    <cellStyle name="Comma  - Style3" xfId="40" xr:uid="{00000000-0005-0000-0000-0000D9000000}"/>
    <cellStyle name="Comma  - Style3 2" xfId="4333" xr:uid="{00000000-0005-0000-0000-0000DA000000}"/>
    <cellStyle name="Comma  - Style4" xfId="41" xr:uid="{00000000-0005-0000-0000-0000DB000000}"/>
    <cellStyle name="Comma  - Style4 2" xfId="4334" xr:uid="{00000000-0005-0000-0000-0000DC000000}"/>
    <cellStyle name="Comma  - Style5" xfId="42" xr:uid="{00000000-0005-0000-0000-0000DD000000}"/>
    <cellStyle name="Comma  - Style5 2" xfId="4335" xr:uid="{00000000-0005-0000-0000-0000DE000000}"/>
    <cellStyle name="Comma  - Style6" xfId="43" xr:uid="{00000000-0005-0000-0000-0000DF000000}"/>
    <cellStyle name="Comma  - Style6 2" xfId="4336" xr:uid="{00000000-0005-0000-0000-0000E0000000}"/>
    <cellStyle name="Comma  - Style7" xfId="44" xr:uid="{00000000-0005-0000-0000-0000E1000000}"/>
    <cellStyle name="Comma  - Style7 2" xfId="4337" xr:uid="{00000000-0005-0000-0000-0000E2000000}"/>
    <cellStyle name="Comma  - Style8" xfId="45" xr:uid="{00000000-0005-0000-0000-0000E3000000}"/>
    <cellStyle name="Comma  - Style8 2" xfId="4338" xr:uid="{00000000-0005-0000-0000-0000E4000000}"/>
    <cellStyle name="Comma [0] 2" xfId="4339" xr:uid="{00000000-0005-0000-0000-0000E5000000}"/>
    <cellStyle name="Comma 10" xfId="46" xr:uid="{00000000-0005-0000-0000-0000E6000000}"/>
    <cellStyle name="Comma 10 2" xfId="47" xr:uid="{00000000-0005-0000-0000-0000E7000000}"/>
    <cellStyle name="Comma 10 2 2" xfId="48" xr:uid="{00000000-0005-0000-0000-0000E8000000}"/>
    <cellStyle name="Comma 10 3" xfId="49" xr:uid="{00000000-0005-0000-0000-0000E9000000}"/>
    <cellStyle name="Comma 11" xfId="50" xr:uid="{00000000-0005-0000-0000-0000EA000000}"/>
    <cellStyle name="Comma 11 2" xfId="5515" xr:uid="{00000000-0005-0000-0000-0000EB000000}"/>
    <cellStyle name="Comma 11 3" xfId="5516" xr:uid="{00000000-0005-0000-0000-0000EC000000}"/>
    <cellStyle name="Comma 12" xfId="51" xr:uid="{00000000-0005-0000-0000-0000ED000000}"/>
    <cellStyle name="Comma 12 10" xfId="52" xr:uid="{00000000-0005-0000-0000-0000EE000000}"/>
    <cellStyle name="Comma 12 11" xfId="53" xr:uid="{00000000-0005-0000-0000-0000EF000000}"/>
    <cellStyle name="Comma 12 11 2" xfId="54" xr:uid="{00000000-0005-0000-0000-0000F0000000}"/>
    <cellStyle name="Comma 12 11 2 2" xfId="2321" xr:uid="{00000000-0005-0000-0000-0000F1000000}"/>
    <cellStyle name="Comma 12 11 2 2 2" xfId="6556" xr:uid="{00000000-0005-0000-0000-0000F2000000}"/>
    <cellStyle name="Comma 12 11 2 2 2 2" xfId="14471" xr:uid="{00000000-0005-0000-0000-0000F3000000}"/>
    <cellStyle name="Comma 12 11 2 2 2 3" xfId="26122" xr:uid="{00000000-0005-0000-0000-0000F4000000}"/>
    <cellStyle name="Comma 12 11 2 2 2 4" xfId="32013" xr:uid="{00000000-0005-0000-0000-0000F5000000}"/>
    <cellStyle name="Comma 12 11 2 2 3" xfId="8569" xr:uid="{00000000-0005-0000-0000-0000F6000000}"/>
    <cellStyle name="Comma 12 11 2 2 4" xfId="20364" xr:uid="{00000000-0005-0000-0000-0000F7000000}"/>
    <cellStyle name="Comma 12 11 2 2 5" xfId="32014" xr:uid="{00000000-0005-0000-0000-0000F8000000}"/>
    <cellStyle name="Comma 12 11 2 3" xfId="5572" xr:uid="{00000000-0005-0000-0000-0000F9000000}"/>
    <cellStyle name="Comma 12 11 2 3 2" xfId="14472" xr:uid="{00000000-0005-0000-0000-0000FA000000}"/>
    <cellStyle name="Comma 12 11 2 3 2 2" xfId="26123" xr:uid="{00000000-0005-0000-0000-0000FB000000}"/>
    <cellStyle name="Comma 12 11 2 3 3" xfId="8570" xr:uid="{00000000-0005-0000-0000-0000FC000000}"/>
    <cellStyle name="Comma 12 11 2 3 4" xfId="20365" xr:uid="{00000000-0005-0000-0000-0000FD000000}"/>
    <cellStyle name="Comma 12 11 2 3 5" xfId="32015" xr:uid="{00000000-0005-0000-0000-0000FE000000}"/>
    <cellStyle name="Comma 12 11 2 4" xfId="14470" xr:uid="{00000000-0005-0000-0000-0000FF000000}"/>
    <cellStyle name="Comma 12 11 2 4 2" xfId="26121" xr:uid="{00000000-0005-0000-0000-000000010000}"/>
    <cellStyle name="Comma 12 11 2 5" xfId="8568" xr:uid="{00000000-0005-0000-0000-000001010000}"/>
    <cellStyle name="Comma 12 11 2 6" xfId="20363" xr:uid="{00000000-0005-0000-0000-000002010000}"/>
    <cellStyle name="Comma 12 11 2 7" xfId="32016" xr:uid="{00000000-0005-0000-0000-000003010000}"/>
    <cellStyle name="Comma 12 11 3" xfId="2320" xr:uid="{00000000-0005-0000-0000-000004010000}"/>
    <cellStyle name="Comma 12 11 3 2" xfId="6555" xr:uid="{00000000-0005-0000-0000-000005010000}"/>
    <cellStyle name="Comma 12 11 3 2 2" xfId="14473" xr:uid="{00000000-0005-0000-0000-000006010000}"/>
    <cellStyle name="Comma 12 11 3 2 3" xfId="26124" xr:uid="{00000000-0005-0000-0000-000007010000}"/>
    <cellStyle name="Comma 12 11 3 2 4" xfId="32017" xr:uid="{00000000-0005-0000-0000-000008010000}"/>
    <cellStyle name="Comma 12 11 3 3" xfId="8571" xr:uid="{00000000-0005-0000-0000-000009010000}"/>
    <cellStyle name="Comma 12 11 3 4" xfId="20366" xr:uid="{00000000-0005-0000-0000-00000A010000}"/>
    <cellStyle name="Comma 12 11 3 5" xfId="32018" xr:uid="{00000000-0005-0000-0000-00000B010000}"/>
    <cellStyle name="Comma 12 11 4" xfId="5065" xr:uid="{00000000-0005-0000-0000-00000C010000}"/>
    <cellStyle name="Comma 12 11 4 2" xfId="14474" xr:uid="{00000000-0005-0000-0000-00000D010000}"/>
    <cellStyle name="Comma 12 11 4 2 2" xfId="26125" xr:uid="{00000000-0005-0000-0000-00000E010000}"/>
    <cellStyle name="Comma 12 11 4 3" xfId="8572" xr:uid="{00000000-0005-0000-0000-00000F010000}"/>
    <cellStyle name="Comma 12 11 4 4" xfId="20367" xr:uid="{00000000-0005-0000-0000-000010010000}"/>
    <cellStyle name="Comma 12 11 4 5" xfId="32019" xr:uid="{00000000-0005-0000-0000-000011010000}"/>
    <cellStyle name="Comma 12 11 5" xfId="14469" xr:uid="{00000000-0005-0000-0000-000012010000}"/>
    <cellStyle name="Comma 12 11 5 2" xfId="26120" xr:uid="{00000000-0005-0000-0000-000013010000}"/>
    <cellStyle name="Comma 12 11 6" xfId="8567" xr:uid="{00000000-0005-0000-0000-000014010000}"/>
    <cellStyle name="Comma 12 11 7" xfId="20362" xr:uid="{00000000-0005-0000-0000-000015010000}"/>
    <cellStyle name="Comma 12 11 8" xfId="32020" xr:uid="{00000000-0005-0000-0000-000016010000}"/>
    <cellStyle name="Comma 12 12" xfId="55" xr:uid="{00000000-0005-0000-0000-000017010000}"/>
    <cellStyle name="Comma 12 12 2" xfId="56" xr:uid="{00000000-0005-0000-0000-000018010000}"/>
    <cellStyle name="Comma 12 12 2 2" xfId="2323" xr:uid="{00000000-0005-0000-0000-000019010000}"/>
    <cellStyle name="Comma 12 12 2 2 2" xfId="6558" xr:uid="{00000000-0005-0000-0000-00001A010000}"/>
    <cellStyle name="Comma 12 12 2 2 2 2" xfId="14477" xr:uid="{00000000-0005-0000-0000-00001B010000}"/>
    <cellStyle name="Comma 12 12 2 2 2 3" xfId="26128" xr:uid="{00000000-0005-0000-0000-00001C010000}"/>
    <cellStyle name="Comma 12 12 2 2 2 4" xfId="32021" xr:uid="{00000000-0005-0000-0000-00001D010000}"/>
    <cellStyle name="Comma 12 12 2 2 3" xfId="8575" xr:uid="{00000000-0005-0000-0000-00001E010000}"/>
    <cellStyle name="Comma 12 12 2 2 4" xfId="20370" xr:uid="{00000000-0005-0000-0000-00001F010000}"/>
    <cellStyle name="Comma 12 12 2 2 5" xfId="32022" xr:uid="{00000000-0005-0000-0000-000020010000}"/>
    <cellStyle name="Comma 12 12 2 3" xfId="5573" xr:uid="{00000000-0005-0000-0000-000021010000}"/>
    <cellStyle name="Comma 12 12 2 3 2" xfId="14478" xr:uid="{00000000-0005-0000-0000-000022010000}"/>
    <cellStyle name="Comma 12 12 2 3 2 2" xfId="26129" xr:uid="{00000000-0005-0000-0000-000023010000}"/>
    <cellStyle name="Comma 12 12 2 3 3" xfId="8576" xr:uid="{00000000-0005-0000-0000-000024010000}"/>
    <cellStyle name="Comma 12 12 2 3 4" xfId="20371" xr:uid="{00000000-0005-0000-0000-000025010000}"/>
    <cellStyle name="Comma 12 12 2 3 5" xfId="32023" xr:uid="{00000000-0005-0000-0000-000026010000}"/>
    <cellStyle name="Comma 12 12 2 4" xfId="14476" xr:uid="{00000000-0005-0000-0000-000027010000}"/>
    <cellStyle name="Comma 12 12 2 4 2" xfId="26127" xr:uid="{00000000-0005-0000-0000-000028010000}"/>
    <cellStyle name="Comma 12 12 2 5" xfId="8574" xr:uid="{00000000-0005-0000-0000-000029010000}"/>
    <cellStyle name="Comma 12 12 2 6" xfId="20369" xr:uid="{00000000-0005-0000-0000-00002A010000}"/>
    <cellStyle name="Comma 12 12 2 7" xfId="32024" xr:uid="{00000000-0005-0000-0000-00002B010000}"/>
    <cellStyle name="Comma 12 12 3" xfId="2322" xr:uid="{00000000-0005-0000-0000-00002C010000}"/>
    <cellStyle name="Comma 12 12 3 2" xfId="6557" xr:uid="{00000000-0005-0000-0000-00002D010000}"/>
    <cellStyle name="Comma 12 12 3 2 2" xfId="14479" xr:uid="{00000000-0005-0000-0000-00002E010000}"/>
    <cellStyle name="Comma 12 12 3 2 3" xfId="26130" xr:uid="{00000000-0005-0000-0000-00002F010000}"/>
    <cellStyle name="Comma 12 12 3 2 4" xfId="32025" xr:uid="{00000000-0005-0000-0000-000030010000}"/>
    <cellStyle name="Comma 12 12 3 3" xfId="8577" xr:uid="{00000000-0005-0000-0000-000031010000}"/>
    <cellStyle name="Comma 12 12 3 4" xfId="20372" xr:uid="{00000000-0005-0000-0000-000032010000}"/>
    <cellStyle name="Comma 12 12 3 5" xfId="32026" xr:uid="{00000000-0005-0000-0000-000033010000}"/>
    <cellStyle name="Comma 12 12 4" xfId="4823" xr:uid="{00000000-0005-0000-0000-000034010000}"/>
    <cellStyle name="Comma 12 12 4 2" xfId="14480" xr:uid="{00000000-0005-0000-0000-000035010000}"/>
    <cellStyle name="Comma 12 12 4 2 2" xfId="26131" xr:uid="{00000000-0005-0000-0000-000036010000}"/>
    <cellStyle name="Comma 12 12 4 3" xfId="8578" xr:uid="{00000000-0005-0000-0000-000037010000}"/>
    <cellStyle name="Comma 12 12 4 4" xfId="20373" xr:uid="{00000000-0005-0000-0000-000038010000}"/>
    <cellStyle name="Comma 12 12 4 5" xfId="32027" xr:uid="{00000000-0005-0000-0000-000039010000}"/>
    <cellStyle name="Comma 12 12 5" xfId="14475" xr:uid="{00000000-0005-0000-0000-00003A010000}"/>
    <cellStyle name="Comma 12 12 5 2" xfId="26126" xr:uid="{00000000-0005-0000-0000-00003B010000}"/>
    <cellStyle name="Comma 12 12 6" xfId="8573" xr:uid="{00000000-0005-0000-0000-00003C010000}"/>
    <cellStyle name="Comma 12 12 7" xfId="20368" xr:uid="{00000000-0005-0000-0000-00003D010000}"/>
    <cellStyle name="Comma 12 12 8" xfId="32028" xr:uid="{00000000-0005-0000-0000-00003E010000}"/>
    <cellStyle name="Comma 12 13" xfId="57" xr:uid="{00000000-0005-0000-0000-00003F010000}"/>
    <cellStyle name="Comma 12 13 2" xfId="58" xr:uid="{00000000-0005-0000-0000-000040010000}"/>
    <cellStyle name="Comma 12 13 2 2" xfId="2325" xr:uid="{00000000-0005-0000-0000-000041010000}"/>
    <cellStyle name="Comma 12 13 2 2 2" xfId="6560" xr:uid="{00000000-0005-0000-0000-000042010000}"/>
    <cellStyle name="Comma 12 13 2 2 2 2" xfId="14483" xr:uid="{00000000-0005-0000-0000-000043010000}"/>
    <cellStyle name="Comma 12 13 2 2 2 3" xfId="26134" xr:uid="{00000000-0005-0000-0000-000044010000}"/>
    <cellStyle name="Comma 12 13 2 2 2 4" xfId="32029" xr:uid="{00000000-0005-0000-0000-000045010000}"/>
    <cellStyle name="Comma 12 13 2 2 3" xfId="8581" xr:uid="{00000000-0005-0000-0000-000046010000}"/>
    <cellStyle name="Comma 12 13 2 2 4" xfId="20376" xr:uid="{00000000-0005-0000-0000-000047010000}"/>
    <cellStyle name="Comma 12 13 2 2 5" xfId="32030" xr:uid="{00000000-0005-0000-0000-000048010000}"/>
    <cellStyle name="Comma 12 13 2 3" xfId="5574" xr:uid="{00000000-0005-0000-0000-000049010000}"/>
    <cellStyle name="Comma 12 13 2 3 2" xfId="14484" xr:uid="{00000000-0005-0000-0000-00004A010000}"/>
    <cellStyle name="Comma 12 13 2 3 2 2" xfId="26135" xr:uid="{00000000-0005-0000-0000-00004B010000}"/>
    <cellStyle name="Comma 12 13 2 3 3" xfId="8582" xr:uid="{00000000-0005-0000-0000-00004C010000}"/>
    <cellStyle name="Comma 12 13 2 3 4" xfId="20377" xr:uid="{00000000-0005-0000-0000-00004D010000}"/>
    <cellStyle name="Comma 12 13 2 3 5" xfId="32031" xr:uid="{00000000-0005-0000-0000-00004E010000}"/>
    <cellStyle name="Comma 12 13 2 4" xfId="14482" xr:uid="{00000000-0005-0000-0000-00004F010000}"/>
    <cellStyle name="Comma 12 13 2 4 2" xfId="26133" xr:uid="{00000000-0005-0000-0000-000050010000}"/>
    <cellStyle name="Comma 12 13 2 5" xfId="8580" xr:uid="{00000000-0005-0000-0000-000051010000}"/>
    <cellStyle name="Comma 12 13 2 6" xfId="20375" xr:uid="{00000000-0005-0000-0000-000052010000}"/>
    <cellStyle name="Comma 12 13 2 7" xfId="32032" xr:uid="{00000000-0005-0000-0000-000053010000}"/>
    <cellStyle name="Comma 12 13 3" xfId="2324" xr:uid="{00000000-0005-0000-0000-000054010000}"/>
    <cellStyle name="Comma 12 13 3 2" xfId="6559" xr:uid="{00000000-0005-0000-0000-000055010000}"/>
    <cellStyle name="Comma 12 13 3 2 2" xfId="14485" xr:uid="{00000000-0005-0000-0000-000056010000}"/>
    <cellStyle name="Comma 12 13 3 2 3" xfId="26136" xr:uid="{00000000-0005-0000-0000-000057010000}"/>
    <cellStyle name="Comma 12 13 3 2 4" xfId="32033" xr:uid="{00000000-0005-0000-0000-000058010000}"/>
    <cellStyle name="Comma 12 13 3 3" xfId="8583" xr:uid="{00000000-0005-0000-0000-000059010000}"/>
    <cellStyle name="Comma 12 13 3 4" xfId="20378" xr:uid="{00000000-0005-0000-0000-00005A010000}"/>
    <cellStyle name="Comma 12 13 3 5" xfId="32034" xr:uid="{00000000-0005-0000-0000-00005B010000}"/>
    <cellStyle name="Comma 12 13 4" xfId="5274" xr:uid="{00000000-0005-0000-0000-00005C010000}"/>
    <cellStyle name="Comma 12 13 4 2" xfId="14486" xr:uid="{00000000-0005-0000-0000-00005D010000}"/>
    <cellStyle name="Comma 12 13 4 2 2" xfId="26137" xr:uid="{00000000-0005-0000-0000-00005E010000}"/>
    <cellStyle name="Comma 12 13 4 3" xfId="8584" xr:uid="{00000000-0005-0000-0000-00005F010000}"/>
    <cellStyle name="Comma 12 13 4 4" xfId="20379" xr:uid="{00000000-0005-0000-0000-000060010000}"/>
    <cellStyle name="Comma 12 13 4 5" xfId="32035" xr:uid="{00000000-0005-0000-0000-000061010000}"/>
    <cellStyle name="Comma 12 13 5" xfId="14481" xr:uid="{00000000-0005-0000-0000-000062010000}"/>
    <cellStyle name="Comma 12 13 5 2" xfId="26132" xr:uid="{00000000-0005-0000-0000-000063010000}"/>
    <cellStyle name="Comma 12 13 6" xfId="8579" xr:uid="{00000000-0005-0000-0000-000064010000}"/>
    <cellStyle name="Comma 12 13 7" xfId="20374" xr:uid="{00000000-0005-0000-0000-000065010000}"/>
    <cellStyle name="Comma 12 13 8" xfId="32036" xr:uid="{00000000-0005-0000-0000-000066010000}"/>
    <cellStyle name="Comma 12 14" xfId="59" xr:uid="{00000000-0005-0000-0000-000067010000}"/>
    <cellStyle name="Comma 12 14 2" xfId="2326" xr:uid="{00000000-0005-0000-0000-000068010000}"/>
    <cellStyle name="Comma 12 14 2 2" xfId="6561" xr:uid="{00000000-0005-0000-0000-000069010000}"/>
    <cellStyle name="Comma 12 14 2 2 2" xfId="14488" xr:uid="{00000000-0005-0000-0000-00006A010000}"/>
    <cellStyle name="Comma 12 14 2 2 3" xfId="26139" xr:uid="{00000000-0005-0000-0000-00006B010000}"/>
    <cellStyle name="Comma 12 14 2 2 4" xfId="32037" xr:uid="{00000000-0005-0000-0000-00006C010000}"/>
    <cellStyle name="Comma 12 14 2 3" xfId="8586" xr:uid="{00000000-0005-0000-0000-00006D010000}"/>
    <cellStyle name="Comma 12 14 2 4" xfId="20381" xr:uid="{00000000-0005-0000-0000-00006E010000}"/>
    <cellStyle name="Comma 12 14 2 5" xfId="32038" xr:uid="{00000000-0005-0000-0000-00006F010000}"/>
    <cellStyle name="Comma 12 14 3" xfId="5575" xr:uid="{00000000-0005-0000-0000-000070010000}"/>
    <cellStyle name="Comma 12 14 3 2" xfId="14489" xr:uid="{00000000-0005-0000-0000-000071010000}"/>
    <cellStyle name="Comma 12 14 3 2 2" xfId="26140" xr:uid="{00000000-0005-0000-0000-000072010000}"/>
    <cellStyle name="Comma 12 14 3 3" xfId="8587" xr:uid="{00000000-0005-0000-0000-000073010000}"/>
    <cellStyle name="Comma 12 14 3 4" xfId="20382" xr:uid="{00000000-0005-0000-0000-000074010000}"/>
    <cellStyle name="Comma 12 14 3 5" xfId="32039" xr:uid="{00000000-0005-0000-0000-000075010000}"/>
    <cellStyle name="Comma 12 14 4" xfId="14487" xr:uid="{00000000-0005-0000-0000-000076010000}"/>
    <cellStyle name="Comma 12 14 4 2" xfId="26138" xr:uid="{00000000-0005-0000-0000-000077010000}"/>
    <cellStyle name="Comma 12 14 5" xfId="8585" xr:uid="{00000000-0005-0000-0000-000078010000}"/>
    <cellStyle name="Comma 12 14 6" xfId="20380" xr:uid="{00000000-0005-0000-0000-000079010000}"/>
    <cellStyle name="Comma 12 14 7" xfId="32040" xr:uid="{00000000-0005-0000-0000-00007A010000}"/>
    <cellStyle name="Comma 12 15" xfId="2319" xr:uid="{00000000-0005-0000-0000-00007B010000}"/>
    <cellStyle name="Comma 12 15 2" xfId="6554" xr:uid="{00000000-0005-0000-0000-00007C010000}"/>
    <cellStyle name="Comma 12 15 2 2" xfId="14490" xr:uid="{00000000-0005-0000-0000-00007D010000}"/>
    <cellStyle name="Comma 12 15 2 3" xfId="26141" xr:uid="{00000000-0005-0000-0000-00007E010000}"/>
    <cellStyle name="Comma 12 15 2 4" xfId="32041" xr:uid="{00000000-0005-0000-0000-00007F010000}"/>
    <cellStyle name="Comma 12 15 3" xfId="8588" xr:uid="{00000000-0005-0000-0000-000080010000}"/>
    <cellStyle name="Comma 12 15 4" xfId="20383" xr:uid="{00000000-0005-0000-0000-000081010000}"/>
    <cellStyle name="Comma 12 15 5" xfId="32042" xr:uid="{00000000-0005-0000-0000-000082010000}"/>
    <cellStyle name="Comma 12 16" xfId="4577" xr:uid="{00000000-0005-0000-0000-000083010000}"/>
    <cellStyle name="Comma 12 16 2" xfId="14491" xr:uid="{00000000-0005-0000-0000-000084010000}"/>
    <cellStyle name="Comma 12 16 2 2" xfId="26142" xr:uid="{00000000-0005-0000-0000-000085010000}"/>
    <cellStyle name="Comma 12 16 3" xfId="8589" xr:uid="{00000000-0005-0000-0000-000086010000}"/>
    <cellStyle name="Comma 12 16 4" xfId="20384" xr:uid="{00000000-0005-0000-0000-000087010000}"/>
    <cellStyle name="Comma 12 16 5" xfId="32043" xr:uid="{00000000-0005-0000-0000-000088010000}"/>
    <cellStyle name="Comma 12 17" xfId="14468" xr:uid="{00000000-0005-0000-0000-000089010000}"/>
    <cellStyle name="Comma 12 17 2" xfId="26119" xr:uid="{00000000-0005-0000-0000-00008A010000}"/>
    <cellStyle name="Comma 12 18" xfId="8566" xr:uid="{00000000-0005-0000-0000-00008B010000}"/>
    <cellStyle name="Comma 12 19" xfId="20361" xr:uid="{00000000-0005-0000-0000-00008C010000}"/>
    <cellStyle name="Comma 12 2" xfId="60" xr:uid="{00000000-0005-0000-0000-00008D010000}"/>
    <cellStyle name="Comma 12 2 10" xfId="61" xr:uid="{00000000-0005-0000-0000-00008E010000}"/>
    <cellStyle name="Comma 12 2 10 2" xfId="62" xr:uid="{00000000-0005-0000-0000-00008F010000}"/>
    <cellStyle name="Comma 12 2 10 2 2" xfId="2329" xr:uid="{00000000-0005-0000-0000-000090010000}"/>
    <cellStyle name="Comma 12 2 10 2 2 2" xfId="6564" xr:uid="{00000000-0005-0000-0000-000091010000}"/>
    <cellStyle name="Comma 12 2 10 2 2 2 2" xfId="14495" xr:uid="{00000000-0005-0000-0000-000092010000}"/>
    <cellStyle name="Comma 12 2 10 2 2 2 3" xfId="26146" xr:uid="{00000000-0005-0000-0000-000093010000}"/>
    <cellStyle name="Comma 12 2 10 2 2 2 4" xfId="32044" xr:uid="{00000000-0005-0000-0000-000094010000}"/>
    <cellStyle name="Comma 12 2 10 2 2 3" xfId="8593" xr:uid="{00000000-0005-0000-0000-000095010000}"/>
    <cellStyle name="Comma 12 2 10 2 2 4" xfId="20388" xr:uid="{00000000-0005-0000-0000-000096010000}"/>
    <cellStyle name="Comma 12 2 10 2 2 5" xfId="32045" xr:uid="{00000000-0005-0000-0000-000097010000}"/>
    <cellStyle name="Comma 12 2 10 2 3" xfId="5576" xr:uid="{00000000-0005-0000-0000-000098010000}"/>
    <cellStyle name="Comma 12 2 10 2 3 2" xfId="14496" xr:uid="{00000000-0005-0000-0000-000099010000}"/>
    <cellStyle name="Comma 12 2 10 2 3 2 2" xfId="26147" xr:uid="{00000000-0005-0000-0000-00009A010000}"/>
    <cellStyle name="Comma 12 2 10 2 3 3" xfId="8594" xr:uid="{00000000-0005-0000-0000-00009B010000}"/>
    <cellStyle name="Comma 12 2 10 2 3 4" xfId="20389" xr:uid="{00000000-0005-0000-0000-00009C010000}"/>
    <cellStyle name="Comma 12 2 10 2 3 5" xfId="32046" xr:uid="{00000000-0005-0000-0000-00009D010000}"/>
    <cellStyle name="Comma 12 2 10 2 4" xfId="14494" xr:uid="{00000000-0005-0000-0000-00009E010000}"/>
    <cellStyle name="Comma 12 2 10 2 4 2" xfId="26145" xr:uid="{00000000-0005-0000-0000-00009F010000}"/>
    <cellStyle name="Comma 12 2 10 2 5" xfId="8592" xr:uid="{00000000-0005-0000-0000-0000A0010000}"/>
    <cellStyle name="Comma 12 2 10 2 6" xfId="20387" xr:uid="{00000000-0005-0000-0000-0000A1010000}"/>
    <cellStyle name="Comma 12 2 10 2 7" xfId="32047" xr:uid="{00000000-0005-0000-0000-0000A2010000}"/>
    <cellStyle name="Comma 12 2 10 3" xfId="2328" xr:uid="{00000000-0005-0000-0000-0000A3010000}"/>
    <cellStyle name="Comma 12 2 10 3 2" xfId="6563" xr:uid="{00000000-0005-0000-0000-0000A4010000}"/>
    <cellStyle name="Comma 12 2 10 3 2 2" xfId="14497" xr:uid="{00000000-0005-0000-0000-0000A5010000}"/>
    <cellStyle name="Comma 12 2 10 3 2 3" xfId="26148" xr:uid="{00000000-0005-0000-0000-0000A6010000}"/>
    <cellStyle name="Comma 12 2 10 3 2 4" xfId="32048" xr:uid="{00000000-0005-0000-0000-0000A7010000}"/>
    <cellStyle name="Comma 12 2 10 3 3" xfId="8595" xr:uid="{00000000-0005-0000-0000-0000A8010000}"/>
    <cellStyle name="Comma 12 2 10 3 4" xfId="20390" xr:uid="{00000000-0005-0000-0000-0000A9010000}"/>
    <cellStyle name="Comma 12 2 10 3 5" xfId="32049" xr:uid="{00000000-0005-0000-0000-0000AA010000}"/>
    <cellStyle name="Comma 12 2 10 4" xfId="4832" xr:uid="{00000000-0005-0000-0000-0000AB010000}"/>
    <cellStyle name="Comma 12 2 10 4 2" xfId="14498" xr:uid="{00000000-0005-0000-0000-0000AC010000}"/>
    <cellStyle name="Comma 12 2 10 4 2 2" xfId="26149" xr:uid="{00000000-0005-0000-0000-0000AD010000}"/>
    <cellStyle name="Comma 12 2 10 4 3" xfId="8596" xr:uid="{00000000-0005-0000-0000-0000AE010000}"/>
    <cellStyle name="Comma 12 2 10 4 4" xfId="20391" xr:uid="{00000000-0005-0000-0000-0000AF010000}"/>
    <cellStyle name="Comma 12 2 10 4 5" xfId="32050" xr:uid="{00000000-0005-0000-0000-0000B0010000}"/>
    <cellStyle name="Comma 12 2 10 5" xfId="14493" xr:uid="{00000000-0005-0000-0000-0000B1010000}"/>
    <cellStyle name="Comma 12 2 10 5 2" xfId="26144" xr:uid="{00000000-0005-0000-0000-0000B2010000}"/>
    <cellStyle name="Comma 12 2 10 6" xfId="8591" xr:uid="{00000000-0005-0000-0000-0000B3010000}"/>
    <cellStyle name="Comma 12 2 10 7" xfId="20386" xr:uid="{00000000-0005-0000-0000-0000B4010000}"/>
    <cellStyle name="Comma 12 2 10 8" xfId="32051" xr:uid="{00000000-0005-0000-0000-0000B5010000}"/>
    <cellStyle name="Comma 12 2 11" xfId="63" xr:uid="{00000000-0005-0000-0000-0000B6010000}"/>
    <cellStyle name="Comma 12 2 11 2" xfId="64" xr:uid="{00000000-0005-0000-0000-0000B7010000}"/>
    <cellStyle name="Comma 12 2 11 2 2" xfId="2331" xr:uid="{00000000-0005-0000-0000-0000B8010000}"/>
    <cellStyle name="Comma 12 2 11 2 2 2" xfId="6566" xr:uid="{00000000-0005-0000-0000-0000B9010000}"/>
    <cellStyle name="Comma 12 2 11 2 2 2 2" xfId="14501" xr:uid="{00000000-0005-0000-0000-0000BA010000}"/>
    <cellStyle name="Comma 12 2 11 2 2 2 3" xfId="26152" xr:uid="{00000000-0005-0000-0000-0000BB010000}"/>
    <cellStyle name="Comma 12 2 11 2 2 2 4" xfId="32052" xr:uid="{00000000-0005-0000-0000-0000BC010000}"/>
    <cellStyle name="Comma 12 2 11 2 2 3" xfId="8599" xr:uid="{00000000-0005-0000-0000-0000BD010000}"/>
    <cellStyle name="Comma 12 2 11 2 2 4" xfId="20394" xr:uid="{00000000-0005-0000-0000-0000BE010000}"/>
    <cellStyle name="Comma 12 2 11 2 2 5" xfId="32053" xr:uid="{00000000-0005-0000-0000-0000BF010000}"/>
    <cellStyle name="Comma 12 2 11 2 3" xfId="5577" xr:uid="{00000000-0005-0000-0000-0000C0010000}"/>
    <cellStyle name="Comma 12 2 11 2 3 2" xfId="14502" xr:uid="{00000000-0005-0000-0000-0000C1010000}"/>
    <cellStyle name="Comma 12 2 11 2 3 2 2" xfId="26153" xr:uid="{00000000-0005-0000-0000-0000C2010000}"/>
    <cellStyle name="Comma 12 2 11 2 3 3" xfId="8600" xr:uid="{00000000-0005-0000-0000-0000C3010000}"/>
    <cellStyle name="Comma 12 2 11 2 3 4" xfId="20395" xr:uid="{00000000-0005-0000-0000-0000C4010000}"/>
    <cellStyle name="Comma 12 2 11 2 3 5" xfId="32054" xr:uid="{00000000-0005-0000-0000-0000C5010000}"/>
    <cellStyle name="Comma 12 2 11 2 4" xfId="14500" xr:uid="{00000000-0005-0000-0000-0000C6010000}"/>
    <cellStyle name="Comma 12 2 11 2 4 2" xfId="26151" xr:uid="{00000000-0005-0000-0000-0000C7010000}"/>
    <cellStyle name="Comma 12 2 11 2 5" xfId="8598" xr:uid="{00000000-0005-0000-0000-0000C8010000}"/>
    <cellStyle name="Comma 12 2 11 2 6" xfId="20393" xr:uid="{00000000-0005-0000-0000-0000C9010000}"/>
    <cellStyle name="Comma 12 2 11 2 7" xfId="32055" xr:uid="{00000000-0005-0000-0000-0000CA010000}"/>
    <cellStyle name="Comma 12 2 11 3" xfId="2330" xr:uid="{00000000-0005-0000-0000-0000CB010000}"/>
    <cellStyle name="Comma 12 2 11 3 2" xfId="6565" xr:uid="{00000000-0005-0000-0000-0000CC010000}"/>
    <cellStyle name="Comma 12 2 11 3 2 2" xfId="14503" xr:uid="{00000000-0005-0000-0000-0000CD010000}"/>
    <cellStyle name="Comma 12 2 11 3 2 3" xfId="26154" xr:uid="{00000000-0005-0000-0000-0000CE010000}"/>
    <cellStyle name="Comma 12 2 11 3 2 4" xfId="32056" xr:uid="{00000000-0005-0000-0000-0000CF010000}"/>
    <cellStyle name="Comma 12 2 11 3 3" xfId="8601" xr:uid="{00000000-0005-0000-0000-0000D0010000}"/>
    <cellStyle name="Comma 12 2 11 3 4" xfId="20396" xr:uid="{00000000-0005-0000-0000-0000D1010000}"/>
    <cellStyle name="Comma 12 2 11 3 5" xfId="32057" xr:uid="{00000000-0005-0000-0000-0000D2010000}"/>
    <cellStyle name="Comma 12 2 11 4" xfId="5283" xr:uid="{00000000-0005-0000-0000-0000D3010000}"/>
    <cellStyle name="Comma 12 2 11 4 2" xfId="14504" xr:uid="{00000000-0005-0000-0000-0000D4010000}"/>
    <cellStyle name="Comma 12 2 11 4 2 2" xfId="26155" xr:uid="{00000000-0005-0000-0000-0000D5010000}"/>
    <cellStyle name="Comma 12 2 11 4 3" xfId="8602" xr:uid="{00000000-0005-0000-0000-0000D6010000}"/>
    <cellStyle name="Comma 12 2 11 4 4" xfId="20397" xr:uid="{00000000-0005-0000-0000-0000D7010000}"/>
    <cellStyle name="Comma 12 2 11 4 5" xfId="32058" xr:uid="{00000000-0005-0000-0000-0000D8010000}"/>
    <cellStyle name="Comma 12 2 11 5" xfId="14499" xr:uid="{00000000-0005-0000-0000-0000D9010000}"/>
    <cellStyle name="Comma 12 2 11 5 2" xfId="26150" xr:uid="{00000000-0005-0000-0000-0000DA010000}"/>
    <cellStyle name="Comma 12 2 11 6" xfId="8597" xr:uid="{00000000-0005-0000-0000-0000DB010000}"/>
    <cellStyle name="Comma 12 2 11 7" xfId="20392" xr:uid="{00000000-0005-0000-0000-0000DC010000}"/>
    <cellStyle name="Comma 12 2 11 8" xfId="32059" xr:uid="{00000000-0005-0000-0000-0000DD010000}"/>
    <cellStyle name="Comma 12 2 12" xfId="65" xr:uid="{00000000-0005-0000-0000-0000DE010000}"/>
    <cellStyle name="Comma 12 2 12 2" xfId="2332" xr:uid="{00000000-0005-0000-0000-0000DF010000}"/>
    <cellStyle name="Comma 12 2 12 2 2" xfId="6567" xr:uid="{00000000-0005-0000-0000-0000E0010000}"/>
    <cellStyle name="Comma 12 2 12 2 2 2" xfId="14506" xr:uid="{00000000-0005-0000-0000-0000E1010000}"/>
    <cellStyle name="Comma 12 2 12 2 2 3" xfId="26157" xr:uid="{00000000-0005-0000-0000-0000E2010000}"/>
    <cellStyle name="Comma 12 2 12 2 2 4" xfId="32060" xr:uid="{00000000-0005-0000-0000-0000E3010000}"/>
    <cellStyle name="Comma 12 2 12 2 3" xfId="8604" xr:uid="{00000000-0005-0000-0000-0000E4010000}"/>
    <cellStyle name="Comma 12 2 12 2 4" xfId="20399" xr:uid="{00000000-0005-0000-0000-0000E5010000}"/>
    <cellStyle name="Comma 12 2 12 2 5" xfId="32061" xr:uid="{00000000-0005-0000-0000-0000E6010000}"/>
    <cellStyle name="Comma 12 2 12 3" xfId="5517" xr:uid="{00000000-0005-0000-0000-0000E7010000}"/>
    <cellStyle name="Comma 12 2 12 3 2" xfId="14507" xr:uid="{00000000-0005-0000-0000-0000E8010000}"/>
    <cellStyle name="Comma 12 2 12 3 2 2" xfId="26158" xr:uid="{00000000-0005-0000-0000-0000E9010000}"/>
    <cellStyle name="Comma 12 2 12 3 3" xfId="8605" xr:uid="{00000000-0005-0000-0000-0000EA010000}"/>
    <cellStyle name="Comma 12 2 12 3 4" xfId="20400" xr:uid="{00000000-0005-0000-0000-0000EB010000}"/>
    <cellStyle name="Comma 12 2 12 4" xfId="5578" xr:uid="{00000000-0005-0000-0000-0000EC010000}"/>
    <cellStyle name="Comma 12 2 12 4 2" xfId="14505" xr:uid="{00000000-0005-0000-0000-0000ED010000}"/>
    <cellStyle name="Comma 12 2 12 4 3" xfId="26156" xr:uid="{00000000-0005-0000-0000-0000EE010000}"/>
    <cellStyle name="Comma 12 2 12 4 4" xfId="32062" xr:uid="{00000000-0005-0000-0000-0000EF010000}"/>
    <cellStyle name="Comma 12 2 12 5" xfId="8603" xr:uid="{00000000-0005-0000-0000-0000F0010000}"/>
    <cellStyle name="Comma 12 2 12 6" xfId="20398" xr:uid="{00000000-0005-0000-0000-0000F1010000}"/>
    <cellStyle name="Comma 12 2 12 7" xfId="32063" xr:uid="{00000000-0005-0000-0000-0000F2010000}"/>
    <cellStyle name="Comma 12 2 13" xfId="2327" xr:uid="{00000000-0005-0000-0000-0000F3010000}"/>
    <cellStyle name="Comma 12 2 13 2" xfId="6562" xr:uid="{00000000-0005-0000-0000-0000F4010000}"/>
    <cellStyle name="Comma 12 2 13 2 2" xfId="14508" xr:uid="{00000000-0005-0000-0000-0000F5010000}"/>
    <cellStyle name="Comma 12 2 13 2 3" xfId="26159" xr:uid="{00000000-0005-0000-0000-0000F6010000}"/>
    <cellStyle name="Comma 12 2 13 2 4" xfId="32064" xr:uid="{00000000-0005-0000-0000-0000F7010000}"/>
    <cellStyle name="Comma 12 2 13 3" xfId="8606" xr:uid="{00000000-0005-0000-0000-0000F8010000}"/>
    <cellStyle name="Comma 12 2 13 4" xfId="20401" xr:uid="{00000000-0005-0000-0000-0000F9010000}"/>
    <cellStyle name="Comma 12 2 13 5" xfId="32065" xr:uid="{00000000-0005-0000-0000-0000FA010000}"/>
    <cellStyle name="Comma 12 2 14" xfId="4590" xr:uid="{00000000-0005-0000-0000-0000FB010000}"/>
    <cellStyle name="Comma 12 2 14 2" xfId="14509" xr:uid="{00000000-0005-0000-0000-0000FC010000}"/>
    <cellStyle name="Comma 12 2 14 2 2" xfId="26160" xr:uid="{00000000-0005-0000-0000-0000FD010000}"/>
    <cellStyle name="Comma 12 2 14 3" xfId="8607" xr:uid="{00000000-0005-0000-0000-0000FE010000}"/>
    <cellStyle name="Comma 12 2 14 4" xfId="20402" xr:uid="{00000000-0005-0000-0000-0000FF010000}"/>
    <cellStyle name="Comma 12 2 14 5" xfId="32066" xr:uid="{00000000-0005-0000-0000-000000020000}"/>
    <cellStyle name="Comma 12 2 15" xfId="14492" xr:uid="{00000000-0005-0000-0000-000001020000}"/>
    <cellStyle name="Comma 12 2 15 2" xfId="26143" xr:uid="{00000000-0005-0000-0000-000002020000}"/>
    <cellStyle name="Comma 12 2 16" xfId="8590" xr:uid="{00000000-0005-0000-0000-000003020000}"/>
    <cellStyle name="Comma 12 2 17" xfId="20385" xr:uid="{00000000-0005-0000-0000-000004020000}"/>
    <cellStyle name="Comma 12 2 18" xfId="32067" xr:uid="{00000000-0005-0000-0000-000005020000}"/>
    <cellStyle name="Comma 12 2 2" xfId="66" xr:uid="{00000000-0005-0000-0000-000006020000}"/>
    <cellStyle name="Comma 12 2 2 10" xfId="14510" xr:uid="{00000000-0005-0000-0000-000007020000}"/>
    <cellStyle name="Comma 12 2 2 10 2" xfId="26161" xr:uid="{00000000-0005-0000-0000-000008020000}"/>
    <cellStyle name="Comma 12 2 2 11" xfId="8608" xr:uid="{00000000-0005-0000-0000-000009020000}"/>
    <cellStyle name="Comma 12 2 2 12" xfId="20403" xr:uid="{00000000-0005-0000-0000-00000A020000}"/>
    <cellStyle name="Comma 12 2 2 13" xfId="32068" xr:uid="{00000000-0005-0000-0000-00000B020000}"/>
    <cellStyle name="Comma 12 2 2 2" xfId="67" xr:uid="{00000000-0005-0000-0000-00000C020000}"/>
    <cellStyle name="Comma 12 2 2 2 10" xfId="20404" xr:uid="{00000000-0005-0000-0000-00000D020000}"/>
    <cellStyle name="Comma 12 2 2 2 11" xfId="32069" xr:uid="{00000000-0005-0000-0000-00000E020000}"/>
    <cellStyle name="Comma 12 2 2 2 2" xfId="68" xr:uid="{00000000-0005-0000-0000-00000F020000}"/>
    <cellStyle name="Comma 12 2 2 2 2 2" xfId="69" xr:uid="{00000000-0005-0000-0000-000010020000}"/>
    <cellStyle name="Comma 12 2 2 2 2 2 2" xfId="2336" xr:uid="{00000000-0005-0000-0000-000011020000}"/>
    <cellStyle name="Comma 12 2 2 2 2 2 2 2" xfId="6571" xr:uid="{00000000-0005-0000-0000-000012020000}"/>
    <cellStyle name="Comma 12 2 2 2 2 2 2 2 2" xfId="14514" xr:uid="{00000000-0005-0000-0000-000013020000}"/>
    <cellStyle name="Comma 12 2 2 2 2 2 2 2 3" xfId="26165" xr:uid="{00000000-0005-0000-0000-000014020000}"/>
    <cellStyle name="Comma 12 2 2 2 2 2 2 2 4" xfId="32070" xr:uid="{00000000-0005-0000-0000-000015020000}"/>
    <cellStyle name="Comma 12 2 2 2 2 2 2 3" xfId="8612" xr:uid="{00000000-0005-0000-0000-000016020000}"/>
    <cellStyle name="Comma 12 2 2 2 2 2 2 4" xfId="20407" xr:uid="{00000000-0005-0000-0000-000017020000}"/>
    <cellStyle name="Comma 12 2 2 2 2 2 2 5" xfId="32071" xr:uid="{00000000-0005-0000-0000-000018020000}"/>
    <cellStyle name="Comma 12 2 2 2 2 2 3" xfId="5579" xr:uid="{00000000-0005-0000-0000-000019020000}"/>
    <cellStyle name="Comma 12 2 2 2 2 2 3 2" xfId="14515" xr:uid="{00000000-0005-0000-0000-00001A020000}"/>
    <cellStyle name="Comma 12 2 2 2 2 2 3 2 2" xfId="26166" xr:uid="{00000000-0005-0000-0000-00001B020000}"/>
    <cellStyle name="Comma 12 2 2 2 2 2 3 3" xfId="8613" xr:uid="{00000000-0005-0000-0000-00001C020000}"/>
    <cellStyle name="Comma 12 2 2 2 2 2 3 4" xfId="20408" xr:uid="{00000000-0005-0000-0000-00001D020000}"/>
    <cellStyle name="Comma 12 2 2 2 2 2 3 5" xfId="32072" xr:uid="{00000000-0005-0000-0000-00001E020000}"/>
    <cellStyle name="Comma 12 2 2 2 2 2 4" xfId="14513" xr:uid="{00000000-0005-0000-0000-00001F020000}"/>
    <cellStyle name="Comma 12 2 2 2 2 2 4 2" xfId="26164" xr:uid="{00000000-0005-0000-0000-000020020000}"/>
    <cellStyle name="Comma 12 2 2 2 2 2 5" xfId="8611" xr:uid="{00000000-0005-0000-0000-000021020000}"/>
    <cellStyle name="Comma 12 2 2 2 2 2 6" xfId="20406" xr:uid="{00000000-0005-0000-0000-000022020000}"/>
    <cellStyle name="Comma 12 2 2 2 2 2 7" xfId="32073" xr:uid="{00000000-0005-0000-0000-000023020000}"/>
    <cellStyle name="Comma 12 2 2 2 2 3" xfId="2335" xr:uid="{00000000-0005-0000-0000-000024020000}"/>
    <cellStyle name="Comma 12 2 2 2 2 3 2" xfId="6570" xr:uid="{00000000-0005-0000-0000-000025020000}"/>
    <cellStyle name="Comma 12 2 2 2 2 3 2 2" xfId="14516" xr:uid="{00000000-0005-0000-0000-000026020000}"/>
    <cellStyle name="Comma 12 2 2 2 2 3 2 3" xfId="26167" xr:uid="{00000000-0005-0000-0000-000027020000}"/>
    <cellStyle name="Comma 12 2 2 2 2 3 2 4" xfId="32074" xr:uid="{00000000-0005-0000-0000-000028020000}"/>
    <cellStyle name="Comma 12 2 2 2 2 3 3" xfId="8614" xr:uid="{00000000-0005-0000-0000-000029020000}"/>
    <cellStyle name="Comma 12 2 2 2 2 3 4" xfId="20409" xr:uid="{00000000-0005-0000-0000-00002A020000}"/>
    <cellStyle name="Comma 12 2 2 2 2 3 5" xfId="32075" xr:uid="{00000000-0005-0000-0000-00002B020000}"/>
    <cellStyle name="Comma 12 2 2 2 2 4" xfId="5122" xr:uid="{00000000-0005-0000-0000-00002C020000}"/>
    <cellStyle name="Comma 12 2 2 2 2 4 2" xfId="14517" xr:uid="{00000000-0005-0000-0000-00002D020000}"/>
    <cellStyle name="Comma 12 2 2 2 2 4 2 2" xfId="26168" xr:uid="{00000000-0005-0000-0000-00002E020000}"/>
    <cellStyle name="Comma 12 2 2 2 2 4 3" xfId="8615" xr:uid="{00000000-0005-0000-0000-00002F020000}"/>
    <cellStyle name="Comma 12 2 2 2 2 4 4" xfId="20410" xr:uid="{00000000-0005-0000-0000-000030020000}"/>
    <cellStyle name="Comma 12 2 2 2 2 4 5" xfId="32076" xr:uid="{00000000-0005-0000-0000-000031020000}"/>
    <cellStyle name="Comma 12 2 2 2 2 5" xfId="14512" xr:uid="{00000000-0005-0000-0000-000032020000}"/>
    <cellStyle name="Comma 12 2 2 2 2 5 2" xfId="26163" xr:uid="{00000000-0005-0000-0000-000033020000}"/>
    <cellStyle name="Comma 12 2 2 2 2 6" xfId="8610" xr:uid="{00000000-0005-0000-0000-000034020000}"/>
    <cellStyle name="Comma 12 2 2 2 2 7" xfId="20405" xr:uid="{00000000-0005-0000-0000-000035020000}"/>
    <cellStyle name="Comma 12 2 2 2 2 8" xfId="32077" xr:uid="{00000000-0005-0000-0000-000036020000}"/>
    <cellStyle name="Comma 12 2 2 2 3" xfId="70" xr:uid="{00000000-0005-0000-0000-000037020000}"/>
    <cellStyle name="Comma 12 2 2 2 3 2" xfId="71" xr:uid="{00000000-0005-0000-0000-000038020000}"/>
    <cellStyle name="Comma 12 2 2 2 3 2 2" xfId="2338" xr:uid="{00000000-0005-0000-0000-000039020000}"/>
    <cellStyle name="Comma 12 2 2 2 3 2 2 2" xfId="6573" xr:uid="{00000000-0005-0000-0000-00003A020000}"/>
    <cellStyle name="Comma 12 2 2 2 3 2 2 2 2" xfId="14520" xr:uid="{00000000-0005-0000-0000-00003B020000}"/>
    <cellStyle name="Comma 12 2 2 2 3 2 2 2 3" xfId="26171" xr:uid="{00000000-0005-0000-0000-00003C020000}"/>
    <cellStyle name="Comma 12 2 2 2 3 2 2 2 4" xfId="32078" xr:uid="{00000000-0005-0000-0000-00003D020000}"/>
    <cellStyle name="Comma 12 2 2 2 3 2 2 3" xfId="8618" xr:uid="{00000000-0005-0000-0000-00003E020000}"/>
    <cellStyle name="Comma 12 2 2 2 3 2 2 4" xfId="20413" xr:uid="{00000000-0005-0000-0000-00003F020000}"/>
    <cellStyle name="Comma 12 2 2 2 3 2 2 5" xfId="32079" xr:uid="{00000000-0005-0000-0000-000040020000}"/>
    <cellStyle name="Comma 12 2 2 2 3 2 3" xfId="5580" xr:uid="{00000000-0005-0000-0000-000041020000}"/>
    <cellStyle name="Comma 12 2 2 2 3 2 3 2" xfId="14521" xr:uid="{00000000-0005-0000-0000-000042020000}"/>
    <cellStyle name="Comma 12 2 2 2 3 2 3 2 2" xfId="26172" xr:uid="{00000000-0005-0000-0000-000043020000}"/>
    <cellStyle name="Comma 12 2 2 2 3 2 3 3" xfId="8619" xr:uid="{00000000-0005-0000-0000-000044020000}"/>
    <cellStyle name="Comma 12 2 2 2 3 2 3 4" xfId="20414" xr:uid="{00000000-0005-0000-0000-000045020000}"/>
    <cellStyle name="Comma 12 2 2 2 3 2 3 5" xfId="32080" xr:uid="{00000000-0005-0000-0000-000046020000}"/>
    <cellStyle name="Comma 12 2 2 2 3 2 4" xfId="14519" xr:uid="{00000000-0005-0000-0000-000047020000}"/>
    <cellStyle name="Comma 12 2 2 2 3 2 4 2" xfId="26170" xr:uid="{00000000-0005-0000-0000-000048020000}"/>
    <cellStyle name="Comma 12 2 2 2 3 2 5" xfId="8617" xr:uid="{00000000-0005-0000-0000-000049020000}"/>
    <cellStyle name="Comma 12 2 2 2 3 2 6" xfId="20412" xr:uid="{00000000-0005-0000-0000-00004A020000}"/>
    <cellStyle name="Comma 12 2 2 2 3 2 7" xfId="32081" xr:uid="{00000000-0005-0000-0000-00004B020000}"/>
    <cellStyle name="Comma 12 2 2 2 3 3" xfId="2337" xr:uid="{00000000-0005-0000-0000-00004C020000}"/>
    <cellStyle name="Comma 12 2 2 2 3 3 2" xfId="6572" xr:uid="{00000000-0005-0000-0000-00004D020000}"/>
    <cellStyle name="Comma 12 2 2 2 3 3 2 2" xfId="14522" xr:uid="{00000000-0005-0000-0000-00004E020000}"/>
    <cellStyle name="Comma 12 2 2 2 3 3 2 3" xfId="26173" xr:uid="{00000000-0005-0000-0000-00004F020000}"/>
    <cellStyle name="Comma 12 2 2 2 3 3 2 4" xfId="32082" xr:uid="{00000000-0005-0000-0000-000050020000}"/>
    <cellStyle name="Comma 12 2 2 2 3 3 3" xfId="8620" xr:uid="{00000000-0005-0000-0000-000051020000}"/>
    <cellStyle name="Comma 12 2 2 2 3 3 4" xfId="20415" xr:uid="{00000000-0005-0000-0000-000052020000}"/>
    <cellStyle name="Comma 12 2 2 2 3 3 5" xfId="32083" xr:uid="{00000000-0005-0000-0000-000053020000}"/>
    <cellStyle name="Comma 12 2 2 2 3 4" xfId="4880" xr:uid="{00000000-0005-0000-0000-000054020000}"/>
    <cellStyle name="Comma 12 2 2 2 3 4 2" xfId="14523" xr:uid="{00000000-0005-0000-0000-000055020000}"/>
    <cellStyle name="Comma 12 2 2 2 3 4 2 2" xfId="26174" xr:uid="{00000000-0005-0000-0000-000056020000}"/>
    <cellStyle name="Comma 12 2 2 2 3 4 3" xfId="8621" xr:uid="{00000000-0005-0000-0000-000057020000}"/>
    <cellStyle name="Comma 12 2 2 2 3 4 4" xfId="20416" xr:uid="{00000000-0005-0000-0000-000058020000}"/>
    <cellStyle name="Comma 12 2 2 2 3 4 5" xfId="32084" xr:uid="{00000000-0005-0000-0000-000059020000}"/>
    <cellStyle name="Comma 12 2 2 2 3 5" xfId="14518" xr:uid="{00000000-0005-0000-0000-00005A020000}"/>
    <cellStyle name="Comma 12 2 2 2 3 5 2" xfId="26169" xr:uid="{00000000-0005-0000-0000-00005B020000}"/>
    <cellStyle name="Comma 12 2 2 2 3 6" xfId="8616" xr:uid="{00000000-0005-0000-0000-00005C020000}"/>
    <cellStyle name="Comma 12 2 2 2 3 7" xfId="20411" xr:uid="{00000000-0005-0000-0000-00005D020000}"/>
    <cellStyle name="Comma 12 2 2 2 3 8" xfId="32085" xr:uid="{00000000-0005-0000-0000-00005E020000}"/>
    <cellStyle name="Comma 12 2 2 2 4" xfId="72" xr:uid="{00000000-0005-0000-0000-00005F020000}"/>
    <cellStyle name="Comma 12 2 2 2 4 2" xfId="73" xr:uid="{00000000-0005-0000-0000-000060020000}"/>
    <cellStyle name="Comma 12 2 2 2 4 2 2" xfId="2340" xr:uid="{00000000-0005-0000-0000-000061020000}"/>
    <cellStyle name="Comma 12 2 2 2 4 2 2 2" xfId="6575" xr:uid="{00000000-0005-0000-0000-000062020000}"/>
    <cellStyle name="Comma 12 2 2 2 4 2 2 2 2" xfId="14526" xr:uid="{00000000-0005-0000-0000-000063020000}"/>
    <cellStyle name="Comma 12 2 2 2 4 2 2 2 3" xfId="26177" xr:uid="{00000000-0005-0000-0000-000064020000}"/>
    <cellStyle name="Comma 12 2 2 2 4 2 2 2 4" xfId="32086" xr:uid="{00000000-0005-0000-0000-000065020000}"/>
    <cellStyle name="Comma 12 2 2 2 4 2 2 3" xfId="8624" xr:uid="{00000000-0005-0000-0000-000066020000}"/>
    <cellStyle name="Comma 12 2 2 2 4 2 2 4" xfId="20419" xr:uid="{00000000-0005-0000-0000-000067020000}"/>
    <cellStyle name="Comma 12 2 2 2 4 2 2 5" xfId="32087" xr:uid="{00000000-0005-0000-0000-000068020000}"/>
    <cellStyle name="Comma 12 2 2 2 4 2 3" xfId="5581" xr:uid="{00000000-0005-0000-0000-000069020000}"/>
    <cellStyle name="Comma 12 2 2 2 4 2 3 2" xfId="14527" xr:uid="{00000000-0005-0000-0000-00006A020000}"/>
    <cellStyle name="Comma 12 2 2 2 4 2 3 2 2" xfId="26178" xr:uid="{00000000-0005-0000-0000-00006B020000}"/>
    <cellStyle name="Comma 12 2 2 2 4 2 3 3" xfId="8625" xr:uid="{00000000-0005-0000-0000-00006C020000}"/>
    <cellStyle name="Comma 12 2 2 2 4 2 3 4" xfId="20420" xr:uid="{00000000-0005-0000-0000-00006D020000}"/>
    <cellStyle name="Comma 12 2 2 2 4 2 3 5" xfId="32088" xr:uid="{00000000-0005-0000-0000-00006E020000}"/>
    <cellStyle name="Comma 12 2 2 2 4 2 4" xfId="14525" xr:uid="{00000000-0005-0000-0000-00006F020000}"/>
    <cellStyle name="Comma 12 2 2 2 4 2 4 2" xfId="26176" xr:uid="{00000000-0005-0000-0000-000070020000}"/>
    <cellStyle name="Comma 12 2 2 2 4 2 5" xfId="8623" xr:uid="{00000000-0005-0000-0000-000071020000}"/>
    <cellStyle name="Comma 12 2 2 2 4 2 6" xfId="20418" xr:uid="{00000000-0005-0000-0000-000072020000}"/>
    <cellStyle name="Comma 12 2 2 2 4 2 7" xfId="32089" xr:uid="{00000000-0005-0000-0000-000073020000}"/>
    <cellStyle name="Comma 12 2 2 2 4 3" xfId="2339" xr:uid="{00000000-0005-0000-0000-000074020000}"/>
    <cellStyle name="Comma 12 2 2 2 4 3 2" xfId="6574" xr:uid="{00000000-0005-0000-0000-000075020000}"/>
    <cellStyle name="Comma 12 2 2 2 4 3 2 2" xfId="14528" xr:uid="{00000000-0005-0000-0000-000076020000}"/>
    <cellStyle name="Comma 12 2 2 2 4 3 2 3" xfId="26179" xr:uid="{00000000-0005-0000-0000-000077020000}"/>
    <cellStyle name="Comma 12 2 2 2 4 3 2 4" xfId="32090" xr:uid="{00000000-0005-0000-0000-000078020000}"/>
    <cellStyle name="Comma 12 2 2 2 4 3 3" xfId="8626" xr:uid="{00000000-0005-0000-0000-000079020000}"/>
    <cellStyle name="Comma 12 2 2 2 4 3 4" xfId="20421" xr:uid="{00000000-0005-0000-0000-00007A020000}"/>
    <cellStyle name="Comma 12 2 2 2 4 3 5" xfId="32091" xr:uid="{00000000-0005-0000-0000-00007B020000}"/>
    <cellStyle name="Comma 12 2 2 2 4 4" xfId="5331" xr:uid="{00000000-0005-0000-0000-00007C020000}"/>
    <cellStyle name="Comma 12 2 2 2 4 4 2" xfId="14529" xr:uid="{00000000-0005-0000-0000-00007D020000}"/>
    <cellStyle name="Comma 12 2 2 2 4 4 2 2" xfId="26180" xr:uid="{00000000-0005-0000-0000-00007E020000}"/>
    <cellStyle name="Comma 12 2 2 2 4 4 3" xfId="8627" xr:uid="{00000000-0005-0000-0000-00007F020000}"/>
    <cellStyle name="Comma 12 2 2 2 4 4 4" xfId="20422" xr:uid="{00000000-0005-0000-0000-000080020000}"/>
    <cellStyle name="Comma 12 2 2 2 4 4 5" xfId="32092" xr:uid="{00000000-0005-0000-0000-000081020000}"/>
    <cellStyle name="Comma 12 2 2 2 4 5" xfId="14524" xr:uid="{00000000-0005-0000-0000-000082020000}"/>
    <cellStyle name="Comma 12 2 2 2 4 5 2" xfId="26175" xr:uid="{00000000-0005-0000-0000-000083020000}"/>
    <cellStyle name="Comma 12 2 2 2 4 6" xfId="8622" xr:uid="{00000000-0005-0000-0000-000084020000}"/>
    <cellStyle name="Comma 12 2 2 2 4 7" xfId="20417" xr:uid="{00000000-0005-0000-0000-000085020000}"/>
    <cellStyle name="Comma 12 2 2 2 4 8" xfId="32093" xr:uid="{00000000-0005-0000-0000-000086020000}"/>
    <cellStyle name="Comma 12 2 2 2 5" xfId="74" xr:uid="{00000000-0005-0000-0000-000087020000}"/>
    <cellStyle name="Comma 12 2 2 2 5 2" xfId="2341" xr:uid="{00000000-0005-0000-0000-000088020000}"/>
    <cellStyle name="Comma 12 2 2 2 5 2 2" xfId="6576" xr:uid="{00000000-0005-0000-0000-000089020000}"/>
    <cellStyle name="Comma 12 2 2 2 5 2 2 2" xfId="14531" xr:uid="{00000000-0005-0000-0000-00008A020000}"/>
    <cellStyle name="Comma 12 2 2 2 5 2 2 3" xfId="26182" xr:uid="{00000000-0005-0000-0000-00008B020000}"/>
    <cellStyle name="Comma 12 2 2 2 5 2 2 4" xfId="32094" xr:uid="{00000000-0005-0000-0000-00008C020000}"/>
    <cellStyle name="Comma 12 2 2 2 5 2 3" xfId="8629" xr:uid="{00000000-0005-0000-0000-00008D020000}"/>
    <cellStyle name="Comma 12 2 2 2 5 2 4" xfId="20424" xr:uid="{00000000-0005-0000-0000-00008E020000}"/>
    <cellStyle name="Comma 12 2 2 2 5 2 5" xfId="32095" xr:uid="{00000000-0005-0000-0000-00008F020000}"/>
    <cellStyle name="Comma 12 2 2 2 5 3" xfId="5582" xr:uid="{00000000-0005-0000-0000-000090020000}"/>
    <cellStyle name="Comma 12 2 2 2 5 3 2" xfId="14532" xr:uid="{00000000-0005-0000-0000-000091020000}"/>
    <cellStyle name="Comma 12 2 2 2 5 3 2 2" xfId="26183" xr:uid="{00000000-0005-0000-0000-000092020000}"/>
    <cellStyle name="Comma 12 2 2 2 5 3 3" xfId="8630" xr:uid="{00000000-0005-0000-0000-000093020000}"/>
    <cellStyle name="Comma 12 2 2 2 5 3 4" xfId="20425" xr:uid="{00000000-0005-0000-0000-000094020000}"/>
    <cellStyle name="Comma 12 2 2 2 5 3 5" xfId="32096" xr:uid="{00000000-0005-0000-0000-000095020000}"/>
    <cellStyle name="Comma 12 2 2 2 5 4" xfId="14530" xr:uid="{00000000-0005-0000-0000-000096020000}"/>
    <cellStyle name="Comma 12 2 2 2 5 4 2" xfId="26181" xr:uid="{00000000-0005-0000-0000-000097020000}"/>
    <cellStyle name="Comma 12 2 2 2 5 5" xfId="8628" xr:uid="{00000000-0005-0000-0000-000098020000}"/>
    <cellStyle name="Comma 12 2 2 2 5 6" xfId="20423" xr:uid="{00000000-0005-0000-0000-000099020000}"/>
    <cellStyle name="Comma 12 2 2 2 5 7" xfId="32097" xr:uid="{00000000-0005-0000-0000-00009A020000}"/>
    <cellStyle name="Comma 12 2 2 2 6" xfId="2334" xr:uid="{00000000-0005-0000-0000-00009B020000}"/>
    <cellStyle name="Comma 12 2 2 2 6 2" xfId="6569" xr:uid="{00000000-0005-0000-0000-00009C020000}"/>
    <cellStyle name="Comma 12 2 2 2 6 2 2" xfId="14533" xr:uid="{00000000-0005-0000-0000-00009D020000}"/>
    <cellStyle name="Comma 12 2 2 2 6 2 3" xfId="26184" xr:uid="{00000000-0005-0000-0000-00009E020000}"/>
    <cellStyle name="Comma 12 2 2 2 6 2 4" xfId="32098" xr:uid="{00000000-0005-0000-0000-00009F020000}"/>
    <cellStyle name="Comma 12 2 2 2 6 3" xfId="8631" xr:uid="{00000000-0005-0000-0000-0000A0020000}"/>
    <cellStyle name="Comma 12 2 2 2 6 4" xfId="20426" xr:uid="{00000000-0005-0000-0000-0000A1020000}"/>
    <cellStyle name="Comma 12 2 2 2 6 5" xfId="32099" xr:uid="{00000000-0005-0000-0000-0000A2020000}"/>
    <cellStyle name="Comma 12 2 2 2 7" xfId="4638" xr:uid="{00000000-0005-0000-0000-0000A3020000}"/>
    <cellStyle name="Comma 12 2 2 2 7 2" xfId="14534" xr:uid="{00000000-0005-0000-0000-0000A4020000}"/>
    <cellStyle name="Comma 12 2 2 2 7 2 2" xfId="26185" xr:uid="{00000000-0005-0000-0000-0000A5020000}"/>
    <cellStyle name="Comma 12 2 2 2 7 3" xfId="8632" xr:uid="{00000000-0005-0000-0000-0000A6020000}"/>
    <cellStyle name="Comma 12 2 2 2 7 4" xfId="20427" xr:uid="{00000000-0005-0000-0000-0000A7020000}"/>
    <cellStyle name="Comma 12 2 2 2 7 5" xfId="32100" xr:uid="{00000000-0005-0000-0000-0000A8020000}"/>
    <cellStyle name="Comma 12 2 2 2 8" xfId="14511" xr:uid="{00000000-0005-0000-0000-0000A9020000}"/>
    <cellStyle name="Comma 12 2 2 2 8 2" xfId="26162" xr:uid="{00000000-0005-0000-0000-0000AA020000}"/>
    <cellStyle name="Comma 12 2 2 2 9" xfId="8609" xr:uid="{00000000-0005-0000-0000-0000AB020000}"/>
    <cellStyle name="Comma 12 2 2 3" xfId="75" xr:uid="{00000000-0005-0000-0000-0000AC020000}"/>
    <cellStyle name="Comma 12 2 2 3 10" xfId="20428" xr:uid="{00000000-0005-0000-0000-0000AD020000}"/>
    <cellStyle name="Comma 12 2 2 3 11" xfId="32101" xr:uid="{00000000-0005-0000-0000-0000AE020000}"/>
    <cellStyle name="Comma 12 2 2 3 2" xfId="76" xr:uid="{00000000-0005-0000-0000-0000AF020000}"/>
    <cellStyle name="Comma 12 2 2 3 2 2" xfId="77" xr:uid="{00000000-0005-0000-0000-0000B0020000}"/>
    <cellStyle name="Comma 12 2 2 3 2 2 2" xfId="2344" xr:uid="{00000000-0005-0000-0000-0000B1020000}"/>
    <cellStyle name="Comma 12 2 2 3 2 2 2 2" xfId="6579" xr:uid="{00000000-0005-0000-0000-0000B2020000}"/>
    <cellStyle name="Comma 12 2 2 3 2 2 2 2 2" xfId="14538" xr:uid="{00000000-0005-0000-0000-0000B3020000}"/>
    <cellStyle name="Comma 12 2 2 3 2 2 2 2 3" xfId="26189" xr:uid="{00000000-0005-0000-0000-0000B4020000}"/>
    <cellStyle name="Comma 12 2 2 3 2 2 2 2 4" xfId="32102" xr:uid="{00000000-0005-0000-0000-0000B5020000}"/>
    <cellStyle name="Comma 12 2 2 3 2 2 2 3" xfId="8636" xr:uid="{00000000-0005-0000-0000-0000B6020000}"/>
    <cellStyle name="Comma 12 2 2 3 2 2 2 4" xfId="20431" xr:uid="{00000000-0005-0000-0000-0000B7020000}"/>
    <cellStyle name="Comma 12 2 2 3 2 2 2 5" xfId="32103" xr:uid="{00000000-0005-0000-0000-0000B8020000}"/>
    <cellStyle name="Comma 12 2 2 3 2 2 3" xfId="5583" xr:uid="{00000000-0005-0000-0000-0000B9020000}"/>
    <cellStyle name="Comma 12 2 2 3 2 2 3 2" xfId="14539" xr:uid="{00000000-0005-0000-0000-0000BA020000}"/>
    <cellStyle name="Comma 12 2 2 3 2 2 3 2 2" xfId="26190" xr:uid="{00000000-0005-0000-0000-0000BB020000}"/>
    <cellStyle name="Comma 12 2 2 3 2 2 3 3" xfId="8637" xr:uid="{00000000-0005-0000-0000-0000BC020000}"/>
    <cellStyle name="Comma 12 2 2 3 2 2 3 4" xfId="20432" xr:uid="{00000000-0005-0000-0000-0000BD020000}"/>
    <cellStyle name="Comma 12 2 2 3 2 2 3 5" xfId="32104" xr:uid="{00000000-0005-0000-0000-0000BE020000}"/>
    <cellStyle name="Comma 12 2 2 3 2 2 4" xfId="14537" xr:uid="{00000000-0005-0000-0000-0000BF020000}"/>
    <cellStyle name="Comma 12 2 2 3 2 2 4 2" xfId="26188" xr:uid="{00000000-0005-0000-0000-0000C0020000}"/>
    <cellStyle name="Comma 12 2 2 3 2 2 5" xfId="8635" xr:uid="{00000000-0005-0000-0000-0000C1020000}"/>
    <cellStyle name="Comma 12 2 2 3 2 2 6" xfId="20430" xr:uid="{00000000-0005-0000-0000-0000C2020000}"/>
    <cellStyle name="Comma 12 2 2 3 2 2 7" xfId="32105" xr:uid="{00000000-0005-0000-0000-0000C3020000}"/>
    <cellStyle name="Comma 12 2 2 3 2 3" xfId="2343" xr:uid="{00000000-0005-0000-0000-0000C4020000}"/>
    <cellStyle name="Comma 12 2 2 3 2 3 2" xfId="6578" xr:uid="{00000000-0005-0000-0000-0000C5020000}"/>
    <cellStyle name="Comma 12 2 2 3 2 3 2 2" xfId="14540" xr:uid="{00000000-0005-0000-0000-0000C6020000}"/>
    <cellStyle name="Comma 12 2 2 3 2 3 2 3" xfId="26191" xr:uid="{00000000-0005-0000-0000-0000C7020000}"/>
    <cellStyle name="Comma 12 2 2 3 2 3 2 4" xfId="32106" xr:uid="{00000000-0005-0000-0000-0000C8020000}"/>
    <cellStyle name="Comma 12 2 2 3 2 3 3" xfId="8638" xr:uid="{00000000-0005-0000-0000-0000C9020000}"/>
    <cellStyle name="Comma 12 2 2 3 2 3 4" xfId="20433" xr:uid="{00000000-0005-0000-0000-0000CA020000}"/>
    <cellStyle name="Comma 12 2 2 3 2 3 5" xfId="32107" xr:uid="{00000000-0005-0000-0000-0000CB020000}"/>
    <cellStyle name="Comma 12 2 2 3 2 4" xfId="5209" xr:uid="{00000000-0005-0000-0000-0000CC020000}"/>
    <cellStyle name="Comma 12 2 2 3 2 4 2" xfId="14541" xr:uid="{00000000-0005-0000-0000-0000CD020000}"/>
    <cellStyle name="Comma 12 2 2 3 2 4 2 2" xfId="26192" xr:uid="{00000000-0005-0000-0000-0000CE020000}"/>
    <cellStyle name="Comma 12 2 2 3 2 4 3" xfId="8639" xr:uid="{00000000-0005-0000-0000-0000CF020000}"/>
    <cellStyle name="Comma 12 2 2 3 2 4 4" xfId="20434" xr:uid="{00000000-0005-0000-0000-0000D0020000}"/>
    <cellStyle name="Comma 12 2 2 3 2 4 5" xfId="32108" xr:uid="{00000000-0005-0000-0000-0000D1020000}"/>
    <cellStyle name="Comma 12 2 2 3 2 5" xfId="14536" xr:uid="{00000000-0005-0000-0000-0000D2020000}"/>
    <cellStyle name="Comma 12 2 2 3 2 5 2" xfId="26187" xr:uid="{00000000-0005-0000-0000-0000D3020000}"/>
    <cellStyle name="Comma 12 2 2 3 2 6" xfId="8634" xr:uid="{00000000-0005-0000-0000-0000D4020000}"/>
    <cellStyle name="Comma 12 2 2 3 2 7" xfId="20429" xr:uid="{00000000-0005-0000-0000-0000D5020000}"/>
    <cellStyle name="Comma 12 2 2 3 2 8" xfId="32109" xr:uid="{00000000-0005-0000-0000-0000D6020000}"/>
    <cellStyle name="Comma 12 2 2 3 3" xfId="78" xr:uid="{00000000-0005-0000-0000-0000D7020000}"/>
    <cellStyle name="Comma 12 2 2 3 3 2" xfId="79" xr:uid="{00000000-0005-0000-0000-0000D8020000}"/>
    <cellStyle name="Comma 12 2 2 3 3 2 2" xfId="2346" xr:uid="{00000000-0005-0000-0000-0000D9020000}"/>
    <cellStyle name="Comma 12 2 2 3 3 2 2 2" xfId="6581" xr:uid="{00000000-0005-0000-0000-0000DA020000}"/>
    <cellStyle name="Comma 12 2 2 3 3 2 2 2 2" xfId="14544" xr:uid="{00000000-0005-0000-0000-0000DB020000}"/>
    <cellStyle name="Comma 12 2 2 3 3 2 2 2 3" xfId="26195" xr:uid="{00000000-0005-0000-0000-0000DC020000}"/>
    <cellStyle name="Comma 12 2 2 3 3 2 2 2 4" xfId="32110" xr:uid="{00000000-0005-0000-0000-0000DD020000}"/>
    <cellStyle name="Comma 12 2 2 3 3 2 2 3" xfId="8642" xr:uid="{00000000-0005-0000-0000-0000DE020000}"/>
    <cellStyle name="Comma 12 2 2 3 3 2 2 4" xfId="20437" xr:uid="{00000000-0005-0000-0000-0000DF020000}"/>
    <cellStyle name="Comma 12 2 2 3 3 2 2 5" xfId="32111" xr:uid="{00000000-0005-0000-0000-0000E0020000}"/>
    <cellStyle name="Comma 12 2 2 3 3 2 3" xfId="5584" xr:uid="{00000000-0005-0000-0000-0000E1020000}"/>
    <cellStyle name="Comma 12 2 2 3 3 2 3 2" xfId="14545" xr:uid="{00000000-0005-0000-0000-0000E2020000}"/>
    <cellStyle name="Comma 12 2 2 3 3 2 3 2 2" xfId="26196" xr:uid="{00000000-0005-0000-0000-0000E3020000}"/>
    <cellStyle name="Comma 12 2 2 3 3 2 3 3" xfId="8643" xr:uid="{00000000-0005-0000-0000-0000E4020000}"/>
    <cellStyle name="Comma 12 2 2 3 3 2 3 4" xfId="20438" xr:uid="{00000000-0005-0000-0000-0000E5020000}"/>
    <cellStyle name="Comma 12 2 2 3 3 2 3 5" xfId="32112" xr:uid="{00000000-0005-0000-0000-0000E6020000}"/>
    <cellStyle name="Comma 12 2 2 3 3 2 4" xfId="14543" xr:uid="{00000000-0005-0000-0000-0000E7020000}"/>
    <cellStyle name="Comma 12 2 2 3 3 2 4 2" xfId="26194" xr:uid="{00000000-0005-0000-0000-0000E8020000}"/>
    <cellStyle name="Comma 12 2 2 3 3 2 5" xfId="8641" xr:uid="{00000000-0005-0000-0000-0000E9020000}"/>
    <cellStyle name="Comma 12 2 2 3 3 2 6" xfId="20436" xr:uid="{00000000-0005-0000-0000-0000EA020000}"/>
    <cellStyle name="Comma 12 2 2 3 3 2 7" xfId="32113" xr:uid="{00000000-0005-0000-0000-0000EB020000}"/>
    <cellStyle name="Comma 12 2 2 3 3 3" xfId="2345" xr:uid="{00000000-0005-0000-0000-0000EC020000}"/>
    <cellStyle name="Comma 12 2 2 3 3 3 2" xfId="6580" xr:uid="{00000000-0005-0000-0000-0000ED020000}"/>
    <cellStyle name="Comma 12 2 2 3 3 3 2 2" xfId="14546" xr:uid="{00000000-0005-0000-0000-0000EE020000}"/>
    <cellStyle name="Comma 12 2 2 3 3 3 2 3" xfId="26197" xr:uid="{00000000-0005-0000-0000-0000EF020000}"/>
    <cellStyle name="Comma 12 2 2 3 3 3 2 4" xfId="32114" xr:uid="{00000000-0005-0000-0000-0000F0020000}"/>
    <cellStyle name="Comma 12 2 2 3 3 3 3" xfId="8644" xr:uid="{00000000-0005-0000-0000-0000F1020000}"/>
    <cellStyle name="Comma 12 2 2 3 3 3 4" xfId="20439" xr:uid="{00000000-0005-0000-0000-0000F2020000}"/>
    <cellStyle name="Comma 12 2 2 3 3 3 5" xfId="32115" xr:uid="{00000000-0005-0000-0000-0000F3020000}"/>
    <cellStyle name="Comma 12 2 2 3 3 4" xfId="4967" xr:uid="{00000000-0005-0000-0000-0000F4020000}"/>
    <cellStyle name="Comma 12 2 2 3 3 4 2" xfId="14547" xr:uid="{00000000-0005-0000-0000-0000F5020000}"/>
    <cellStyle name="Comma 12 2 2 3 3 4 2 2" xfId="26198" xr:uid="{00000000-0005-0000-0000-0000F6020000}"/>
    <cellStyle name="Comma 12 2 2 3 3 4 3" xfId="8645" xr:uid="{00000000-0005-0000-0000-0000F7020000}"/>
    <cellStyle name="Comma 12 2 2 3 3 4 4" xfId="20440" xr:uid="{00000000-0005-0000-0000-0000F8020000}"/>
    <cellStyle name="Comma 12 2 2 3 3 4 5" xfId="32116" xr:uid="{00000000-0005-0000-0000-0000F9020000}"/>
    <cellStyle name="Comma 12 2 2 3 3 5" xfId="14542" xr:uid="{00000000-0005-0000-0000-0000FA020000}"/>
    <cellStyle name="Comma 12 2 2 3 3 5 2" xfId="26193" xr:uid="{00000000-0005-0000-0000-0000FB020000}"/>
    <cellStyle name="Comma 12 2 2 3 3 6" xfId="8640" xr:uid="{00000000-0005-0000-0000-0000FC020000}"/>
    <cellStyle name="Comma 12 2 2 3 3 7" xfId="20435" xr:uid="{00000000-0005-0000-0000-0000FD020000}"/>
    <cellStyle name="Comma 12 2 2 3 3 8" xfId="32117" xr:uid="{00000000-0005-0000-0000-0000FE020000}"/>
    <cellStyle name="Comma 12 2 2 3 4" xfId="80" xr:uid="{00000000-0005-0000-0000-0000FF020000}"/>
    <cellStyle name="Comma 12 2 2 3 4 2" xfId="81" xr:uid="{00000000-0005-0000-0000-000000030000}"/>
    <cellStyle name="Comma 12 2 2 3 4 2 2" xfId="2348" xr:uid="{00000000-0005-0000-0000-000001030000}"/>
    <cellStyle name="Comma 12 2 2 3 4 2 2 2" xfId="6583" xr:uid="{00000000-0005-0000-0000-000002030000}"/>
    <cellStyle name="Comma 12 2 2 3 4 2 2 2 2" xfId="14550" xr:uid="{00000000-0005-0000-0000-000003030000}"/>
    <cellStyle name="Comma 12 2 2 3 4 2 2 2 3" xfId="26201" xr:uid="{00000000-0005-0000-0000-000004030000}"/>
    <cellStyle name="Comma 12 2 2 3 4 2 2 2 4" xfId="32118" xr:uid="{00000000-0005-0000-0000-000005030000}"/>
    <cellStyle name="Comma 12 2 2 3 4 2 2 3" xfId="8648" xr:uid="{00000000-0005-0000-0000-000006030000}"/>
    <cellStyle name="Comma 12 2 2 3 4 2 2 4" xfId="20443" xr:uid="{00000000-0005-0000-0000-000007030000}"/>
    <cellStyle name="Comma 12 2 2 3 4 2 2 5" xfId="32119" xr:uid="{00000000-0005-0000-0000-000008030000}"/>
    <cellStyle name="Comma 12 2 2 3 4 2 3" xfId="5585" xr:uid="{00000000-0005-0000-0000-000009030000}"/>
    <cellStyle name="Comma 12 2 2 3 4 2 3 2" xfId="14551" xr:uid="{00000000-0005-0000-0000-00000A030000}"/>
    <cellStyle name="Comma 12 2 2 3 4 2 3 2 2" xfId="26202" xr:uid="{00000000-0005-0000-0000-00000B030000}"/>
    <cellStyle name="Comma 12 2 2 3 4 2 3 3" xfId="8649" xr:uid="{00000000-0005-0000-0000-00000C030000}"/>
    <cellStyle name="Comma 12 2 2 3 4 2 3 4" xfId="20444" xr:uid="{00000000-0005-0000-0000-00000D030000}"/>
    <cellStyle name="Comma 12 2 2 3 4 2 3 5" xfId="32120" xr:uid="{00000000-0005-0000-0000-00000E030000}"/>
    <cellStyle name="Comma 12 2 2 3 4 2 4" xfId="14549" xr:uid="{00000000-0005-0000-0000-00000F030000}"/>
    <cellStyle name="Comma 12 2 2 3 4 2 4 2" xfId="26200" xr:uid="{00000000-0005-0000-0000-000010030000}"/>
    <cellStyle name="Comma 12 2 2 3 4 2 5" xfId="8647" xr:uid="{00000000-0005-0000-0000-000011030000}"/>
    <cellStyle name="Comma 12 2 2 3 4 2 6" xfId="20442" xr:uid="{00000000-0005-0000-0000-000012030000}"/>
    <cellStyle name="Comma 12 2 2 3 4 2 7" xfId="32121" xr:uid="{00000000-0005-0000-0000-000013030000}"/>
    <cellStyle name="Comma 12 2 2 3 4 3" xfId="2347" xr:uid="{00000000-0005-0000-0000-000014030000}"/>
    <cellStyle name="Comma 12 2 2 3 4 3 2" xfId="6582" xr:uid="{00000000-0005-0000-0000-000015030000}"/>
    <cellStyle name="Comma 12 2 2 3 4 3 2 2" xfId="14552" xr:uid="{00000000-0005-0000-0000-000016030000}"/>
    <cellStyle name="Comma 12 2 2 3 4 3 2 3" xfId="26203" xr:uid="{00000000-0005-0000-0000-000017030000}"/>
    <cellStyle name="Comma 12 2 2 3 4 3 2 4" xfId="32122" xr:uid="{00000000-0005-0000-0000-000018030000}"/>
    <cellStyle name="Comma 12 2 2 3 4 3 3" xfId="8650" xr:uid="{00000000-0005-0000-0000-000019030000}"/>
    <cellStyle name="Comma 12 2 2 3 4 3 4" xfId="20445" xr:uid="{00000000-0005-0000-0000-00001A030000}"/>
    <cellStyle name="Comma 12 2 2 3 4 3 5" xfId="32123" xr:uid="{00000000-0005-0000-0000-00001B030000}"/>
    <cellStyle name="Comma 12 2 2 3 4 4" xfId="5418" xr:uid="{00000000-0005-0000-0000-00001C030000}"/>
    <cellStyle name="Comma 12 2 2 3 4 4 2" xfId="14553" xr:uid="{00000000-0005-0000-0000-00001D030000}"/>
    <cellStyle name="Comma 12 2 2 3 4 4 2 2" xfId="26204" xr:uid="{00000000-0005-0000-0000-00001E030000}"/>
    <cellStyle name="Comma 12 2 2 3 4 4 3" xfId="8651" xr:uid="{00000000-0005-0000-0000-00001F030000}"/>
    <cellStyle name="Comma 12 2 2 3 4 4 4" xfId="20446" xr:uid="{00000000-0005-0000-0000-000020030000}"/>
    <cellStyle name="Comma 12 2 2 3 4 4 5" xfId="32124" xr:uid="{00000000-0005-0000-0000-000021030000}"/>
    <cellStyle name="Comma 12 2 2 3 4 5" xfId="14548" xr:uid="{00000000-0005-0000-0000-000022030000}"/>
    <cellStyle name="Comma 12 2 2 3 4 5 2" xfId="26199" xr:uid="{00000000-0005-0000-0000-000023030000}"/>
    <cellStyle name="Comma 12 2 2 3 4 6" xfId="8646" xr:uid="{00000000-0005-0000-0000-000024030000}"/>
    <cellStyle name="Comma 12 2 2 3 4 7" xfId="20441" xr:uid="{00000000-0005-0000-0000-000025030000}"/>
    <cellStyle name="Comma 12 2 2 3 4 8" xfId="32125" xr:uid="{00000000-0005-0000-0000-000026030000}"/>
    <cellStyle name="Comma 12 2 2 3 5" xfId="82" xr:uid="{00000000-0005-0000-0000-000027030000}"/>
    <cellStyle name="Comma 12 2 2 3 5 2" xfId="2349" xr:uid="{00000000-0005-0000-0000-000028030000}"/>
    <cellStyle name="Comma 12 2 2 3 5 2 2" xfId="6584" xr:uid="{00000000-0005-0000-0000-000029030000}"/>
    <cellStyle name="Comma 12 2 2 3 5 2 2 2" xfId="14555" xr:uid="{00000000-0005-0000-0000-00002A030000}"/>
    <cellStyle name="Comma 12 2 2 3 5 2 2 3" xfId="26206" xr:uid="{00000000-0005-0000-0000-00002B030000}"/>
    <cellStyle name="Comma 12 2 2 3 5 2 2 4" xfId="32126" xr:uid="{00000000-0005-0000-0000-00002C030000}"/>
    <cellStyle name="Comma 12 2 2 3 5 2 3" xfId="8653" xr:uid="{00000000-0005-0000-0000-00002D030000}"/>
    <cellStyle name="Comma 12 2 2 3 5 2 4" xfId="20448" xr:uid="{00000000-0005-0000-0000-00002E030000}"/>
    <cellStyle name="Comma 12 2 2 3 5 2 5" xfId="32127" xr:uid="{00000000-0005-0000-0000-00002F030000}"/>
    <cellStyle name="Comma 12 2 2 3 5 3" xfId="5586" xr:uid="{00000000-0005-0000-0000-000030030000}"/>
    <cellStyle name="Comma 12 2 2 3 5 3 2" xfId="14556" xr:uid="{00000000-0005-0000-0000-000031030000}"/>
    <cellStyle name="Comma 12 2 2 3 5 3 2 2" xfId="26207" xr:uid="{00000000-0005-0000-0000-000032030000}"/>
    <cellStyle name="Comma 12 2 2 3 5 3 3" xfId="8654" xr:uid="{00000000-0005-0000-0000-000033030000}"/>
    <cellStyle name="Comma 12 2 2 3 5 3 4" xfId="20449" xr:uid="{00000000-0005-0000-0000-000034030000}"/>
    <cellStyle name="Comma 12 2 2 3 5 3 5" xfId="32128" xr:uid="{00000000-0005-0000-0000-000035030000}"/>
    <cellStyle name="Comma 12 2 2 3 5 4" xfId="14554" xr:uid="{00000000-0005-0000-0000-000036030000}"/>
    <cellStyle name="Comma 12 2 2 3 5 4 2" xfId="26205" xr:uid="{00000000-0005-0000-0000-000037030000}"/>
    <cellStyle name="Comma 12 2 2 3 5 5" xfId="8652" xr:uid="{00000000-0005-0000-0000-000038030000}"/>
    <cellStyle name="Comma 12 2 2 3 5 6" xfId="20447" xr:uid="{00000000-0005-0000-0000-000039030000}"/>
    <cellStyle name="Comma 12 2 2 3 5 7" xfId="32129" xr:uid="{00000000-0005-0000-0000-00003A030000}"/>
    <cellStyle name="Comma 12 2 2 3 6" xfId="2342" xr:uid="{00000000-0005-0000-0000-00003B030000}"/>
    <cellStyle name="Comma 12 2 2 3 6 2" xfId="6577" xr:uid="{00000000-0005-0000-0000-00003C030000}"/>
    <cellStyle name="Comma 12 2 2 3 6 2 2" xfId="14557" xr:uid="{00000000-0005-0000-0000-00003D030000}"/>
    <cellStyle name="Comma 12 2 2 3 6 2 3" xfId="26208" xr:uid="{00000000-0005-0000-0000-00003E030000}"/>
    <cellStyle name="Comma 12 2 2 3 6 2 4" xfId="32130" xr:uid="{00000000-0005-0000-0000-00003F030000}"/>
    <cellStyle name="Comma 12 2 2 3 6 3" xfId="8655" xr:uid="{00000000-0005-0000-0000-000040030000}"/>
    <cellStyle name="Comma 12 2 2 3 6 4" xfId="20450" xr:uid="{00000000-0005-0000-0000-000041030000}"/>
    <cellStyle name="Comma 12 2 2 3 6 5" xfId="32131" xr:uid="{00000000-0005-0000-0000-000042030000}"/>
    <cellStyle name="Comma 12 2 2 3 7" xfId="4725" xr:uid="{00000000-0005-0000-0000-000043030000}"/>
    <cellStyle name="Comma 12 2 2 3 7 2" xfId="14558" xr:uid="{00000000-0005-0000-0000-000044030000}"/>
    <cellStyle name="Comma 12 2 2 3 7 2 2" xfId="26209" xr:uid="{00000000-0005-0000-0000-000045030000}"/>
    <cellStyle name="Comma 12 2 2 3 7 3" xfId="8656" xr:uid="{00000000-0005-0000-0000-000046030000}"/>
    <cellStyle name="Comma 12 2 2 3 7 4" xfId="20451" xr:uid="{00000000-0005-0000-0000-000047030000}"/>
    <cellStyle name="Comma 12 2 2 3 7 5" xfId="32132" xr:uid="{00000000-0005-0000-0000-000048030000}"/>
    <cellStyle name="Comma 12 2 2 3 8" xfId="14535" xr:uid="{00000000-0005-0000-0000-000049030000}"/>
    <cellStyle name="Comma 12 2 2 3 8 2" xfId="26186" xr:uid="{00000000-0005-0000-0000-00004A030000}"/>
    <cellStyle name="Comma 12 2 2 3 9" xfId="8633" xr:uid="{00000000-0005-0000-0000-00004B030000}"/>
    <cellStyle name="Comma 12 2 2 4" xfId="83" xr:uid="{00000000-0005-0000-0000-00004C030000}"/>
    <cellStyle name="Comma 12 2 2 4 2" xfId="84" xr:uid="{00000000-0005-0000-0000-00004D030000}"/>
    <cellStyle name="Comma 12 2 2 4 2 2" xfId="2351" xr:uid="{00000000-0005-0000-0000-00004E030000}"/>
    <cellStyle name="Comma 12 2 2 4 2 2 2" xfId="6586" xr:uid="{00000000-0005-0000-0000-00004F030000}"/>
    <cellStyle name="Comma 12 2 2 4 2 2 2 2" xfId="14561" xr:uid="{00000000-0005-0000-0000-000050030000}"/>
    <cellStyle name="Comma 12 2 2 4 2 2 2 3" xfId="26212" xr:uid="{00000000-0005-0000-0000-000051030000}"/>
    <cellStyle name="Comma 12 2 2 4 2 2 2 4" xfId="32133" xr:uid="{00000000-0005-0000-0000-000052030000}"/>
    <cellStyle name="Comma 12 2 2 4 2 2 3" xfId="8659" xr:uid="{00000000-0005-0000-0000-000053030000}"/>
    <cellStyle name="Comma 12 2 2 4 2 2 4" xfId="20454" xr:uid="{00000000-0005-0000-0000-000054030000}"/>
    <cellStyle name="Comma 12 2 2 4 2 2 5" xfId="32134" xr:uid="{00000000-0005-0000-0000-000055030000}"/>
    <cellStyle name="Comma 12 2 2 4 2 3" xfId="5587" xr:uid="{00000000-0005-0000-0000-000056030000}"/>
    <cellStyle name="Comma 12 2 2 4 2 3 2" xfId="14562" xr:uid="{00000000-0005-0000-0000-000057030000}"/>
    <cellStyle name="Comma 12 2 2 4 2 3 2 2" xfId="26213" xr:uid="{00000000-0005-0000-0000-000058030000}"/>
    <cellStyle name="Comma 12 2 2 4 2 3 3" xfId="8660" xr:uid="{00000000-0005-0000-0000-000059030000}"/>
    <cellStyle name="Comma 12 2 2 4 2 3 4" xfId="20455" xr:uid="{00000000-0005-0000-0000-00005A030000}"/>
    <cellStyle name="Comma 12 2 2 4 2 3 5" xfId="32135" xr:uid="{00000000-0005-0000-0000-00005B030000}"/>
    <cellStyle name="Comma 12 2 2 4 2 4" xfId="14560" xr:uid="{00000000-0005-0000-0000-00005C030000}"/>
    <cellStyle name="Comma 12 2 2 4 2 4 2" xfId="26211" xr:uid="{00000000-0005-0000-0000-00005D030000}"/>
    <cellStyle name="Comma 12 2 2 4 2 5" xfId="8658" xr:uid="{00000000-0005-0000-0000-00005E030000}"/>
    <cellStyle name="Comma 12 2 2 4 2 6" xfId="20453" xr:uid="{00000000-0005-0000-0000-00005F030000}"/>
    <cellStyle name="Comma 12 2 2 4 2 7" xfId="32136" xr:uid="{00000000-0005-0000-0000-000060030000}"/>
    <cellStyle name="Comma 12 2 2 4 3" xfId="2350" xr:uid="{00000000-0005-0000-0000-000061030000}"/>
    <cellStyle name="Comma 12 2 2 4 3 2" xfId="6585" xr:uid="{00000000-0005-0000-0000-000062030000}"/>
    <cellStyle name="Comma 12 2 2 4 3 2 2" xfId="14563" xr:uid="{00000000-0005-0000-0000-000063030000}"/>
    <cellStyle name="Comma 12 2 2 4 3 2 3" xfId="26214" xr:uid="{00000000-0005-0000-0000-000064030000}"/>
    <cellStyle name="Comma 12 2 2 4 3 2 4" xfId="32137" xr:uid="{00000000-0005-0000-0000-000065030000}"/>
    <cellStyle name="Comma 12 2 2 4 3 3" xfId="8661" xr:uid="{00000000-0005-0000-0000-000066030000}"/>
    <cellStyle name="Comma 12 2 2 4 3 4" xfId="20456" xr:uid="{00000000-0005-0000-0000-000067030000}"/>
    <cellStyle name="Comma 12 2 2 4 3 5" xfId="32138" xr:uid="{00000000-0005-0000-0000-000068030000}"/>
    <cellStyle name="Comma 12 2 2 4 4" xfId="5089" xr:uid="{00000000-0005-0000-0000-000069030000}"/>
    <cellStyle name="Comma 12 2 2 4 4 2" xfId="14564" xr:uid="{00000000-0005-0000-0000-00006A030000}"/>
    <cellStyle name="Comma 12 2 2 4 4 2 2" xfId="26215" xr:uid="{00000000-0005-0000-0000-00006B030000}"/>
    <cellStyle name="Comma 12 2 2 4 4 3" xfId="8662" xr:uid="{00000000-0005-0000-0000-00006C030000}"/>
    <cellStyle name="Comma 12 2 2 4 4 4" xfId="20457" xr:uid="{00000000-0005-0000-0000-00006D030000}"/>
    <cellStyle name="Comma 12 2 2 4 4 5" xfId="32139" xr:uid="{00000000-0005-0000-0000-00006E030000}"/>
    <cellStyle name="Comma 12 2 2 4 5" xfId="14559" xr:uid="{00000000-0005-0000-0000-00006F030000}"/>
    <cellStyle name="Comma 12 2 2 4 5 2" xfId="26210" xr:uid="{00000000-0005-0000-0000-000070030000}"/>
    <cellStyle name="Comma 12 2 2 4 6" xfId="8657" xr:uid="{00000000-0005-0000-0000-000071030000}"/>
    <cellStyle name="Comma 12 2 2 4 7" xfId="20452" xr:uid="{00000000-0005-0000-0000-000072030000}"/>
    <cellStyle name="Comma 12 2 2 4 8" xfId="32140" xr:uid="{00000000-0005-0000-0000-000073030000}"/>
    <cellStyle name="Comma 12 2 2 5" xfId="85" xr:uid="{00000000-0005-0000-0000-000074030000}"/>
    <cellStyle name="Comma 12 2 2 5 2" xfId="86" xr:uid="{00000000-0005-0000-0000-000075030000}"/>
    <cellStyle name="Comma 12 2 2 5 2 2" xfId="2353" xr:uid="{00000000-0005-0000-0000-000076030000}"/>
    <cellStyle name="Comma 12 2 2 5 2 2 2" xfId="6588" xr:uid="{00000000-0005-0000-0000-000077030000}"/>
    <cellStyle name="Comma 12 2 2 5 2 2 2 2" xfId="14567" xr:uid="{00000000-0005-0000-0000-000078030000}"/>
    <cellStyle name="Comma 12 2 2 5 2 2 2 3" xfId="26218" xr:uid="{00000000-0005-0000-0000-000079030000}"/>
    <cellStyle name="Comma 12 2 2 5 2 2 2 4" xfId="32141" xr:uid="{00000000-0005-0000-0000-00007A030000}"/>
    <cellStyle name="Comma 12 2 2 5 2 2 3" xfId="8665" xr:uid="{00000000-0005-0000-0000-00007B030000}"/>
    <cellStyle name="Comma 12 2 2 5 2 2 4" xfId="20460" xr:uid="{00000000-0005-0000-0000-00007C030000}"/>
    <cellStyle name="Comma 12 2 2 5 2 2 5" xfId="32142" xr:uid="{00000000-0005-0000-0000-00007D030000}"/>
    <cellStyle name="Comma 12 2 2 5 2 3" xfId="5588" xr:uid="{00000000-0005-0000-0000-00007E030000}"/>
    <cellStyle name="Comma 12 2 2 5 2 3 2" xfId="14568" xr:uid="{00000000-0005-0000-0000-00007F030000}"/>
    <cellStyle name="Comma 12 2 2 5 2 3 2 2" xfId="26219" xr:uid="{00000000-0005-0000-0000-000080030000}"/>
    <cellStyle name="Comma 12 2 2 5 2 3 3" xfId="8666" xr:uid="{00000000-0005-0000-0000-000081030000}"/>
    <cellStyle name="Comma 12 2 2 5 2 3 4" xfId="20461" xr:uid="{00000000-0005-0000-0000-000082030000}"/>
    <cellStyle name="Comma 12 2 2 5 2 3 5" xfId="32143" xr:uid="{00000000-0005-0000-0000-000083030000}"/>
    <cellStyle name="Comma 12 2 2 5 2 4" xfId="14566" xr:uid="{00000000-0005-0000-0000-000084030000}"/>
    <cellStyle name="Comma 12 2 2 5 2 4 2" xfId="26217" xr:uid="{00000000-0005-0000-0000-000085030000}"/>
    <cellStyle name="Comma 12 2 2 5 2 5" xfId="8664" xr:uid="{00000000-0005-0000-0000-000086030000}"/>
    <cellStyle name="Comma 12 2 2 5 2 6" xfId="20459" xr:uid="{00000000-0005-0000-0000-000087030000}"/>
    <cellStyle name="Comma 12 2 2 5 2 7" xfId="32144" xr:uid="{00000000-0005-0000-0000-000088030000}"/>
    <cellStyle name="Comma 12 2 2 5 3" xfId="2352" xr:uid="{00000000-0005-0000-0000-000089030000}"/>
    <cellStyle name="Comma 12 2 2 5 3 2" xfId="6587" xr:uid="{00000000-0005-0000-0000-00008A030000}"/>
    <cellStyle name="Comma 12 2 2 5 3 2 2" xfId="14569" xr:uid="{00000000-0005-0000-0000-00008B030000}"/>
    <cellStyle name="Comma 12 2 2 5 3 2 3" xfId="26220" xr:uid="{00000000-0005-0000-0000-00008C030000}"/>
    <cellStyle name="Comma 12 2 2 5 3 2 4" xfId="32145" xr:uid="{00000000-0005-0000-0000-00008D030000}"/>
    <cellStyle name="Comma 12 2 2 5 3 3" xfId="8667" xr:uid="{00000000-0005-0000-0000-00008E030000}"/>
    <cellStyle name="Comma 12 2 2 5 3 4" xfId="20462" xr:uid="{00000000-0005-0000-0000-00008F030000}"/>
    <cellStyle name="Comma 12 2 2 5 3 5" xfId="32146" xr:uid="{00000000-0005-0000-0000-000090030000}"/>
    <cellStyle name="Comma 12 2 2 5 4" xfId="4847" xr:uid="{00000000-0005-0000-0000-000091030000}"/>
    <cellStyle name="Comma 12 2 2 5 4 2" xfId="14570" xr:uid="{00000000-0005-0000-0000-000092030000}"/>
    <cellStyle name="Comma 12 2 2 5 4 2 2" xfId="26221" xr:uid="{00000000-0005-0000-0000-000093030000}"/>
    <cellStyle name="Comma 12 2 2 5 4 3" xfId="8668" xr:uid="{00000000-0005-0000-0000-000094030000}"/>
    <cellStyle name="Comma 12 2 2 5 4 4" xfId="20463" xr:uid="{00000000-0005-0000-0000-000095030000}"/>
    <cellStyle name="Comma 12 2 2 5 4 5" xfId="32147" xr:uid="{00000000-0005-0000-0000-000096030000}"/>
    <cellStyle name="Comma 12 2 2 5 5" xfId="14565" xr:uid="{00000000-0005-0000-0000-000097030000}"/>
    <cellStyle name="Comma 12 2 2 5 5 2" xfId="26216" xr:uid="{00000000-0005-0000-0000-000098030000}"/>
    <cellStyle name="Comma 12 2 2 5 6" xfId="8663" xr:uid="{00000000-0005-0000-0000-000099030000}"/>
    <cellStyle name="Comma 12 2 2 5 7" xfId="20458" xr:uid="{00000000-0005-0000-0000-00009A030000}"/>
    <cellStyle name="Comma 12 2 2 5 8" xfId="32148" xr:uid="{00000000-0005-0000-0000-00009B030000}"/>
    <cellStyle name="Comma 12 2 2 6" xfId="87" xr:uid="{00000000-0005-0000-0000-00009C030000}"/>
    <cellStyle name="Comma 12 2 2 6 2" xfId="88" xr:uid="{00000000-0005-0000-0000-00009D030000}"/>
    <cellStyle name="Comma 12 2 2 6 2 2" xfId="2355" xr:uid="{00000000-0005-0000-0000-00009E030000}"/>
    <cellStyle name="Comma 12 2 2 6 2 2 2" xfId="6590" xr:uid="{00000000-0005-0000-0000-00009F030000}"/>
    <cellStyle name="Comma 12 2 2 6 2 2 2 2" xfId="14573" xr:uid="{00000000-0005-0000-0000-0000A0030000}"/>
    <cellStyle name="Comma 12 2 2 6 2 2 2 3" xfId="26224" xr:uid="{00000000-0005-0000-0000-0000A1030000}"/>
    <cellStyle name="Comma 12 2 2 6 2 2 2 4" xfId="32149" xr:uid="{00000000-0005-0000-0000-0000A2030000}"/>
    <cellStyle name="Comma 12 2 2 6 2 2 3" xfId="8671" xr:uid="{00000000-0005-0000-0000-0000A3030000}"/>
    <cellStyle name="Comma 12 2 2 6 2 2 4" xfId="20466" xr:uid="{00000000-0005-0000-0000-0000A4030000}"/>
    <cellStyle name="Comma 12 2 2 6 2 2 5" xfId="32150" xr:uid="{00000000-0005-0000-0000-0000A5030000}"/>
    <cellStyle name="Comma 12 2 2 6 2 3" xfId="5589" xr:uid="{00000000-0005-0000-0000-0000A6030000}"/>
    <cellStyle name="Comma 12 2 2 6 2 3 2" xfId="14574" xr:uid="{00000000-0005-0000-0000-0000A7030000}"/>
    <cellStyle name="Comma 12 2 2 6 2 3 2 2" xfId="26225" xr:uid="{00000000-0005-0000-0000-0000A8030000}"/>
    <cellStyle name="Comma 12 2 2 6 2 3 3" xfId="8672" xr:uid="{00000000-0005-0000-0000-0000A9030000}"/>
    <cellStyle name="Comma 12 2 2 6 2 3 4" xfId="20467" xr:uid="{00000000-0005-0000-0000-0000AA030000}"/>
    <cellStyle name="Comma 12 2 2 6 2 3 5" xfId="32151" xr:uid="{00000000-0005-0000-0000-0000AB030000}"/>
    <cellStyle name="Comma 12 2 2 6 2 4" xfId="14572" xr:uid="{00000000-0005-0000-0000-0000AC030000}"/>
    <cellStyle name="Comma 12 2 2 6 2 4 2" xfId="26223" xr:uid="{00000000-0005-0000-0000-0000AD030000}"/>
    <cellStyle name="Comma 12 2 2 6 2 5" xfId="8670" xr:uid="{00000000-0005-0000-0000-0000AE030000}"/>
    <cellStyle name="Comma 12 2 2 6 2 6" xfId="20465" xr:uid="{00000000-0005-0000-0000-0000AF030000}"/>
    <cellStyle name="Comma 12 2 2 6 2 7" xfId="32152" xr:uid="{00000000-0005-0000-0000-0000B0030000}"/>
    <cellStyle name="Comma 12 2 2 6 3" xfId="2354" xr:uid="{00000000-0005-0000-0000-0000B1030000}"/>
    <cellStyle name="Comma 12 2 2 6 3 2" xfId="6589" xr:uid="{00000000-0005-0000-0000-0000B2030000}"/>
    <cellStyle name="Comma 12 2 2 6 3 2 2" xfId="14575" xr:uid="{00000000-0005-0000-0000-0000B3030000}"/>
    <cellStyle name="Comma 12 2 2 6 3 2 3" xfId="26226" xr:uid="{00000000-0005-0000-0000-0000B4030000}"/>
    <cellStyle name="Comma 12 2 2 6 3 2 4" xfId="32153" xr:uid="{00000000-0005-0000-0000-0000B5030000}"/>
    <cellStyle name="Comma 12 2 2 6 3 3" xfId="8673" xr:uid="{00000000-0005-0000-0000-0000B6030000}"/>
    <cellStyle name="Comma 12 2 2 6 3 4" xfId="20468" xr:uid="{00000000-0005-0000-0000-0000B7030000}"/>
    <cellStyle name="Comma 12 2 2 6 3 5" xfId="32154" xr:uid="{00000000-0005-0000-0000-0000B8030000}"/>
    <cellStyle name="Comma 12 2 2 6 4" xfId="5298" xr:uid="{00000000-0005-0000-0000-0000B9030000}"/>
    <cellStyle name="Comma 12 2 2 6 4 2" xfId="14576" xr:uid="{00000000-0005-0000-0000-0000BA030000}"/>
    <cellStyle name="Comma 12 2 2 6 4 2 2" xfId="26227" xr:uid="{00000000-0005-0000-0000-0000BB030000}"/>
    <cellStyle name="Comma 12 2 2 6 4 3" xfId="8674" xr:uid="{00000000-0005-0000-0000-0000BC030000}"/>
    <cellStyle name="Comma 12 2 2 6 4 4" xfId="20469" xr:uid="{00000000-0005-0000-0000-0000BD030000}"/>
    <cellStyle name="Comma 12 2 2 6 4 5" xfId="32155" xr:uid="{00000000-0005-0000-0000-0000BE030000}"/>
    <cellStyle name="Comma 12 2 2 6 5" xfId="14571" xr:uid="{00000000-0005-0000-0000-0000BF030000}"/>
    <cellStyle name="Comma 12 2 2 6 5 2" xfId="26222" xr:uid="{00000000-0005-0000-0000-0000C0030000}"/>
    <cellStyle name="Comma 12 2 2 6 6" xfId="8669" xr:uid="{00000000-0005-0000-0000-0000C1030000}"/>
    <cellStyle name="Comma 12 2 2 6 7" xfId="20464" xr:uid="{00000000-0005-0000-0000-0000C2030000}"/>
    <cellStyle name="Comma 12 2 2 6 8" xfId="32156" xr:uid="{00000000-0005-0000-0000-0000C3030000}"/>
    <cellStyle name="Comma 12 2 2 7" xfId="89" xr:uid="{00000000-0005-0000-0000-0000C4030000}"/>
    <cellStyle name="Comma 12 2 2 7 2" xfId="2356" xr:uid="{00000000-0005-0000-0000-0000C5030000}"/>
    <cellStyle name="Comma 12 2 2 7 2 2" xfId="6591" xr:uid="{00000000-0005-0000-0000-0000C6030000}"/>
    <cellStyle name="Comma 12 2 2 7 2 2 2" xfId="14578" xr:uid="{00000000-0005-0000-0000-0000C7030000}"/>
    <cellStyle name="Comma 12 2 2 7 2 2 3" xfId="26229" xr:uid="{00000000-0005-0000-0000-0000C8030000}"/>
    <cellStyle name="Comma 12 2 2 7 2 2 4" xfId="32157" xr:uid="{00000000-0005-0000-0000-0000C9030000}"/>
    <cellStyle name="Comma 12 2 2 7 2 3" xfId="8676" xr:uid="{00000000-0005-0000-0000-0000CA030000}"/>
    <cellStyle name="Comma 12 2 2 7 2 4" xfId="20471" xr:uid="{00000000-0005-0000-0000-0000CB030000}"/>
    <cellStyle name="Comma 12 2 2 7 2 5" xfId="32158" xr:uid="{00000000-0005-0000-0000-0000CC030000}"/>
    <cellStyle name="Comma 12 2 2 7 3" xfId="5590" xr:uid="{00000000-0005-0000-0000-0000CD030000}"/>
    <cellStyle name="Comma 12 2 2 7 3 2" xfId="14579" xr:uid="{00000000-0005-0000-0000-0000CE030000}"/>
    <cellStyle name="Comma 12 2 2 7 3 2 2" xfId="26230" xr:uid="{00000000-0005-0000-0000-0000CF030000}"/>
    <cellStyle name="Comma 12 2 2 7 3 3" xfId="8677" xr:uid="{00000000-0005-0000-0000-0000D0030000}"/>
    <cellStyle name="Comma 12 2 2 7 3 4" xfId="20472" xr:uid="{00000000-0005-0000-0000-0000D1030000}"/>
    <cellStyle name="Comma 12 2 2 7 3 5" xfId="32159" xr:uid="{00000000-0005-0000-0000-0000D2030000}"/>
    <cellStyle name="Comma 12 2 2 7 4" xfId="14577" xr:uid="{00000000-0005-0000-0000-0000D3030000}"/>
    <cellStyle name="Comma 12 2 2 7 4 2" xfId="26228" xr:uid="{00000000-0005-0000-0000-0000D4030000}"/>
    <cellStyle name="Comma 12 2 2 7 5" xfId="8675" xr:uid="{00000000-0005-0000-0000-0000D5030000}"/>
    <cellStyle name="Comma 12 2 2 7 6" xfId="20470" xr:uid="{00000000-0005-0000-0000-0000D6030000}"/>
    <cellStyle name="Comma 12 2 2 7 7" xfId="32160" xr:uid="{00000000-0005-0000-0000-0000D7030000}"/>
    <cellStyle name="Comma 12 2 2 8" xfId="2333" xr:uid="{00000000-0005-0000-0000-0000D8030000}"/>
    <cellStyle name="Comma 12 2 2 8 2" xfId="6568" xr:uid="{00000000-0005-0000-0000-0000D9030000}"/>
    <cellStyle name="Comma 12 2 2 8 2 2" xfId="14580" xr:uid="{00000000-0005-0000-0000-0000DA030000}"/>
    <cellStyle name="Comma 12 2 2 8 2 3" xfId="26231" xr:uid="{00000000-0005-0000-0000-0000DB030000}"/>
    <cellStyle name="Comma 12 2 2 8 2 4" xfId="32161" xr:uid="{00000000-0005-0000-0000-0000DC030000}"/>
    <cellStyle name="Comma 12 2 2 8 3" xfId="8678" xr:uid="{00000000-0005-0000-0000-0000DD030000}"/>
    <cellStyle name="Comma 12 2 2 8 4" xfId="20473" xr:uid="{00000000-0005-0000-0000-0000DE030000}"/>
    <cellStyle name="Comma 12 2 2 8 5" xfId="32162" xr:uid="{00000000-0005-0000-0000-0000DF030000}"/>
    <cellStyle name="Comma 12 2 2 9" xfId="4605" xr:uid="{00000000-0005-0000-0000-0000E0030000}"/>
    <cellStyle name="Comma 12 2 2 9 2" xfId="14581" xr:uid="{00000000-0005-0000-0000-0000E1030000}"/>
    <cellStyle name="Comma 12 2 2 9 2 2" xfId="26232" xr:uid="{00000000-0005-0000-0000-0000E2030000}"/>
    <cellStyle name="Comma 12 2 2 9 3" xfId="8679" xr:uid="{00000000-0005-0000-0000-0000E3030000}"/>
    <cellStyle name="Comma 12 2 2 9 4" xfId="20474" xr:uid="{00000000-0005-0000-0000-0000E4030000}"/>
    <cellStyle name="Comma 12 2 2 9 5" xfId="32163" xr:uid="{00000000-0005-0000-0000-0000E5030000}"/>
    <cellStyle name="Comma 12 2 3" xfId="90" xr:uid="{00000000-0005-0000-0000-0000E6030000}"/>
    <cellStyle name="Comma 12 2 3 10" xfId="8680" xr:uid="{00000000-0005-0000-0000-0000E7030000}"/>
    <cellStyle name="Comma 12 2 3 11" xfId="20475" xr:uid="{00000000-0005-0000-0000-0000E8030000}"/>
    <cellStyle name="Comma 12 2 3 12" xfId="32164" xr:uid="{00000000-0005-0000-0000-0000E9030000}"/>
    <cellStyle name="Comma 12 2 3 2" xfId="91" xr:uid="{00000000-0005-0000-0000-0000EA030000}"/>
    <cellStyle name="Comma 12 2 3 2 10" xfId="20476" xr:uid="{00000000-0005-0000-0000-0000EB030000}"/>
    <cellStyle name="Comma 12 2 3 2 11" xfId="32165" xr:uid="{00000000-0005-0000-0000-0000EC030000}"/>
    <cellStyle name="Comma 12 2 3 2 2" xfId="92" xr:uid="{00000000-0005-0000-0000-0000ED030000}"/>
    <cellStyle name="Comma 12 2 3 2 2 2" xfId="93" xr:uid="{00000000-0005-0000-0000-0000EE030000}"/>
    <cellStyle name="Comma 12 2 3 2 2 2 2" xfId="2360" xr:uid="{00000000-0005-0000-0000-0000EF030000}"/>
    <cellStyle name="Comma 12 2 3 2 2 2 2 2" xfId="6595" xr:uid="{00000000-0005-0000-0000-0000F0030000}"/>
    <cellStyle name="Comma 12 2 3 2 2 2 2 2 2" xfId="14586" xr:uid="{00000000-0005-0000-0000-0000F1030000}"/>
    <cellStyle name="Comma 12 2 3 2 2 2 2 2 3" xfId="26237" xr:uid="{00000000-0005-0000-0000-0000F2030000}"/>
    <cellStyle name="Comma 12 2 3 2 2 2 2 2 4" xfId="32166" xr:uid="{00000000-0005-0000-0000-0000F3030000}"/>
    <cellStyle name="Comma 12 2 3 2 2 2 2 3" xfId="8684" xr:uid="{00000000-0005-0000-0000-0000F4030000}"/>
    <cellStyle name="Comma 12 2 3 2 2 2 2 4" xfId="20479" xr:uid="{00000000-0005-0000-0000-0000F5030000}"/>
    <cellStyle name="Comma 12 2 3 2 2 2 2 5" xfId="32167" xr:uid="{00000000-0005-0000-0000-0000F6030000}"/>
    <cellStyle name="Comma 12 2 3 2 2 2 3" xfId="5591" xr:uid="{00000000-0005-0000-0000-0000F7030000}"/>
    <cellStyle name="Comma 12 2 3 2 2 2 3 2" xfId="14587" xr:uid="{00000000-0005-0000-0000-0000F8030000}"/>
    <cellStyle name="Comma 12 2 3 2 2 2 3 2 2" xfId="26238" xr:uid="{00000000-0005-0000-0000-0000F9030000}"/>
    <cellStyle name="Comma 12 2 3 2 2 2 3 3" xfId="8685" xr:uid="{00000000-0005-0000-0000-0000FA030000}"/>
    <cellStyle name="Comma 12 2 3 2 2 2 3 4" xfId="20480" xr:uid="{00000000-0005-0000-0000-0000FB030000}"/>
    <cellStyle name="Comma 12 2 3 2 2 2 3 5" xfId="32168" xr:uid="{00000000-0005-0000-0000-0000FC030000}"/>
    <cellStyle name="Comma 12 2 3 2 2 2 4" xfId="14585" xr:uid="{00000000-0005-0000-0000-0000FD030000}"/>
    <cellStyle name="Comma 12 2 3 2 2 2 4 2" xfId="26236" xr:uid="{00000000-0005-0000-0000-0000FE030000}"/>
    <cellStyle name="Comma 12 2 3 2 2 2 5" xfId="8683" xr:uid="{00000000-0005-0000-0000-0000FF030000}"/>
    <cellStyle name="Comma 12 2 3 2 2 2 6" xfId="20478" xr:uid="{00000000-0005-0000-0000-000000040000}"/>
    <cellStyle name="Comma 12 2 3 2 2 2 7" xfId="32169" xr:uid="{00000000-0005-0000-0000-000001040000}"/>
    <cellStyle name="Comma 12 2 3 2 2 3" xfId="2359" xr:uid="{00000000-0005-0000-0000-000002040000}"/>
    <cellStyle name="Comma 12 2 3 2 2 3 2" xfId="6594" xr:uid="{00000000-0005-0000-0000-000003040000}"/>
    <cellStyle name="Comma 12 2 3 2 2 3 2 2" xfId="14588" xr:uid="{00000000-0005-0000-0000-000004040000}"/>
    <cellStyle name="Comma 12 2 3 2 2 3 2 3" xfId="26239" xr:uid="{00000000-0005-0000-0000-000005040000}"/>
    <cellStyle name="Comma 12 2 3 2 2 3 2 4" xfId="32170" xr:uid="{00000000-0005-0000-0000-000006040000}"/>
    <cellStyle name="Comma 12 2 3 2 2 3 3" xfId="8686" xr:uid="{00000000-0005-0000-0000-000007040000}"/>
    <cellStyle name="Comma 12 2 3 2 2 3 4" xfId="20481" xr:uid="{00000000-0005-0000-0000-000008040000}"/>
    <cellStyle name="Comma 12 2 3 2 2 3 5" xfId="32171" xr:uid="{00000000-0005-0000-0000-000009040000}"/>
    <cellStyle name="Comma 12 2 3 2 2 4" xfId="5223" xr:uid="{00000000-0005-0000-0000-00000A040000}"/>
    <cellStyle name="Comma 12 2 3 2 2 4 2" xfId="14589" xr:uid="{00000000-0005-0000-0000-00000B040000}"/>
    <cellStyle name="Comma 12 2 3 2 2 4 2 2" xfId="26240" xr:uid="{00000000-0005-0000-0000-00000C040000}"/>
    <cellStyle name="Comma 12 2 3 2 2 4 3" xfId="8687" xr:uid="{00000000-0005-0000-0000-00000D040000}"/>
    <cellStyle name="Comma 12 2 3 2 2 4 4" xfId="20482" xr:uid="{00000000-0005-0000-0000-00000E040000}"/>
    <cellStyle name="Comma 12 2 3 2 2 4 5" xfId="32172" xr:uid="{00000000-0005-0000-0000-00000F040000}"/>
    <cellStyle name="Comma 12 2 3 2 2 5" xfId="14584" xr:uid="{00000000-0005-0000-0000-000010040000}"/>
    <cellStyle name="Comma 12 2 3 2 2 5 2" xfId="26235" xr:uid="{00000000-0005-0000-0000-000011040000}"/>
    <cellStyle name="Comma 12 2 3 2 2 6" xfId="8682" xr:uid="{00000000-0005-0000-0000-000012040000}"/>
    <cellStyle name="Comma 12 2 3 2 2 7" xfId="20477" xr:uid="{00000000-0005-0000-0000-000013040000}"/>
    <cellStyle name="Comma 12 2 3 2 2 8" xfId="32173" xr:uid="{00000000-0005-0000-0000-000014040000}"/>
    <cellStyle name="Comma 12 2 3 2 3" xfId="94" xr:uid="{00000000-0005-0000-0000-000015040000}"/>
    <cellStyle name="Comma 12 2 3 2 3 2" xfId="95" xr:uid="{00000000-0005-0000-0000-000016040000}"/>
    <cellStyle name="Comma 12 2 3 2 3 2 2" xfId="2362" xr:uid="{00000000-0005-0000-0000-000017040000}"/>
    <cellStyle name="Comma 12 2 3 2 3 2 2 2" xfId="6597" xr:uid="{00000000-0005-0000-0000-000018040000}"/>
    <cellStyle name="Comma 12 2 3 2 3 2 2 2 2" xfId="14592" xr:uid="{00000000-0005-0000-0000-000019040000}"/>
    <cellStyle name="Comma 12 2 3 2 3 2 2 2 3" xfId="26243" xr:uid="{00000000-0005-0000-0000-00001A040000}"/>
    <cellStyle name="Comma 12 2 3 2 3 2 2 2 4" xfId="32174" xr:uid="{00000000-0005-0000-0000-00001B040000}"/>
    <cellStyle name="Comma 12 2 3 2 3 2 2 3" xfId="8690" xr:uid="{00000000-0005-0000-0000-00001C040000}"/>
    <cellStyle name="Comma 12 2 3 2 3 2 2 4" xfId="20485" xr:uid="{00000000-0005-0000-0000-00001D040000}"/>
    <cellStyle name="Comma 12 2 3 2 3 2 2 5" xfId="32175" xr:uid="{00000000-0005-0000-0000-00001E040000}"/>
    <cellStyle name="Comma 12 2 3 2 3 2 3" xfId="5592" xr:uid="{00000000-0005-0000-0000-00001F040000}"/>
    <cellStyle name="Comma 12 2 3 2 3 2 3 2" xfId="14593" xr:uid="{00000000-0005-0000-0000-000020040000}"/>
    <cellStyle name="Comma 12 2 3 2 3 2 3 2 2" xfId="26244" xr:uid="{00000000-0005-0000-0000-000021040000}"/>
    <cellStyle name="Comma 12 2 3 2 3 2 3 3" xfId="8691" xr:uid="{00000000-0005-0000-0000-000022040000}"/>
    <cellStyle name="Comma 12 2 3 2 3 2 3 4" xfId="20486" xr:uid="{00000000-0005-0000-0000-000023040000}"/>
    <cellStyle name="Comma 12 2 3 2 3 2 3 5" xfId="32176" xr:uid="{00000000-0005-0000-0000-000024040000}"/>
    <cellStyle name="Comma 12 2 3 2 3 2 4" xfId="14591" xr:uid="{00000000-0005-0000-0000-000025040000}"/>
    <cellStyle name="Comma 12 2 3 2 3 2 4 2" xfId="26242" xr:uid="{00000000-0005-0000-0000-000026040000}"/>
    <cellStyle name="Comma 12 2 3 2 3 2 5" xfId="8689" xr:uid="{00000000-0005-0000-0000-000027040000}"/>
    <cellStyle name="Comma 12 2 3 2 3 2 6" xfId="20484" xr:uid="{00000000-0005-0000-0000-000028040000}"/>
    <cellStyle name="Comma 12 2 3 2 3 2 7" xfId="32177" xr:uid="{00000000-0005-0000-0000-000029040000}"/>
    <cellStyle name="Comma 12 2 3 2 3 3" xfId="2361" xr:uid="{00000000-0005-0000-0000-00002A040000}"/>
    <cellStyle name="Comma 12 2 3 2 3 3 2" xfId="6596" xr:uid="{00000000-0005-0000-0000-00002B040000}"/>
    <cellStyle name="Comma 12 2 3 2 3 3 2 2" xfId="14594" xr:uid="{00000000-0005-0000-0000-00002C040000}"/>
    <cellStyle name="Comma 12 2 3 2 3 3 2 3" xfId="26245" xr:uid="{00000000-0005-0000-0000-00002D040000}"/>
    <cellStyle name="Comma 12 2 3 2 3 3 2 4" xfId="32178" xr:uid="{00000000-0005-0000-0000-00002E040000}"/>
    <cellStyle name="Comma 12 2 3 2 3 3 3" xfId="8692" xr:uid="{00000000-0005-0000-0000-00002F040000}"/>
    <cellStyle name="Comma 12 2 3 2 3 3 4" xfId="20487" xr:uid="{00000000-0005-0000-0000-000030040000}"/>
    <cellStyle name="Comma 12 2 3 2 3 3 5" xfId="32179" xr:uid="{00000000-0005-0000-0000-000031040000}"/>
    <cellStyle name="Comma 12 2 3 2 3 4" xfId="4981" xr:uid="{00000000-0005-0000-0000-000032040000}"/>
    <cellStyle name="Comma 12 2 3 2 3 4 2" xfId="14595" xr:uid="{00000000-0005-0000-0000-000033040000}"/>
    <cellStyle name="Comma 12 2 3 2 3 4 2 2" xfId="26246" xr:uid="{00000000-0005-0000-0000-000034040000}"/>
    <cellStyle name="Comma 12 2 3 2 3 4 3" xfId="8693" xr:uid="{00000000-0005-0000-0000-000035040000}"/>
    <cellStyle name="Comma 12 2 3 2 3 4 4" xfId="20488" xr:uid="{00000000-0005-0000-0000-000036040000}"/>
    <cellStyle name="Comma 12 2 3 2 3 4 5" xfId="32180" xr:uid="{00000000-0005-0000-0000-000037040000}"/>
    <cellStyle name="Comma 12 2 3 2 3 5" xfId="14590" xr:uid="{00000000-0005-0000-0000-000038040000}"/>
    <cellStyle name="Comma 12 2 3 2 3 5 2" xfId="26241" xr:uid="{00000000-0005-0000-0000-000039040000}"/>
    <cellStyle name="Comma 12 2 3 2 3 6" xfId="8688" xr:uid="{00000000-0005-0000-0000-00003A040000}"/>
    <cellStyle name="Comma 12 2 3 2 3 7" xfId="20483" xr:uid="{00000000-0005-0000-0000-00003B040000}"/>
    <cellStyle name="Comma 12 2 3 2 3 8" xfId="32181" xr:uid="{00000000-0005-0000-0000-00003C040000}"/>
    <cellStyle name="Comma 12 2 3 2 4" xfId="96" xr:uid="{00000000-0005-0000-0000-00003D040000}"/>
    <cellStyle name="Comma 12 2 3 2 4 2" xfId="97" xr:uid="{00000000-0005-0000-0000-00003E040000}"/>
    <cellStyle name="Comma 12 2 3 2 4 2 2" xfId="2364" xr:uid="{00000000-0005-0000-0000-00003F040000}"/>
    <cellStyle name="Comma 12 2 3 2 4 2 2 2" xfId="6599" xr:uid="{00000000-0005-0000-0000-000040040000}"/>
    <cellStyle name="Comma 12 2 3 2 4 2 2 2 2" xfId="14598" xr:uid="{00000000-0005-0000-0000-000041040000}"/>
    <cellStyle name="Comma 12 2 3 2 4 2 2 2 3" xfId="26249" xr:uid="{00000000-0005-0000-0000-000042040000}"/>
    <cellStyle name="Comma 12 2 3 2 4 2 2 2 4" xfId="32182" xr:uid="{00000000-0005-0000-0000-000043040000}"/>
    <cellStyle name="Comma 12 2 3 2 4 2 2 3" xfId="8696" xr:uid="{00000000-0005-0000-0000-000044040000}"/>
    <cellStyle name="Comma 12 2 3 2 4 2 2 4" xfId="20491" xr:uid="{00000000-0005-0000-0000-000045040000}"/>
    <cellStyle name="Comma 12 2 3 2 4 2 2 5" xfId="32183" xr:uid="{00000000-0005-0000-0000-000046040000}"/>
    <cellStyle name="Comma 12 2 3 2 4 2 3" xfId="5593" xr:uid="{00000000-0005-0000-0000-000047040000}"/>
    <cellStyle name="Comma 12 2 3 2 4 2 3 2" xfId="14599" xr:uid="{00000000-0005-0000-0000-000048040000}"/>
    <cellStyle name="Comma 12 2 3 2 4 2 3 2 2" xfId="26250" xr:uid="{00000000-0005-0000-0000-000049040000}"/>
    <cellStyle name="Comma 12 2 3 2 4 2 3 3" xfId="8697" xr:uid="{00000000-0005-0000-0000-00004A040000}"/>
    <cellStyle name="Comma 12 2 3 2 4 2 3 4" xfId="20492" xr:uid="{00000000-0005-0000-0000-00004B040000}"/>
    <cellStyle name="Comma 12 2 3 2 4 2 3 5" xfId="32184" xr:uid="{00000000-0005-0000-0000-00004C040000}"/>
    <cellStyle name="Comma 12 2 3 2 4 2 4" xfId="14597" xr:uid="{00000000-0005-0000-0000-00004D040000}"/>
    <cellStyle name="Comma 12 2 3 2 4 2 4 2" xfId="26248" xr:uid="{00000000-0005-0000-0000-00004E040000}"/>
    <cellStyle name="Comma 12 2 3 2 4 2 5" xfId="8695" xr:uid="{00000000-0005-0000-0000-00004F040000}"/>
    <cellStyle name="Comma 12 2 3 2 4 2 6" xfId="20490" xr:uid="{00000000-0005-0000-0000-000050040000}"/>
    <cellStyle name="Comma 12 2 3 2 4 2 7" xfId="32185" xr:uid="{00000000-0005-0000-0000-000051040000}"/>
    <cellStyle name="Comma 12 2 3 2 4 3" xfId="2363" xr:uid="{00000000-0005-0000-0000-000052040000}"/>
    <cellStyle name="Comma 12 2 3 2 4 3 2" xfId="6598" xr:uid="{00000000-0005-0000-0000-000053040000}"/>
    <cellStyle name="Comma 12 2 3 2 4 3 2 2" xfId="14600" xr:uid="{00000000-0005-0000-0000-000054040000}"/>
    <cellStyle name="Comma 12 2 3 2 4 3 2 3" xfId="26251" xr:uid="{00000000-0005-0000-0000-000055040000}"/>
    <cellStyle name="Comma 12 2 3 2 4 3 2 4" xfId="32186" xr:uid="{00000000-0005-0000-0000-000056040000}"/>
    <cellStyle name="Comma 12 2 3 2 4 3 3" xfId="8698" xr:uid="{00000000-0005-0000-0000-000057040000}"/>
    <cellStyle name="Comma 12 2 3 2 4 3 4" xfId="20493" xr:uid="{00000000-0005-0000-0000-000058040000}"/>
    <cellStyle name="Comma 12 2 3 2 4 3 5" xfId="32187" xr:uid="{00000000-0005-0000-0000-000059040000}"/>
    <cellStyle name="Comma 12 2 3 2 4 4" xfId="5432" xr:uid="{00000000-0005-0000-0000-00005A040000}"/>
    <cellStyle name="Comma 12 2 3 2 4 4 2" xfId="14601" xr:uid="{00000000-0005-0000-0000-00005B040000}"/>
    <cellStyle name="Comma 12 2 3 2 4 4 2 2" xfId="26252" xr:uid="{00000000-0005-0000-0000-00005C040000}"/>
    <cellStyle name="Comma 12 2 3 2 4 4 3" xfId="8699" xr:uid="{00000000-0005-0000-0000-00005D040000}"/>
    <cellStyle name="Comma 12 2 3 2 4 4 4" xfId="20494" xr:uid="{00000000-0005-0000-0000-00005E040000}"/>
    <cellStyle name="Comma 12 2 3 2 4 4 5" xfId="32188" xr:uid="{00000000-0005-0000-0000-00005F040000}"/>
    <cellStyle name="Comma 12 2 3 2 4 5" xfId="14596" xr:uid="{00000000-0005-0000-0000-000060040000}"/>
    <cellStyle name="Comma 12 2 3 2 4 5 2" xfId="26247" xr:uid="{00000000-0005-0000-0000-000061040000}"/>
    <cellStyle name="Comma 12 2 3 2 4 6" xfId="8694" xr:uid="{00000000-0005-0000-0000-000062040000}"/>
    <cellStyle name="Comma 12 2 3 2 4 7" xfId="20489" xr:uid="{00000000-0005-0000-0000-000063040000}"/>
    <cellStyle name="Comma 12 2 3 2 4 8" xfId="32189" xr:uid="{00000000-0005-0000-0000-000064040000}"/>
    <cellStyle name="Comma 12 2 3 2 5" xfId="98" xr:uid="{00000000-0005-0000-0000-000065040000}"/>
    <cellStyle name="Comma 12 2 3 2 5 2" xfId="2365" xr:uid="{00000000-0005-0000-0000-000066040000}"/>
    <cellStyle name="Comma 12 2 3 2 5 2 2" xfId="6600" xr:uid="{00000000-0005-0000-0000-000067040000}"/>
    <cellStyle name="Comma 12 2 3 2 5 2 2 2" xfId="14603" xr:uid="{00000000-0005-0000-0000-000068040000}"/>
    <cellStyle name="Comma 12 2 3 2 5 2 2 3" xfId="26254" xr:uid="{00000000-0005-0000-0000-000069040000}"/>
    <cellStyle name="Comma 12 2 3 2 5 2 2 4" xfId="32190" xr:uid="{00000000-0005-0000-0000-00006A040000}"/>
    <cellStyle name="Comma 12 2 3 2 5 2 3" xfId="8701" xr:uid="{00000000-0005-0000-0000-00006B040000}"/>
    <cellStyle name="Comma 12 2 3 2 5 2 4" xfId="20496" xr:uid="{00000000-0005-0000-0000-00006C040000}"/>
    <cellStyle name="Comma 12 2 3 2 5 2 5" xfId="32191" xr:uid="{00000000-0005-0000-0000-00006D040000}"/>
    <cellStyle name="Comma 12 2 3 2 5 3" xfId="5594" xr:uid="{00000000-0005-0000-0000-00006E040000}"/>
    <cellStyle name="Comma 12 2 3 2 5 3 2" xfId="14604" xr:uid="{00000000-0005-0000-0000-00006F040000}"/>
    <cellStyle name="Comma 12 2 3 2 5 3 2 2" xfId="26255" xr:uid="{00000000-0005-0000-0000-000070040000}"/>
    <cellStyle name="Comma 12 2 3 2 5 3 3" xfId="8702" xr:uid="{00000000-0005-0000-0000-000071040000}"/>
    <cellStyle name="Comma 12 2 3 2 5 3 4" xfId="20497" xr:uid="{00000000-0005-0000-0000-000072040000}"/>
    <cellStyle name="Comma 12 2 3 2 5 3 5" xfId="32192" xr:uid="{00000000-0005-0000-0000-000073040000}"/>
    <cellStyle name="Comma 12 2 3 2 5 4" xfId="14602" xr:uid="{00000000-0005-0000-0000-000074040000}"/>
    <cellStyle name="Comma 12 2 3 2 5 4 2" xfId="26253" xr:uid="{00000000-0005-0000-0000-000075040000}"/>
    <cellStyle name="Comma 12 2 3 2 5 5" xfId="8700" xr:uid="{00000000-0005-0000-0000-000076040000}"/>
    <cellStyle name="Comma 12 2 3 2 5 6" xfId="20495" xr:uid="{00000000-0005-0000-0000-000077040000}"/>
    <cellStyle name="Comma 12 2 3 2 5 7" xfId="32193" xr:uid="{00000000-0005-0000-0000-000078040000}"/>
    <cellStyle name="Comma 12 2 3 2 6" xfId="2358" xr:uid="{00000000-0005-0000-0000-000079040000}"/>
    <cellStyle name="Comma 12 2 3 2 6 2" xfId="6593" xr:uid="{00000000-0005-0000-0000-00007A040000}"/>
    <cellStyle name="Comma 12 2 3 2 6 2 2" xfId="14605" xr:uid="{00000000-0005-0000-0000-00007B040000}"/>
    <cellStyle name="Comma 12 2 3 2 6 2 3" xfId="26256" xr:uid="{00000000-0005-0000-0000-00007C040000}"/>
    <cellStyle name="Comma 12 2 3 2 6 2 4" xfId="32194" xr:uid="{00000000-0005-0000-0000-00007D040000}"/>
    <cellStyle name="Comma 12 2 3 2 6 3" xfId="8703" xr:uid="{00000000-0005-0000-0000-00007E040000}"/>
    <cellStyle name="Comma 12 2 3 2 6 4" xfId="20498" xr:uid="{00000000-0005-0000-0000-00007F040000}"/>
    <cellStyle name="Comma 12 2 3 2 6 5" xfId="32195" xr:uid="{00000000-0005-0000-0000-000080040000}"/>
    <cellStyle name="Comma 12 2 3 2 7" xfId="4739" xr:uid="{00000000-0005-0000-0000-000081040000}"/>
    <cellStyle name="Comma 12 2 3 2 7 2" xfId="14606" xr:uid="{00000000-0005-0000-0000-000082040000}"/>
    <cellStyle name="Comma 12 2 3 2 7 2 2" xfId="26257" xr:uid="{00000000-0005-0000-0000-000083040000}"/>
    <cellStyle name="Comma 12 2 3 2 7 3" xfId="8704" xr:uid="{00000000-0005-0000-0000-000084040000}"/>
    <cellStyle name="Comma 12 2 3 2 7 4" xfId="20499" xr:uid="{00000000-0005-0000-0000-000085040000}"/>
    <cellStyle name="Comma 12 2 3 2 7 5" xfId="32196" xr:uid="{00000000-0005-0000-0000-000086040000}"/>
    <cellStyle name="Comma 12 2 3 2 8" xfId="14583" xr:uid="{00000000-0005-0000-0000-000087040000}"/>
    <cellStyle name="Comma 12 2 3 2 8 2" xfId="26234" xr:uid="{00000000-0005-0000-0000-000088040000}"/>
    <cellStyle name="Comma 12 2 3 2 9" xfId="8681" xr:uid="{00000000-0005-0000-0000-000089040000}"/>
    <cellStyle name="Comma 12 2 3 3" xfId="99" xr:uid="{00000000-0005-0000-0000-00008A040000}"/>
    <cellStyle name="Comma 12 2 3 3 2" xfId="100" xr:uid="{00000000-0005-0000-0000-00008B040000}"/>
    <cellStyle name="Comma 12 2 3 3 2 2" xfId="2367" xr:uid="{00000000-0005-0000-0000-00008C040000}"/>
    <cellStyle name="Comma 12 2 3 3 2 2 2" xfId="6602" xr:uid="{00000000-0005-0000-0000-00008D040000}"/>
    <cellStyle name="Comma 12 2 3 3 2 2 2 2" xfId="14609" xr:uid="{00000000-0005-0000-0000-00008E040000}"/>
    <cellStyle name="Comma 12 2 3 3 2 2 2 3" xfId="26260" xr:uid="{00000000-0005-0000-0000-00008F040000}"/>
    <cellStyle name="Comma 12 2 3 3 2 2 2 4" xfId="32197" xr:uid="{00000000-0005-0000-0000-000090040000}"/>
    <cellStyle name="Comma 12 2 3 3 2 2 3" xfId="8707" xr:uid="{00000000-0005-0000-0000-000091040000}"/>
    <cellStyle name="Comma 12 2 3 3 2 2 4" xfId="20502" xr:uid="{00000000-0005-0000-0000-000092040000}"/>
    <cellStyle name="Comma 12 2 3 3 2 2 5" xfId="32198" xr:uid="{00000000-0005-0000-0000-000093040000}"/>
    <cellStyle name="Comma 12 2 3 3 2 3" xfId="5595" xr:uid="{00000000-0005-0000-0000-000094040000}"/>
    <cellStyle name="Comma 12 2 3 3 2 3 2" xfId="14610" xr:uid="{00000000-0005-0000-0000-000095040000}"/>
    <cellStyle name="Comma 12 2 3 3 2 3 2 2" xfId="26261" xr:uid="{00000000-0005-0000-0000-000096040000}"/>
    <cellStyle name="Comma 12 2 3 3 2 3 3" xfId="8708" xr:uid="{00000000-0005-0000-0000-000097040000}"/>
    <cellStyle name="Comma 12 2 3 3 2 3 4" xfId="20503" xr:uid="{00000000-0005-0000-0000-000098040000}"/>
    <cellStyle name="Comma 12 2 3 3 2 3 5" xfId="32199" xr:uid="{00000000-0005-0000-0000-000099040000}"/>
    <cellStyle name="Comma 12 2 3 3 2 4" xfId="14608" xr:uid="{00000000-0005-0000-0000-00009A040000}"/>
    <cellStyle name="Comma 12 2 3 3 2 4 2" xfId="26259" xr:uid="{00000000-0005-0000-0000-00009B040000}"/>
    <cellStyle name="Comma 12 2 3 3 2 5" xfId="8706" xr:uid="{00000000-0005-0000-0000-00009C040000}"/>
    <cellStyle name="Comma 12 2 3 3 2 6" xfId="20501" xr:uid="{00000000-0005-0000-0000-00009D040000}"/>
    <cellStyle name="Comma 12 2 3 3 2 7" xfId="32200" xr:uid="{00000000-0005-0000-0000-00009E040000}"/>
    <cellStyle name="Comma 12 2 3 3 3" xfId="2366" xr:uid="{00000000-0005-0000-0000-00009F040000}"/>
    <cellStyle name="Comma 12 2 3 3 3 2" xfId="6601" xr:uid="{00000000-0005-0000-0000-0000A0040000}"/>
    <cellStyle name="Comma 12 2 3 3 3 2 2" xfId="14611" xr:uid="{00000000-0005-0000-0000-0000A1040000}"/>
    <cellStyle name="Comma 12 2 3 3 3 2 3" xfId="26262" xr:uid="{00000000-0005-0000-0000-0000A2040000}"/>
    <cellStyle name="Comma 12 2 3 3 3 2 4" xfId="32201" xr:uid="{00000000-0005-0000-0000-0000A3040000}"/>
    <cellStyle name="Comma 12 2 3 3 3 3" xfId="8709" xr:uid="{00000000-0005-0000-0000-0000A4040000}"/>
    <cellStyle name="Comma 12 2 3 3 3 4" xfId="20504" xr:uid="{00000000-0005-0000-0000-0000A5040000}"/>
    <cellStyle name="Comma 12 2 3 3 3 5" xfId="32202" xr:uid="{00000000-0005-0000-0000-0000A6040000}"/>
    <cellStyle name="Comma 12 2 3 3 4" xfId="5136" xr:uid="{00000000-0005-0000-0000-0000A7040000}"/>
    <cellStyle name="Comma 12 2 3 3 4 2" xfId="14612" xr:uid="{00000000-0005-0000-0000-0000A8040000}"/>
    <cellStyle name="Comma 12 2 3 3 4 2 2" xfId="26263" xr:uid="{00000000-0005-0000-0000-0000A9040000}"/>
    <cellStyle name="Comma 12 2 3 3 4 3" xfId="8710" xr:uid="{00000000-0005-0000-0000-0000AA040000}"/>
    <cellStyle name="Comma 12 2 3 3 4 4" xfId="20505" xr:uid="{00000000-0005-0000-0000-0000AB040000}"/>
    <cellStyle name="Comma 12 2 3 3 4 5" xfId="32203" xr:uid="{00000000-0005-0000-0000-0000AC040000}"/>
    <cellStyle name="Comma 12 2 3 3 5" xfId="14607" xr:uid="{00000000-0005-0000-0000-0000AD040000}"/>
    <cellStyle name="Comma 12 2 3 3 5 2" xfId="26258" xr:uid="{00000000-0005-0000-0000-0000AE040000}"/>
    <cellStyle name="Comma 12 2 3 3 6" xfId="8705" xr:uid="{00000000-0005-0000-0000-0000AF040000}"/>
    <cellStyle name="Comma 12 2 3 3 7" xfId="20500" xr:uid="{00000000-0005-0000-0000-0000B0040000}"/>
    <cellStyle name="Comma 12 2 3 3 8" xfId="32204" xr:uid="{00000000-0005-0000-0000-0000B1040000}"/>
    <cellStyle name="Comma 12 2 3 4" xfId="101" xr:uid="{00000000-0005-0000-0000-0000B2040000}"/>
    <cellStyle name="Comma 12 2 3 4 2" xfId="102" xr:uid="{00000000-0005-0000-0000-0000B3040000}"/>
    <cellStyle name="Comma 12 2 3 4 2 2" xfId="2369" xr:uid="{00000000-0005-0000-0000-0000B4040000}"/>
    <cellStyle name="Comma 12 2 3 4 2 2 2" xfId="6604" xr:uid="{00000000-0005-0000-0000-0000B5040000}"/>
    <cellStyle name="Comma 12 2 3 4 2 2 2 2" xfId="14615" xr:uid="{00000000-0005-0000-0000-0000B6040000}"/>
    <cellStyle name="Comma 12 2 3 4 2 2 2 3" xfId="26266" xr:uid="{00000000-0005-0000-0000-0000B7040000}"/>
    <cellStyle name="Comma 12 2 3 4 2 2 2 4" xfId="32205" xr:uid="{00000000-0005-0000-0000-0000B8040000}"/>
    <cellStyle name="Comma 12 2 3 4 2 2 3" xfId="8713" xr:uid="{00000000-0005-0000-0000-0000B9040000}"/>
    <cellStyle name="Comma 12 2 3 4 2 2 4" xfId="20508" xr:uid="{00000000-0005-0000-0000-0000BA040000}"/>
    <cellStyle name="Comma 12 2 3 4 2 2 5" xfId="32206" xr:uid="{00000000-0005-0000-0000-0000BB040000}"/>
    <cellStyle name="Comma 12 2 3 4 2 3" xfId="5596" xr:uid="{00000000-0005-0000-0000-0000BC040000}"/>
    <cellStyle name="Comma 12 2 3 4 2 3 2" xfId="14616" xr:uid="{00000000-0005-0000-0000-0000BD040000}"/>
    <cellStyle name="Comma 12 2 3 4 2 3 2 2" xfId="26267" xr:uid="{00000000-0005-0000-0000-0000BE040000}"/>
    <cellStyle name="Comma 12 2 3 4 2 3 3" xfId="8714" xr:uid="{00000000-0005-0000-0000-0000BF040000}"/>
    <cellStyle name="Comma 12 2 3 4 2 3 4" xfId="20509" xr:uid="{00000000-0005-0000-0000-0000C0040000}"/>
    <cellStyle name="Comma 12 2 3 4 2 3 5" xfId="32207" xr:uid="{00000000-0005-0000-0000-0000C1040000}"/>
    <cellStyle name="Comma 12 2 3 4 2 4" xfId="14614" xr:uid="{00000000-0005-0000-0000-0000C2040000}"/>
    <cellStyle name="Comma 12 2 3 4 2 4 2" xfId="26265" xr:uid="{00000000-0005-0000-0000-0000C3040000}"/>
    <cellStyle name="Comma 12 2 3 4 2 5" xfId="8712" xr:uid="{00000000-0005-0000-0000-0000C4040000}"/>
    <cellStyle name="Comma 12 2 3 4 2 6" xfId="20507" xr:uid="{00000000-0005-0000-0000-0000C5040000}"/>
    <cellStyle name="Comma 12 2 3 4 2 7" xfId="32208" xr:uid="{00000000-0005-0000-0000-0000C6040000}"/>
    <cellStyle name="Comma 12 2 3 4 3" xfId="2368" xr:uid="{00000000-0005-0000-0000-0000C7040000}"/>
    <cellStyle name="Comma 12 2 3 4 3 2" xfId="6603" xr:uid="{00000000-0005-0000-0000-0000C8040000}"/>
    <cellStyle name="Comma 12 2 3 4 3 2 2" xfId="14617" xr:uid="{00000000-0005-0000-0000-0000C9040000}"/>
    <cellStyle name="Comma 12 2 3 4 3 2 3" xfId="26268" xr:uid="{00000000-0005-0000-0000-0000CA040000}"/>
    <cellStyle name="Comma 12 2 3 4 3 2 4" xfId="32209" xr:uid="{00000000-0005-0000-0000-0000CB040000}"/>
    <cellStyle name="Comma 12 2 3 4 3 3" xfId="8715" xr:uid="{00000000-0005-0000-0000-0000CC040000}"/>
    <cellStyle name="Comma 12 2 3 4 3 4" xfId="20510" xr:uid="{00000000-0005-0000-0000-0000CD040000}"/>
    <cellStyle name="Comma 12 2 3 4 3 5" xfId="32210" xr:uid="{00000000-0005-0000-0000-0000CE040000}"/>
    <cellStyle name="Comma 12 2 3 4 4" xfId="4894" xr:uid="{00000000-0005-0000-0000-0000CF040000}"/>
    <cellStyle name="Comma 12 2 3 4 4 2" xfId="14618" xr:uid="{00000000-0005-0000-0000-0000D0040000}"/>
    <cellStyle name="Comma 12 2 3 4 4 2 2" xfId="26269" xr:uid="{00000000-0005-0000-0000-0000D1040000}"/>
    <cellStyle name="Comma 12 2 3 4 4 3" xfId="8716" xr:uid="{00000000-0005-0000-0000-0000D2040000}"/>
    <cellStyle name="Comma 12 2 3 4 4 4" xfId="20511" xr:uid="{00000000-0005-0000-0000-0000D3040000}"/>
    <cellStyle name="Comma 12 2 3 4 4 5" xfId="32211" xr:uid="{00000000-0005-0000-0000-0000D4040000}"/>
    <cellStyle name="Comma 12 2 3 4 5" xfId="14613" xr:uid="{00000000-0005-0000-0000-0000D5040000}"/>
    <cellStyle name="Comma 12 2 3 4 5 2" xfId="26264" xr:uid="{00000000-0005-0000-0000-0000D6040000}"/>
    <cellStyle name="Comma 12 2 3 4 6" xfId="8711" xr:uid="{00000000-0005-0000-0000-0000D7040000}"/>
    <cellStyle name="Comma 12 2 3 4 7" xfId="20506" xr:uid="{00000000-0005-0000-0000-0000D8040000}"/>
    <cellStyle name="Comma 12 2 3 4 8" xfId="32212" xr:uid="{00000000-0005-0000-0000-0000D9040000}"/>
    <cellStyle name="Comma 12 2 3 5" xfId="103" xr:uid="{00000000-0005-0000-0000-0000DA040000}"/>
    <cellStyle name="Comma 12 2 3 5 2" xfId="104" xr:uid="{00000000-0005-0000-0000-0000DB040000}"/>
    <cellStyle name="Comma 12 2 3 5 2 2" xfId="2371" xr:uid="{00000000-0005-0000-0000-0000DC040000}"/>
    <cellStyle name="Comma 12 2 3 5 2 2 2" xfId="6606" xr:uid="{00000000-0005-0000-0000-0000DD040000}"/>
    <cellStyle name="Comma 12 2 3 5 2 2 2 2" xfId="14621" xr:uid="{00000000-0005-0000-0000-0000DE040000}"/>
    <cellStyle name="Comma 12 2 3 5 2 2 2 3" xfId="26272" xr:uid="{00000000-0005-0000-0000-0000DF040000}"/>
    <cellStyle name="Comma 12 2 3 5 2 2 2 4" xfId="32213" xr:uid="{00000000-0005-0000-0000-0000E0040000}"/>
    <cellStyle name="Comma 12 2 3 5 2 2 3" xfId="8719" xr:uid="{00000000-0005-0000-0000-0000E1040000}"/>
    <cellStyle name="Comma 12 2 3 5 2 2 4" xfId="20514" xr:uid="{00000000-0005-0000-0000-0000E2040000}"/>
    <cellStyle name="Comma 12 2 3 5 2 2 5" xfId="32214" xr:uid="{00000000-0005-0000-0000-0000E3040000}"/>
    <cellStyle name="Comma 12 2 3 5 2 3" xfId="5597" xr:uid="{00000000-0005-0000-0000-0000E4040000}"/>
    <cellStyle name="Comma 12 2 3 5 2 3 2" xfId="14622" xr:uid="{00000000-0005-0000-0000-0000E5040000}"/>
    <cellStyle name="Comma 12 2 3 5 2 3 2 2" xfId="26273" xr:uid="{00000000-0005-0000-0000-0000E6040000}"/>
    <cellStyle name="Comma 12 2 3 5 2 3 3" xfId="8720" xr:uid="{00000000-0005-0000-0000-0000E7040000}"/>
    <cellStyle name="Comma 12 2 3 5 2 3 4" xfId="20515" xr:uid="{00000000-0005-0000-0000-0000E8040000}"/>
    <cellStyle name="Comma 12 2 3 5 2 3 5" xfId="32215" xr:uid="{00000000-0005-0000-0000-0000E9040000}"/>
    <cellStyle name="Comma 12 2 3 5 2 4" xfId="14620" xr:uid="{00000000-0005-0000-0000-0000EA040000}"/>
    <cellStyle name="Comma 12 2 3 5 2 4 2" xfId="26271" xr:uid="{00000000-0005-0000-0000-0000EB040000}"/>
    <cellStyle name="Comma 12 2 3 5 2 5" xfId="8718" xr:uid="{00000000-0005-0000-0000-0000EC040000}"/>
    <cellStyle name="Comma 12 2 3 5 2 6" xfId="20513" xr:uid="{00000000-0005-0000-0000-0000ED040000}"/>
    <cellStyle name="Comma 12 2 3 5 2 7" xfId="32216" xr:uid="{00000000-0005-0000-0000-0000EE040000}"/>
    <cellStyle name="Comma 12 2 3 5 3" xfId="2370" xr:uid="{00000000-0005-0000-0000-0000EF040000}"/>
    <cellStyle name="Comma 12 2 3 5 3 2" xfId="6605" xr:uid="{00000000-0005-0000-0000-0000F0040000}"/>
    <cellStyle name="Comma 12 2 3 5 3 2 2" xfId="14623" xr:uid="{00000000-0005-0000-0000-0000F1040000}"/>
    <cellStyle name="Comma 12 2 3 5 3 2 3" xfId="26274" xr:uid="{00000000-0005-0000-0000-0000F2040000}"/>
    <cellStyle name="Comma 12 2 3 5 3 2 4" xfId="32217" xr:uid="{00000000-0005-0000-0000-0000F3040000}"/>
    <cellStyle name="Comma 12 2 3 5 3 3" xfId="8721" xr:uid="{00000000-0005-0000-0000-0000F4040000}"/>
    <cellStyle name="Comma 12 2 3 5 3 4" xfId="20516" xr:uid="{00000000-0005-0000-0000-0000F5040000}"/>
    <cellStyle name="Comma 12 2 3 5 3 5" xfId="32218" xr:uid="{00000000-0005-0000-0000-0000F6040000}"/>
    <cellStyle name="Comma 12 2 3 5 4" xfId="5345" xr:uid="{00000000-0005-0000-0000-0000F7040000}"/>
    <cellStyle name="Comma 12 2 3 5 4 2" xfId="14624" xr:uid="{00000000-0005-0000-0000-0000F8040000}"/>
    <cellStyle name="Comma 12 2 3 5 4 2 2" xfId="26275" xr:uid="{00000000-0005-0000-0000-0000F9040000}"/>
    <cellStyle name="Comma 12 2 3 5 4 3" xfId="8722" xr:uid="{00000000-0005-0000-0000-0000FA040000}"/>
    <cellStyle name="Comma 12 2 3 5 4 4" xfId="20517" xr:uid="{00000000-0005-0000-0000-0000FB040000}"/>
    <cellStyle name="Comma 12 2 3 5 4 5" xfId="32219" xr:uid="{00000000-0005-0000-0000-0000FC040000}"/>
    <cellStyle name="Comma 12 2 3 5 5" xfId="14619" xr:uid="{00000000-0005-0000-0000-0000FD040000}"/>
    <cellStyle name="Comma 12 2 3 5 5 2" xfId="26270" xr:uid="{00000000-0005-0000-0000-0000FE040000}"/>
    <cellStyle name="Comma 12 2 3 5 6" xfId="8717" xr:uid="{00000000-0005-0000-0000-0000FF040000}"/>
    <cellStyle name="Comma 12 2 3 5 7" xfId="20512" xr:uid="{00000000-0005-0000-0000-000000050000}"/>
    <cellStyle name="Comma 12 2 3 5 8" xfId="32220" xr:uid="{00000000-0005-0000-0000-000001050000}"/>
    <cellStyle name="Comma 12 2 3 6" xfId="105" xr:uid="{00000000-0005-0000-0000-000002050000}"/>
    <cellStyle name="Comma 12 2 3 6 2" xfId="2372" xr:uid="{00000000-0005-0000-0000-000003050000}"/>
    <cellStyle name="Comma 12 2 3 6 2 2" xfId="6607" xr:uid="{00000000-0005-0000-0000-000004050000}"/>
    <cellStyle name="Comma 12 2 3 6 2 2 2" xfId="14626" xr:uid="{00000000-0005-0000-0000-000005050000}"/>
    <cellStyle name="Comma 12 2 3 6 2 2 3" xfId="26277" xr:uid="{00000000-0005-0000-0000-000006050000}"/>
    <cellStyle name="Comma 12 2 3 6 2 2 4" xfId="32221" xr:uid="{00000000-0005-0000-0000-000007050000}"/>
    <cellStyle name="Comma 12 2 3 6 2 3" xfId="8724" xr:uid="{00000000-0005-0000-0000-000008050000}"/>
    <cellStyle name="Comma 12 2 3 6 2 4" xfId="20519" xr:uid="{00000000-0005-0000-0000-000009050000}"/>
    <cellStyle name="Comma 12 2 3 6 2 5" xfId="32222" xr:uid="{00000000-0005-0000-0000-00000A050000}"/>
    <cellStyle name="Comma 12 2 3 6 3" xfId="5598" xr:uid="{00000000-0005-0000-0000-00000B050000}"/>
    <cellStyle name="Comma 12 2 3 6 3 2" xfId="14627" xr:uid="{00000000-0005-0000-0000-00000C050000}"/>
    <cellStyle name="Comma 12 2 3 6 3 2 2" xfId="26278" xr:uid="{00000000-0005-0000-0000-00000D050000}"/>
    <cellStyle name="Comma 12 2 3 6 3 3" xfId="8725" xr:uid="{00000000-0005-0000-0000-00000E050000}"/>
    <cellStyle name="Comma 12 2 3 6 3 4" xfId="20520" xr:uid="{00000000-0005-0000-0000-00000F050000}"/>
    <cellStyle name="Comma 12 2 3 6 3 5" xfId="32223" xr:uid="{00000000-0005-0000-0000-000010050000}"/>
    <cellStyle name="Comma 12 2 3 6 4" xfId="14625" xr:uid="{00000000-0005-0000-0000-000011050000}"/>
    <cellStyle name="Comma 12 2 3 6 4 2" xfId="26276" xr:uid="{00000000-0005-0000-0000-000012050000}"/>
    <cellStyle name="Comma 12 2 3 6 5" xfId="8723" xr:uid="{00000000-0005-0000-0000-000013050000}"/>
    <cellStyle name="Comma 12 2 3 6 6" xfId="20518" xr:uid="{00000000-0005-0000-0000-000014050000}"/>
    <cellStyle name="Comma 12 2 3 6 7" xfId="32224" xr:uid="{00000000-0005-0000-0000-000015050000}"/>
    <cellStyle name="Comma 12 2 3 7" xfId="2357" xr:uid="{00000000-0005-0000-0000-000016050000}"/>
    <cellStyle name="Comma 12 2 3 7 2" xfId="6592" xr:uid="{00000000-0005-0000-0000-000017050000}"/>
    <cellStyle name="Comma 12 2 3 7 2 2" xfId="14628" xr:uid="{00000000-0005-0000-0000-000018050000}"/>
    <cellStyle name="Comma 12 2 3 7 2 3" xfId="26279" xr:uid="{00000000-0005-0000-0000-000019050000}"/>
    <cellStyle name="Comma 12 2 3 7 2 4" xfId="32225" xr:uid="{00000000-0005-0000-0000-00001A050000}"/>
    <cellStyle name="Comma 12 2 3 7 3" xfId="8726" xr:uid="{00000000-0005-0000-0000-00001B050000}"/>
    <cellStyle name="Comma 12 2 3 7 4" xfId="20521" xr:uid="{00000000-0005-0000-0000-00001C050000}"/>
    <cellStyle name="Comma 12 2 3 7 5" xfId="32226" xr:uid="{00000000-0005-0000-0000-00001D050000}"/>
    <cellStyle name="Comma 12 2 3 8" xfId="4652" xr:uid="{00000000-0005-0000-0000-00001E050000}"/>
    <cellStyle name="Comma 12 2 3 8 2" xfId="14629" xr:uid="{00000000-0005-0000-0000-00001F050000}"/>
    <cellStyle name="Comma 12 2 3 8 2 2" xfId="26280" xr:uid="{00000000-0005-0000-0000-000020050000}"/>
    <cellStyle name="Comma 12 2 3 8 3" xfId="8727" xr:uid="{00000000-0005-0000-0000-000021050000}"/>
    <cellStyle name="Comma 12 2 3 8 4" xfId="20522" xr:uid="{00000000-0005-0000-0000-000022050000}"/>
    <cellStyle name="Comma 12 2 3 8 5" xfId="32227" xr:uid="{00000000-0005-0000-0000-000023050000}"/>
    <cellStyle name="Comma 12 2 3 9" xfId="14582" xr:uid="{00000000-0005-0000-0000-000024050000}"/>
    <cellStyle name="Comma 12 2 3 9 2" xfId="26233" xr:uid="{00000000-0005-0000-0000-000025050000}"/>
    <cellStyle name="Comma 12 2 4" xfId="106" xr:uid="{00000000-0005-0000-0000-000026050000}"/>
    <cellStyle name="Comma 12 2 4 10" xfId="8728" xr:uid="{00000000-0005-0000-0000-000027050000}"/>
    <cellStyle name="Comma 12 2 4 11" xfId="20523" xr:uid="{00000000-0005-0000-0000-000028050000}"/>
    <cellStyle name="Comma 12 2 4 12" xfId="32228" xr:uid="{00000000-0005-0000-0000-000029050000}"/>
    <cellStyle name="Comma 12 2 4 2" xfId="107" xr:uid="{00000000-0005-0000-0000-00002A050000}"/>
    <cellStyle name="Comma 12 2 4 2 10" xfId="20524" xr:uid="{00000000-0005-0000-0000-00002B050000}"/>
    <cellStyle name="Comma 12 2 4 2 11" xfId="32229" xr:uid="{00000000-0005-0000-0000-00002C050000}"/>
    <cellStyle name="Comma 12 2 4 2 2" xfId="108" xr:uid="{00000000-0005-0000-0000-00002D050000}"/>
    <cellStyle name="Comma 12 2 4 2 2 2" xfId="109" xr:uid="{00000000-0005-0000-0000-00002E050000}"/>
    <cellStyle name="Comma 12 2 4 2 2 2 2" xfId="2376" xr:uid="{00000000-0005-0000-0000-00002F050000}"/>
    <cellStyle name="Comma 12 2 4 2 2 2 2 2" xfId="6611" xr:uid="{00000000-0005-0000-0000-000030050000}"/>
    <cellStyle name="Comma 12 2 4 2 2 2 2 2 2" xfId="14634" xr:uid="{00000000-0005-0000-0000-000031050000}"/>
    <cellStyle name="Comma 12 2 4 2 2 2 2 2 3" xfId="26285" xr:uid="{00000000-0005-0000-0000-000032050000}"/>
    <cellStyle name="Comma 12 2 4 2 2 2 2 2 4" xfId="32230" xr:uid="{00000000-0005-0000-0000-000033050000}"/>
    <cellStyle name="Comma 12 2 4 2 2 2 2 3" xfId="8732" xr:uid="{00000000-0005-0000-0000-000034050000}"/>
    <cellStyle name="Comma 12 2 4 2 2 2 2 4" xfId="20527" xr:uid="{00000000-0005-0000-0000-000035050000}"/>
    <cellStyle name="Comma 12 2 4 2 2 2 2 5" xfId="32231" xr:uid="{00000000-0005-0000-0000-000036050000}"/>
    <cellStyle name="Comma 12 2 4 2 2 2 3" xfId="5599" xr:uid="{00000000-0005-0000-0000-000037050000}"/>
    <cellStyle name="Comma 12 2 4 2 2 2 3 2" xfId="14635" xr:uid="{00000000-0005-0000-0000-000038050000}"/>
    <cellStyle name="Comma 12 2 4 2 2 2 3 2 2" xfId="26286" xr:uid="{00000000-0005-0000-0000-000039050000}"/>
    <cellStyle name="Comma 12 2 4 2 2 2 3 3" xfId="8733" xr:uid="{00000000-0005-0000-0000-00003A050000}"/>
    <cellStyle name="Comma 12 2 4 2 2 2 3 4" xfId="20528" xr:uid="{00000000-0005-0000-0000-00003B050000}"/>
    <cellStyle name="Comma 12 2 4 2 2 2 3 5" xfId="32232" xr:uid="{00000000-0005-0000-0000-00003C050000}"/>
    <cellStyle name="Comma 12 2 4 2 2 2 4" xfId="14633" xr:uid="{00000000-0005-0000-0000-00003D050000}"/>
    <cellStyle name="Comma 12 2 4 2 2 2 4 2" xfId="26284" xr:uid="{00000000-0005-0000-0000-00003E050000}"/>
    <cellStyle name="Comma 12 2 4 2 2 2 5" xfId="8731" xr:uid="{00000000-0005-0000-0000-00003F050000}"/>
    <cellStyle name="Comma 12 2 4 2 2 2 6" xfId="20526" xr:uid="{00000000-0005-0000-0000-000040050000}"/>
    <cellStyle name="Comma 12 2 4 2 2 2 7" xfId="32233" xr:uid="{00000000-0005-0000-0000-000041050000}"/>
    <cellStyle name="Comma 12 2 4 2 2 3" xfId="2375" xr:uid="{00000000-0005-0000-0000-000042050000}"/>
    <cellStyle name="Comma 12 2 4 2 2 3 2" xfId="6610" xr:uid="{00000000-0005-0000-0000-000043050000}"/>
    <cellStyle name="Comma 12 2 4 2 2 3 2 2" xfId="14636" xr:uid="{00000000-0005-0000-0000-000044050000}"/>
    <cellStyle name="Comma 12 2 4 2 2 3 2 3" xfId="26287" xr:uid="{00000000-0005-0000-0000-000045050000}"/>
    <cellStyle name="Comma 12 2 4 2 2 3 2 4" xfId="32234" xr:uid="{00000000-0005-0000-0000-000046050000}"/>
    <cellStyle name="Comma 12 2 4 2 2 3 3" xfId="8734" xr:uid="{00000000-0005-0000-0000-000047050000}"/>
    <cellStyle name="Comma 12 2 4 2 2 3 4" xfId="20529" xr:uid="{00000000-0005-0000-0000-000048050000}"/>
    <cellStyle name="Comma 12 2 4 2 2 3 5" xfId="32235" xr:uid="{00000000-0005-0000-0000-000049050000}"/>
    <cellStyle name="Comma 12 2 4 2 2 4" xfId="5237" xr:uid="{00000000-0005-0000-0000-00004A050000}"/>
    <cellStyle name="Comma 12 2 4 2 2 4 2" xfId="14637" xr:uid="{00000000-0005-0000-0000-00004B050000}"/>
    <cellStyle name="Comma 12 2 4 2 2 4 2 2" xfId="26288" xr:uid="{00000000-0005-0000-0000-00004C050000}"/>
    <cellStyle name="Comma 12 2 4 2 2 4 3" xfId="8735" xr:uid="{00000000-0005-0000-0000-00004D050000}"/>
    <cellStyle name="Comma 12 2 4 2 2 4 4" xfId="20530" xr:uid="{00000000-0005-0000-0000-00004E050000}"/>
    <cellStyle name="Comma 12 2 4 2 2 4 5" xfId="32236" xr:uid="{00000000-0005-0000-0000-00004F050000}"/>
    <cellStyle name="Comma 12 2 4 2 2 5" xfId="14632" xr:uid="{00000000-0005-0000-0000-000050050000}"/>
    <cellStyle name="Comma 12 2 4 2 2 5 2" xfId="26283" xr:uid="{00000000-0005-0000-0000-000051050000}"/>
    <cellStyle name="Comma 12 2 4 2 2 6" xfId="8730" xr:uid="{00000000-0005-0000-0000-000052050000}"/>
    <cellStyle name="Comma 12 2 4 2 2 7" xfId="20525" xr:uid="{00000000-0005-0000-0000-000053050000}"/>
    <cellStyle name="Comma 12 2 4 2 2 8" xfId="32237" xr:uid="{00000000-0005-0000-0000-000054050000}"/>
    <cellStyle name="Comma 12 2 4 2 3" xfId="110" xr:uid="{00000000-0005-0000-0000-000055050000}"/>
    <cellStyle name="Comma 12 2 4 2 3 2" xfId="111" xr:uid="{00000000-0005-0000-0000-000056050000}"/>
    <cellStyle name="Comma 12 2 4 2 3 2 2" xfId="2378" xr:uid="{00000000-0005-0000-0000-000057050000}"/>
    <cellStyle name="Comma 12 2 4 2 3 2 2 2" xfId="6613" xr:uid="{00000000-0005-0000-0000-000058050000}"/>
    <cellStyle name="Comma 12 2 4 2 3 2 2 2 2" xfId="14640" xr:uid="{00000000-0005-0000-0000-000059050000}"/>
    <cellStyle name="Comma 12 2 4 2 3 2 2 2 3" xfId="26291" xr:uid="{00000000-0005-0000-0000-00005A050000}"/>
    <cellStyle name="Comma 12 2 4 2 3 2 2 2 4" xfId="32238" xr:uid="{00000000-0005-0000-0000-00005B050000}"/>
    <cellStyle name="Comma 12 2 4 2 3 2 2 3" xfId="8738" xr:uid="{00000000-0005-0000-0000-00005C050000}"/>
    <cellStyle name="Comma 12 2 4 2 3 2 2 4" xfId="20533" xr:uid="{00000000-0005-0000-0000-00005D050000}"/>
    <cellStyle name="Comma 12 2 4 2 3 2 2 5" xfId="32239" xr:uid="{00000000-0005-0000-0000-00005E050000}"/>
    <cellStyle name="Comma 12 2 4 2 3 2 3" xfId="5600" xr:uid="{00000000-0005-0000-0000-00005F050000}"/>
    <cellStyle name="Comma 12 2 4 2 3 2 3 2" xfId="14641" xr:uid="{00000000-0005-0000-0000-000060050000}"/>
    <cellStyle name="Comma 12 2 4 2 3 2 3 2 2" xfId="26292" xr:uid="{00000000-0005-0000-0000-000061050000}"/>
    <cellStyle name="Comma 12 2 4 2 3 2 3 3" xfId="8739" xr:uid="{00000000-0005-0000-0000-000062050000}"/>
    <cellStyle name="Comma 12 2 4 2 3 2 3 4" xfId="20534" xr:uid="{00000000-0005-0000-0000-000063050000}"/>
    <cellStyle name="Comma 12 2 4 2 3 2 3 5" xfId="32240" xr:uid="{00000000-0005-0000-0000-000064050000}"/>
    <cellStyle name="Comma 12 2 4 2 3 2 4" xfId="14639" xr:uid="{00000000-0005-0000-0000-000065050000}"/>
    <cellStyle name="Comma 12 2 4 2 3 2 4 2" xfId="26290" xr:uid="{00000000-0005-0000-0000-000066050000}"/>
    <cellStyle name="Comma 12 2 4 2 3 2 5" xfId="8737" xr:uid="{00000000-0005-0000-0000-000067050000}"/>
    <cellStyle name="Comma 12 2 4 2 3 2 6" xfId="20532" xr:uid="{00000000-0005-0000-0000-000068050000}"/>
    <cellStyle name="Comma 12 2 4 2 3 2 7" xfId="32241" xr:uid="{00000000-0005-0000-0000-000069050000}"/>
    <cellStyle name="Comma 12 2 4 2 3 3" xfId="2377" xr:uid="{00000000-0005-0000-0000-00006A050000}"/>
    <cellStyle name="Comma 12 2 4 2 3 3 2" xfId="6612" xr:uid="{00000000-0005-0000-0000-00006B050000}"/>
    <cellStyle name="Comma 12 2 4 2 3 3 2 2" xfId="14642" xr:uid="{00000000-0005-0000-0000-00006C050000}"/>
    <cellStyle name="Comma 12 2 4 2 3 3 2 3" xfId="26293" xr:uid="{00000000-0005-0000-0000-00006D050000}"/>
    <cellStyle name="Comma 12 2 4 2 3 3 2 4" xfId="32242" xr:uid="{00000000-0005-0000-0000-00006E050000}"/>
    <cellStyle name="Comma 12 2 4 2 3 3 3" xfId="8740" xr:uid="{00000000-0005-0000-0000-00006F050000}"/>
    <cellStyle name="Comma 12 2 4 2 3 3 4" xfId="20535" xr:uid="{00000000-0005-0000-0000-000070050000}"/>
    <cellStyle name="Comma 12 2 4 2 3 3 5" xfId="32243" xr:uid="{00000000-0005-0000-0000-000071050000}"/>
    <cellStyle name="Comma 12 2 4 2 3 4" xfId="4995" xr:uid="{00000000-0005-0000-0000-000072050000}"/>
    <cellStyle name="Comma 12 2 4 2 3 4 2" xfId="14643" xr:uid="{00000000-0005-0000-0000-000073050000}"/>
    <cellStyle name="Comma 12 2 4 2 3 4 2 2" xfId="26294" xr:uid="{00000000-0005-0000-0000-000074050000}"/>
    <cellStyle name="Comma 12 2 4 2 3 4 3" xfId="8741" xr:uid="{00000000-0005-0000-0000-000075050000}"/>
    <cellStyle name="Comma 12 2 4 2 3 4 4" xfId="20536" xr:uid="{00000000-0005-0000-0000-000076050000}"/>
    <cellStyle name="Comma 12 2 4 2 3 4 5" xfId="32244" xr:uid="{00000000-0005-0000-0000-000077050000}"/>
    <cellStyle name="Comma 12 2 4 2 3 5" xfId="14638" xr:uid="{00000000-0005-0000-0000-000078050000}"/>
    <cellStyle name="Comma 12 2 4 2 3 5 2" xfId="26289" xr:uid="{00000000-0005-0000-0000-000079050000}"/>
    <cellStyle name="Comma 12 2 4 2 3 6" xfId="8736" xr:uid="{00000000-0005-0000-0000-00007A050000}"/>
    <cellStyle name="Comma 12 2 4 2 3 7" xfId="20531" xr:uid="{00000000-0005-0000-0000-00007B050000}"/>
    <cellStyle name="Comma 12 2 4 2 3 8" xfId="32245" xr:uid="{00000000-0005-0000-0000-00007C050000}"/>
    <cellStyle name="Comma 12 2 4 2 4" xfId="112" xr:uid="{00000000-0005-0000-0000-00007D050000}"/>
    <cellStyle name="Comma 12 2 4 2 4 2" xfId="113" xr:uid="{00000000-0005-0000-0000-00007E050000}"/>
    <cellStyle name="Comma 12 2 4 2 4 2 2" xfId="2380" xr:uid="{00000000-0005-0000-0000-00007F050000}"/>
    <cellStyle name="Comma 12 2 4 2 4 2 2 2" xfId="6615" xr:uid="{00000000-0005-0000-0000-000080050000}"/>
    <cellStyle name="Comma 12 2 4 2 4 2 2 2 2" xfId="14646" xr:uid="{00000000-0005-0000-0000-000081050000}"/>
    <cellStyle name="Comma 12 2 4 2 4 2 2 2 3" xfId="26297" xr:uid="{00000000-0005-0000-0000-000082050000}"/>
    <cellStyle name="Comma 12 2 4 2 4 2 2 2 4" xfId="32246" xr:uid="{00000000-0005-0000-0000-000083050000}"/>
    <cellStyle name="Comma 12 2 4 2 4 2 2 3" xfId="8744" xr:uid="{00000000-0005-0000-0000-000084050000}"/>
    <cellStyle name="Comma 12 2 4 2 4 2 2 4" xfId="20539" xr:uid="{00000000-0005-0000-0000-000085050000}"/>
    <cellStyle name="Comma 12 2 4 2 4 2 2 5" xfId="32247" xr:uid="{00000000-0005-0000-0000-000086050000}"/>
    <cellStyle name="Comma 12 2 4 2 4 2 3" xfId="5601" xr:uid="{00000000-0005-0000-0000-000087050000}"/>
    <cellStyle name="Comma 12 2 4 2 4 2 3 2" xfId="14647" xr:uid="{00000000-0005-0000-0000-000088050000}"/>
    <cellStyle name="Comma 12 2 4 2 4 2 3 2 2" xfId="26298" xr:uid="{00000000-0005-0000-0000-000089050000}"/>
    <cellStyle name="Comma 12 2 4 2 4 2 3 3" xfId="8745" xr:uid="{00000000-0005-0000-0000-00008A050000}"/>
    <cellStyle name="Comma 12 2 4 2 4 2 3 4" xfId="20540" xr:uid="{00000000-0005-0000-0000-00008B050000}"/>
    <cellStyle name="Comma 12 2 4 2 4 2 3 5" xfId="32248" xr:uid="{00000000-0005-0000-0000-00008C050000}"/>
    <cellStyle name="Comma 12 2 4 2 4 2 4" xfId="14645" xr:uid="{00000000-0005-0000-0000-00008D050000}"/>
    <cellStyle name="Comma 12 2 4 2 4 2 4 2" xfId="26296" xr:uid="{00000000-0005-0000-0000-00008E050000}"/>
    <cellStyle name="Comma 12 2 4 2 4 2 5" xfId="8743" xr:uid="{00000000-0005-0000-0000-00008F050000}"/>
    <cellStyle name="Comma 12 2 4 2 4 2 6" xfId="20538" xr:uid="{00000000-0005-0000-0000-000090050000}"/>
    <cellStyle name="Comma 12 2 4 2 4 2 7" xfId="32249" xr:uid="{00000000-0005-0000-0000-000091050000}"/>
    <cellStyle name="Comma 12 2 4 2 4 3" xfId="2379" xr:uid="{00000000-0005-0000-0000-000092050000}"/>
    <cellStyle name="Comma 12 2 4 2 4 3 2" xfId="6614" xr:uid="{00000000-0005-0000-0000-000093050000}"/>
    <cellStyle name="Comma 12 2 4 2 4 3 2 2" xfId="14648" xr:uid="{00000000-0005-0000-0000-000094050000}"/>
    <cellStyle name="Comma 12 2 4 2 4 3 2 3" xfId="26299" xr:uid="{00000000-0005-0000-0000-000095050000}"/>
    <cellStyle name="Comma 12 2 4 2 4 3 2 4" xfId="32250" xr:uid="{00000000-0005-0000-0000-000096050000}"/>
    <cellStyle name="Comma 12 2 4 2 4 3 3" xfId="8746" xr:uid="{00000000-0005-0000-0000-000097050000}"/>
    <cellStyle name="Comma 12 2 4 2 4 3 4" xfId="20541" xr:uid="{00000000-0005-0000-0000-000098050000}"/>
    <cellStyle name="Comma 12 2 4 2 4 3 5" xfId="32251" xr:uid="{00000000-0005-0000-0000-000099050000}"/>
    <cellStyle name="Comma 12 2 4 2 4 4" xfId="5446" xr:uid="{00000000-0005-0000-0000-00009A050000}"/>
    <cellStyle name="Comma 12 2 4 2 4 4 2" xfId="14649" xr:uid="{00000000-0005-0000-0000-00009B050000}"/>
    <cellStyle name="Comma 12 2 4 2 4 4 2 2" xfId="26300" xr:uid="{00000000-0005-0000-0000-00009C050000}"/>
    <cellStyle name="Comma 12 2 4 2 4 4 3" xfId="8747" xr:uid="{00000000-0005-0000-0000-00009D050000}"/>
    <cellStyle name="Comma 12 2 4 2 4 4 4" xfId="20542" xr:uid="{00000000-0005-0000-0000-00009E050000}"/>
    <cellStyle name="Comma 12 2 4 2 4 4 5" xfId="32252" xr:uid="{00000000-0005-0000-0000-00009F050000}"/>
    <cellStyle name="Comma 12 2 4 2 4 5" xfId="14644" xr:uid="{00000000-0005-0000-0000-0000A0050000}"/>
    <cellStyle name="Comma 12 2 4 2 4 5 2" xfId="26295" xr:uid="{00000000-0005-0000-0000-0000A1050000}"/>
    <cellStyle name="Comma 12 2 4 2 4 6" xfId="8742" xr:uid="{00000000-0005-0000-0000-0000A2050000}"/>
    <cellStyle name="Comma 12 2 4 2 4 7" xfId="20537" xr:uid="{00000000-0005-0000-0000-0000A3050000}"/>
    <cellStyle name="Comma 12 2 4 2 4 8" xfId="32253" xr:uid="{00000000-0005-0000-0000-0000A4050000}"/>
    <cellStyle name="Comma 12 2 4 2 5" xfId="114" xr:uid="{00000000-0005-0000-0000-0000A5050000}"/>
    <cellStyle name="Comma 12 2 4 2 5 2" xfId="2381" xr:uid="{00000000-0005-0000-0000-0000A6050000}"/>
    <cellStyle name="Comma 12 2 4 2 5 2 2" xfId="6616" xr:uid="{00000000-0005-0000-0000-0000A7050000}"/>
    <cellStyle name="Comma 12 2 4 2 5 2 2 2" xfId="14651" xr:uid="{00000000-0005-0000-0000-0000A8050000}"/>
    <cellStyle name="Comma 12 2 4 2 5 2 2 3" xfId="26302" xr:uid="{00000000-0005-0000-0000-0000A9050000}"/>
    <cellStyle name="Comma 12 2 4 2 5 2 2 4" xfId="32254" xr:uid="{00000000-0005-0000-0000-0000AA050000}"/>
    <cellStyle name="Comma 12 2 4 2 5 2 3" xfId="8749" xr:uid="{00000000-0005-0000-0000-0000AB050000}"/>
    <cellStyle name="Comma 12 2 4 2 5 2 4" xfId="20544" xr:uid="{00000000-0005-0000-0000-0000AC050000}"/>
    <cellStyle name="Comma 12 2 4 2 5 2 5" xfId="32255" xr:uid="{00000000-0005-0000-0000-0000AD050000}"/>
    <cellStyle name="Comma 12 2 4 2 5 3" xfId="5602" xr:uid="{00000000-0005-0000-0000-0000AE050000}"/>
    <cellStyle name="Comma 12 2 4 2 5 3 2" xfId="14652" xr:uid="{00000000-0005-0000-0000-0000AF050000}"/>
    <cellStyle name="Comma 12 2 4 2 5 3 2 2" xfId="26303" xr:uid="{00000000-0005-0000-0000-0000B0050000}"/>
    <cellStyle name="Comma 12 2 4 2 5 3 3" xfId="8750" xr:uid="{00000000-0005-0000-0000-0000B1050000}"/>
    <cellStyle name="Comma 12 2 4 2 5 3 4" xfId="20545" xr:uid="{00000000-0005-0000-0000-0000B2050000}"/>
    <cellStyle name="Comma 12 2 4 2 5 3 5" xfId="32256" xr:uid="{00000000-0005-0000-0000-0000B3050000}"/>
    <cellStyle name="Comma 12 2 4 2 5 4" xfId="14650" xr:uid="{00000000-0005-0000-0000-0000B4050000}"/>
    <cellStyle name="Comma 12 2 4 2 5 4 2" xfId="26301" xr:uid="{00000000-0005-0000-0000-0000B5050000}"/>
    <cellStyle name="Comma 12 2 4 2 5 5" xfId="8748" xr:uid="{00000000-0005-0000-0000-0000B6050000}"/>
    <cellStyle name="Comma 12 2 4 2 5 6" xfId="20543" xr:uid="{00000000-0005-0000-0000-0000B7050000}"/>
    <cellStyle name="Comma 12 2 4 2 5 7" xfId="32257" xr:uid="{00000000-0005-0000-0000-0000B8050000}"/>
    <cellStyle name="Comma 12 2 4 2 6" xfId="2374" xr:uid="{00000000-0005-0000-0000-0000B9050000}"/>
    <cellStyle name="Comma 12 2 4 2 6 2" xfId="6609" xr:uid="{00000000-0005-0000-0000-0000BA050000}"/>
    <cellStyle name="Comma 12 2 4 2 6 2 2" xfId="14653" xr:uid="{00000000-0005-0000-0000-0000BB050000}"/>
    <cellStyle name="Comma 12 2 4 2 6 2 3" xfId="26304" xr:uid="{00000000-0005-0000-0000-0000BC050000}"/>
    <cellStyle name="Comma 12 2 4 2 6 2 4" xfId="32258" xr:uid="{00000000-0005-0000-0000-0000BD050000}"/>
    <cellStyle name="Comma 12 2 4 2 6 3" xfId="8751" xr:uid="{00000000-0005-0000-0000-0000BE050000}"/>
    <cellStyle name="Comma 12 2 4 2 6 4" xfId="20546" xr:uid="{00000000-0005-0000-0000-0000BF050000}"/>
    <cellStyle name="Comma 12 2 4 2 6 5" xfId="32259" xr:uid="{00000000-0005-0000-0000-0000C0050000}"/>
    <cellStyle name="Comma 12 2 4 2 7" xfId="4753" xr:uid="{00000000-0005-0000-0000-0000C1050000}"/>
    <cellStyle name="Comma 12 2 4 2 7 2" xfId="14654" xr:uid="{00000000-0005-0000-0000-0000C2050000}"/>
    <cellStyle name="Comma 12 2 4 2 7 2 2" xfId="26305" xr:uid="{00000000-0005-0000-0000-0000C3050000}"/>
    <cellStyle name="Comma 12 2 4 2 7 3" xfId="8752" xr:uid="{00000000-0005-0000-0000-0000C4050000}"/>
    <cellStyle name="Comma 12 2 4 2 7 4" xfId="20547" xr:uid="{00000000-0005-0000-0000-0000C5050000}"/>
    <cellStyle name="Comma 12 2 4 2 7 5" xfId="32260" xr:uid="{00000000-0005-0000-0000-0000C6050000}"/>
    <cellStyle name="Comma 12 2 4 2 8" xfId="14631" xr:uid="{00000000-0005-0000-0000-0000C7050000}"/>
    <cellStyle name="Comma 12 2 4 2 8 2" xfId="26282" xr:uid="{00000000-0005-0000-0000-0000C8050000}"/>
    <cellStyle name="Comma 12 2 4 2 9" xfId="8729" xr:uid="{00000000-0005-0000-0000-0000C9050000}"/>
    <cellStyle name="Comma 12 2 4 3" xfId="115" xr:uid="{00000000-0005-0000-0000-0000CA050000}"/>
    <cellStyle name="Comma 12 2 4 3 2" xfId="116" xr:uid="{00000000-0005-0000-0000-0000CB050000}"/>
    <cellStyle name="Comma 12 2 4 3 2 2" xfId="2383" xr:uid="{00000000-0005-0000-0000-0000CC050000}"/>
    <cellStyle name="Comma 12 2 4 3 2 2 2" xfId="6618" xr:uid="{00000000-0005-0000-0000-0000CD050000}"/>
    <cellStyle name="Comma 12 2 4 3 2 2 2 2" xfId="14657" xr:uid="{00000000-0005-0000-0000-0000CE050000}"/>
    <cellStyle name="Comma 12 2 4 3 2 2 2 3" xfId="26308" xr:uid="{00000000-0005-0000-0000-0000CF050000}"/>
    <cellStyle name="Comma 12 2 4 3 2 2 2 4" xfId="32261" xr:uid="{00000000-0005-0000-0000-0000D0050000}"/>
    <cellStyle name="Comma 12 2 4 3 2 2 3" xfId="8755" xr:uid="{00000000-0005-0000-0000-0000D1050000}"/>
    <cellStyle name="Comma 12 2 4 3 2 2 4" xfId="20550" xr:uid="{00000000-0005-0000-0000-0000D2050000}"/>
    <cellStyle name="Comma 12 2 4 3 2 2 5" xfId="32262" xr:uid="{00000000-0005-0000-0000-0000D3050000}"/>
    <cellStyle name="Comma 12 2 4 3 2 3" xfId="5603" xr:uid="{00000000-0005-0000-0000-0000D4050000}"/>
    <cellStyle name="Comma 12 2 4 3 2 3 2" xfId="14658" xr:uid="{00000000-0005-0000-0000-0000D5050000}"/>
    <cellStyle name="Comma 12 2 4 3 2 3 2 2" xfId="26309" xr:uid="{00000000-0005-0000-0000-0000D6050000}"/>
    <cellStyle name="Comma 12 2 4 3 2 3 3" xfId="8756" xr:uid="{00000000-0005-0000-0000-0000D7050000}"/>
    <cellStyle name="Comma 12 2 4 3 2 3 4" xfId="20551" xr:uid="{00000000-0005-0000-0000-0000D8050000}"/>
    <cellStyle name="Comma 12 2 4 3 2 3 5" xfId="32263" xr:uid="{00000000-0005-0000-0000-0000D9050000}"/>
    <cellStyle name="Comma 12 2 4 3 2 4" xfId="14656" xr:uid="{00000000-0005-0000-0000-0000DA050000}"/>
    <cellStyle name="Comma 12 2 4 3 2 4 2" xfId="26307" xr:uid="{00000000-0005-0000-0000-0000DB050000}"/>
    <cellStyle name="Comma 12 2 4 3 2 5" xfId="8754" xr:uid="{00000000-0005-0000-0000-0000DC050000}"/>
    <cellStyle name="Comma 12 2 4 3 2 6" xfId="20549" xr:uid="{00000000-0005-0000-0000-0000DD050000}"/>
    <cellStyle name="Comma 12 2 4 3 2 7" xfId="32264" xr:uid="{00000000-0005-0000-0000-0000DE050000}"/>
    <cellStyle name="Comma 12 2 4 3 3" xfId="2382" xr:uid="{00000000-0005-0000-0000-0000DF050000}"/>
    <cellStyle name="Comma 12 2 4 3 3 2" xfId="6617" xr:uid="{00000000-0005-0000-0000-0000E0050000}"/>
    <cellStyle name="Comma 12 2 4 3 3 2 2" xfId="14659" xr:uid="{00000000-0005-0000-0000-0000E1050000}"/>
    <cellStyle name="Comma 12 2 4 3 3 2 3" xfId="26310" xr:uid="{00000000-0005-0000-0000-0000E2050000}"/>
    <cellStyle name="Comma 12 2 4 3 3 2 4" xfId="32265" xr:uid="{00000000-0005-0000-0000-0000E3050000}"/>
    <cellStyle name="Comma 12 2 4 3 3 3" xfId="8757" xr:uid="{00000000-0005-0000-0000-0000E4050000}"/>
    <cellStyle name="Comma 12 2 4 3 3 4" xfId="20552" xr:uid="{00000000-0005-0000-0000-0000E5050000}"/>
    <cellStyle name="Comma 12 2 4 3 3 5" xfId="32266" xr:uid="{00000000-0005-0000-0000-0000E6050000}"/>
    <cellStyle name="Comma 12 2 4 3 4" xfId="5150" xr:uid="{00000000-0005-0000-0000-0000E7050000}"/>
    <cellStyle name="Comma 12 2 4 3 4 2" xfId="14660" xr:uid="{00000000-0005-0000-0000-0000E8050000}"/>
    <cellStyle name="Comma 12 2 4 3 4 2 2" xfId="26311" xr:uid="{00000000-0005-0000-0000-0000E9050000}"/>
    <cellStyle name="Comma 12 2 4 3 4 3" xfId="8758" xr:uid="{00000000-0005-0000-0000-0000EA050000}"/>
    <cellStyle name="Comma 12 2 4 3 4 4" xfId="20553" xr:uid="{00000000-0005-0000-0000-0000EB050000}"/>
    <cellStyle name="Comma 12 2 4 3 4 5" xfId="32267" xr:uid="{00000000-0005-0000-0000-0000EC050000}"/>
    <cellStyle name="Comma 12 2 4 3 5" xfId="14655" xr:uid="{00000000-0005-0000-0000-0000ED050000}"/>
    <cellStyle name="Comma 12 2 4 3 5 2" xfId="26306" xr:uid="{00000000-0005-0000-0000-0000EE050000}"/>
    <cellStyle name="Comma 12 2 4 3 6" xfId="8753" xr:uid="{00000000-0005-0000-0000-0000EF050000}"/>
    <cellStyle name="Comma 12 2 4 3 7" xfId="20548" xr:uid="{00000000-0005-0000-0000-0000F0050000}"/>
    <cellStyle name="Comma 12 2 4 3 8" xfId="32268" xr:uid="{00000000-0005-0000-0000-0000F1050000}"/>
    <cellStyle name="Comma 12 2 4 4" xfId="117" xr:uid="{00000000-0005-0000-0000-0000F2050000}"/>
    <cellStyle name="Comma 12 2 4 4 2" xfId="118" xr:uid="{00000000-0005-0000-0000-0000F3050000}"/>
    <cellStyle name="Comma 12 2 4 4 2 2" xfId="2385" xr:uid="{00000000-0005-0000-0000-0000F4050000}"/>
    <cellStyle name="Comma 12 2 4 4 2 2 2" xfId="6620" xr:uid="{00000000-0005-0000-0000-0000F5050000}"/>
    <cellStyle name="Comma 12 2 4 4 2 2 2 2" xfId="14663" xr:uid="{00000000-0005-0000-0000-0000F6050000}"/>
    <cellStyle name="Comma 12 2 4 4 2 2 2 3" xfId="26314" xr:uid="{00000000-0005-0000-0000-0000F7050000}"/>
    <cellStyle name="Comma 12 2 4 4 2 2 2 4" xfId="32269" xr:uid="{00000000-0005-0000-0000-0000F8050000}"/>
    <cellStyle name="Comma 12 2 4 4 2 2 3" xfId="8761" xr:uid="{00000000-0005-0000-0000-0000F9050000}"/>
    <cellStyle name="Comma 12 2 4 4 2 2 4" xfId="20556" xr:uid="{00000000-0005-0000-0000-0000FA050000}"/>
    <cellStyle name="Comma 12 2 4 4 2 2 5" xfId="32270" xr:uid="{00000000-0005-0000-0000-0000FB050000}"/>
    <cellStyle name="Comma 12 2 4 4 2 3" xfId="5604" xr:uid="{00000000-0005-0000-0000-0000FC050000}"/>
    <cellStyle name="Comma 12 2 4 4 2 3 2" xfId="14664" xr:uid="{00000000-0005-0000-0000-0000FD050000}"/>
    <cellStyle name="Comma 12 2 4 4 2 3 2 2" xfId="26315" xr:uid="{00000000-0005-0000-0000-0000FE050000}"/>
    <cellStyle name="Comma 12 2 4 4 2 3 3" xfId="8762" xr:uid="{00000000-0005-0000-0000-0000FF050000}"/>
    <cellStyle name="Comma 12 2 4 4 2 3 4" xfId="20557" xr:uid="{00000000-0005-0000-0000-000000060000}"/>
    <cellStyle name="Comma 12 2 4 4 2 3 5" xfId="32271" xr:uid="{00000000-0005-0000-0000-000001060000}"/>
    <cellStyle name="Comma 12 2 4 4 2 4" xfId="14662" xr:uid="{00000000-0005-0000-0000-000002060000}"/>
    <cellStyle name="Comma 12 2 4 4 2 4 2" xfId="26313" xr:uid="{00000000-0005-0000-0000-000003060000}"/>
    <cellStyle name="Comma 12 2 4 4 2 5" xfId="8760" xr:uid="{00000000-0005-0000-0000-000004060000}"/>
    <cellStyle name="Comma 12 2 4 4 2 6" xfId="20555" xr:uid="{00000000-0005-0000-0000-000005060000}"/>
    <cellStyle name="Comma 12 2 4 4 2 7" xfId="32272" xr:uid="{00000000-0005-0000-0000-000006060000}"/>
    <cellStyle name="Comma 12 2 4 4 3" xfId="2384" xr:uid="{00000000-0005-0000-0000-000007060000}"/>
    <cellStyle name="Comma 12 2 4 4 3 2" xfId="6619" xr:uid="{00000000-0005-0000-0000-000008060000}"/>
    <cellStyle name="Comma 12 2 4 4 3 2 2" xfId="14665" xr:uid="{00000000-0005-0000-0000-000009060000}"/>
    <cellStyle name="Comma 12 2 4 4 3 2 3" xfId="26316" xr:uid="{00000000-0005-0000-0000-00000A060000}"/>
    <cellStyle name="Comma 12 2 4 4 3 2 4" xfId="32273" xr:uid="{00000000-0005-0000-0000-00000B060000}"/>
    <cellStyle name="Comma 12 2 4 4 3 3" xfId="8763" xr:uid="{00000000-0005-0000-0000-00000C060000}"/>
    <cellStyle name="Comma 12 2 4 4 3 4" xfId="20558" xr:uid="{00000000-0005-0000-0000-00000D060000}"/>
    <cellStyle name="Comma 12 2 4 4 3 5" xfId="32274" xr:uid="{00000000-0005-0000-0000-00000E060000}"/>
    <cellStyle name="Comma 12 2 4 4 4" xfId="4908" xr:uid="{00000000-0005-0000-0000-00000F060000}"/>
    <cellStyle name="Comma 12 2 4 4 4 2" xfId="14666" xr:uid="{00000000-0005-0000-0000-000010060000}"/>
    <cellStyle name="Comma 12 2 4 4 4 2 2" xfId="26317" xr:uid="{00000000-0005-0000-0000-000011060000}"/>
    <cellStyle name="Comma 12 2 4 4 4 3" xfId="8764" xr:uid="{00000000-0005-0000-0000-000012060000}"/>
    <cellStyle name="Comma 12 2 4 4 4 4" xfId="20559" xr:uid="{00000000-0005-0000-0000-000013060000}"/>
    <cellStyle name="Comma 12 2 4 4 4 5" xfId="32275" xr:uid="{00000000-0005-0000-0000-000014060000}"/>
    <cellStyle name="Comma 12 2 4 4 5" xfId="14661" xr:uid="{00000000-0005-0000-0000-000015060000}"/>
    <cellStyle name="Comma 12 2 4 4 5 2" xfId="26312" xr:uid="{00000000-0005-0000-0000-000016060000}"/>
    <cellStyle name="Comma 12 2 4 4 6" xfId="8759" xr:uid="{00000000-0005-0000-0000-000017060000}"/>
    <cellStyle name="Comma 12 2 4 4 7" xfId="20554" xr:uid="{00000000-0005-0000-0000-000018060000}"/>
    <cellStyle name="Comma 12 2 4 4 8" xfId="32276" xr:uid="{00000000-0005-0000-0000-000019060000}"/>
    <cellStyle name="Comma 12 2 4 5" xfId="119" xr:uid="{00000000-0005-0000-0000-00001A060000}"/>
    <cellStyle name="Comma 12 2 4 5 2" xfId="120" xr:uid="{00000000-0005-0000-0000-00001B060000}"/>
    <cellStyle name="Comma 12 2 4 5 2 2" xfId="2387" xr:uid="{00000000-0005-0000-0000-00001C060000}"/>
    <cellStyle name="Comma 12 2 4 5 2 2 2" xfId="6622" xr:uid="{00000000-0005-0000-0000-00001D060000}"/>
    <cellStyle name="Comma 12 2 4 5 2 2 2 2" xfId="14669" xr:uid="{00000000-0005-0000-0000-00001E060000}"/>
    <cellStyle name="Comma 12 2 4 5 2 2 2 3" xfId="26320" xr:uid="{00000000-0005-0000-0000-00001F060000}"/>
    <cellStyle name="Comma 12 2 4 5 2 2 2 4" xfId="32277" xr:uid="{00000000-0005-0000-0000-000020060000}"/>
    <cellStyle name="Comma 12 2 4 5 2 2 3" xfId="8767" xr:uid="{00000000-0005-0000-0000-000021060000}"/>
    <cellStyle name="Comma 12 2 4 5 2 2 4" xfId="20562" xr:uid="{00000000-0005-0000-0000-000022060000}"/>
    <cellStyle name="Comma 12 2 4 5 2 2 5" xfId="32278" xr:uid="{00000000-0005-0000-0000-000023060000}"/>
    <cellStyle name="Comma 12 2 4 5 2 3" xfId="5605" xr:uid="{00000000-0005-0000-0000-000024060000}"/>
    <cellStyle name="Comma 12 2 4 5 2 3 2" xfId="14670" xr:uid="{00000000-0005-0000-0000-000025060000}"/>
    <cellStyle name="Comma 12 2 4 5 2 3 2 2" xfId="26321" xr:uid="{00000000-0005-0000-0000-000026060000}"/>
    <cellStyle name="Comma 12 2 4 5 2 3 3" xfId="8768" xr:uid="{00000000-0005-0000-0000-000027060000}"/>
    <cellStyle name="Comma 12 2 4 5 2 3 4" xfId="20563" xr:uid="{00000000-0005-0000-0000-000028060000}"/>
    <cellStyle name="Comma 12 2 4 5 2 3 5" xfId="32279" xr:uid="{00000000-0005-0000-0000-000029060000}"/>
    <cellStyle name="Comma 12 2 4 5 2 4" xfId="14668" xr:uid="{00000000-0005-0000-0000-00002A060000}"/>
    <cellStyle name="Comma 12 2 4 5 2 4 2" xfId="26319" xr:uid="{00000000-0005-0000-0000-00002B060000}"/>
    <cellStyle name="Comma 12 2 4 5 2 5" xfId="8766" xr:uid="{00000000-0005-0000-0000-00002C060000}"/>
    <cellStyle name="Comma 12 2 4 5 2 6" xfId="20561" xr:uid="{00000000-0005-0000-0000-00002D060000}"/>
    <cellStyle name="Comma 12 2 4 5 2 7" xfId="32280" xr:uid="{00000000-0005-0000-0000-00002E060000}"/>
    <cellStyle name="Comma 12 2 4 5 3" xfId="2386" xr:uid="{00000000-0005-0000-0000-00002F060000}"/>
    <cellStyle name="Comma 12 2 4 5 3 2" xfId="6621" xr:uid="{00000000-0005-0000-0000-000030060000}"/>
    <cellStyle name="Comma 12 2 4 5 3 2 2" xfId="14671" xr:uid="{00000000-0005-0000-0000-000031060000}"/>
    <cellStyle name="Comma 12 2 4 5 3 2 3" xfId="26322" xr:uid="{00000000-0005-0000-0000-000032060000}"/>
    <cellStyle name="Comma 12 2 4 5 3 2 4" xfId="32281" xr:uid="{00000000-0005-0000-0000-000033060000}"/>
    <cellStyle name="Comma 12 2 4 5 3 3" xfId="8769" xr:uid="{00000000-0005-0000-0000-000034060000}"/>
    <cellStyle name="Comma 12 2 4 5 3 4" xfId="20564" xr:uid="{00000000-0005-0000-0000-000035060000}"/>
    <cellStyle name="Comma 12 2 4 5 3 5" xfId="32282" xr:uid="{00000000-0005-0000-0000-000036060000}"/>
    <cellStyle name="Comma 12 2 4 5 4" xfId="5359" xr:uid="{00000000-0005-0000-0000-000037060000}"/>
    <cellStyle name="Comma 12 2 4 5 4 2" xfId="14672" xr:uid="{00000000-0005-0000-0000-000038060000}"/>
    <cellStyle name="Comma 12 2 4 5 4 2 2" xfId="26323" xr:uid="{00000000-0005-0000-0000-000039060000}"/>
    <cellStyle name="Comma 12 2 4 5 4 3" xfId="8770" xr:uid="{00000000-0005-0000-0000-00003A060000}"/>
    <cellStyle name="Comma 12 2 4 5 4 4" xfId="20565" xr:uid="{00000000-0005-0000-0000-00003B060000}"/>
    <cellStyle name="Comma 12 2 4 5 4 5" xfId="32283" xr:uid="{00000000-0005-0000-0000-00003C060000}"/>
    <cellStyle name="Comma 12 2 4 5 5" xfId="14667" xr:uid="{00000000-0005-0000-0000-00003D060000}"/>
    <cellStyle name="Comma 12 2 4 5 5 2" xfId="26318" xr:uid="{00000000-0005-0000-0000-00003E060000}"/>
    <cellStyle name="Comma 12 2 4 5 6" xfId="8765" xr:uid="{00000000-0005-0000-0000-00003F060000}"/>
    <cellStyle name="Comma 12 2 4 5 7" xfId="20560" xr:uid="{00000000-0005-0000-0000-000040060000}"/>
    <cellStyle name="Comma 12 2 4 5 8" xfId="32284" xr:uid="{00000000-0005-0000-0000-000041060000}"/>
    <cellStyle name="Comma 12 2 4 6" xfId="121" xr:uid="{00000000-0005-0000-0000-000042060000}"/>
    <cellStyle name="Comma 12 2 4 6 2" xfId="2388" xr:uid="{00000000-0005-0000-0000-000043060000}"/>
    <cellStyle name="Comma 12 2 4 6 2 2" xfId="6623" xr:uid="{00000000-0005-0000-0000-000044060000}"/>
    <cellStyle name="Comma 12 2 4 6 2 2 2" xfId="14674" xr:uid="{00000000-0005-0000-0000-000045060000}"/>
    <cellStyle name="Comma 12 2 4 6 2 2 3" xfId="26325" xr:uid="{00000000-0005-0000-0000-000046060000}"/>
    <cellStyle name="Comma 12 2 4 6 2 2 4" xfId="32285" xr:uid="{00000000-0005-0000-0000-000047060000}"/>
    <cellStyle name="Comma 12 2 4 6 2 3" xfId="8772" xr:uid="{00000000-0005-0000-0000-000048060000}"/>
    <cellStyle name="Comma 12 2 4 6 2 4" xfId="20567" xr:uid="{00000000-0005-0000-0000-000049060000}"/>
    <cellStyle name="Comma 12 2 4 6 2 5" xfId="32286" xr:uid="{00000000-0005-0000-0000-00004A060000}"/>
    <cellStyle name="Comma 12 2 4 6 3" xfId="5606" xr:uid="{00000000-0005-0000-0000-00004B060000}"/>
    <cellStyle name="Comma 12 2 4 6 3 2" xfId="14675" xr:uid="{00000000-0005-0000-0000-00004C060000}"/>
    <cellStyle name="Comma 12 2 4 6 3 2 2" xfId="26326" xr:uid="{00000000-0005-0000-0000-00004D060000}"/>
    <cellStyle name="Comma 12 2 4 6 3 3" xfId="8773" xr:uid="{00000000-0005-0000-0000-00004E060000}"/>
    <cellStyle name="Comma 12 2 4 6 3 4" xfId="20568" xr:uid="{00000000-0005-0000-0000-00004F060000}"/>
    <cellStyle name="Comma 12 2 4 6 3 5" xfId="32287" xr:uid="{00000000-0005-0000-0000-000050060000}"/>
    <cellStyle name="Comma 12 2 4 6 4" xfId="14673" xr:uid="{00000000-0005-0000-0000-000051060000}"/>
    <cellStyle name="Comma 12 2 4 6 4 2" xfId="26324" xr:uid="{00000000-0005-0000-0000-000052060000}"/>
    <cellStyle name="Comma 12 2 4 6 5" xfId="8771" xr:uid="{00000000-0005-0000-0000-000053060000}"/>
    <cellStyle name="Comma 12 2 4 6 6" xfId="20566" xr:uid="{00000000-0005-0000-0000-000054060000}"/>
    <cellStyle name="Comma 12 2 4 6 7" xfId="32288" xr:uid="{00000000-0005-0000-0000-000055060000}"/>
    <cellStyle name="Comma 12 2 4 7" xfId="2373" xr:uid="{00000000-0005-0000-0000-000056060000}"/>
    <cellStyle name="Comma 12 2 4 7 2" xfId="6608" xr:uid="{00000000-0005-0000-0000-000057060000}"/>
    <cellStyle name="Comma 12 2 4 7 2 2" xfId="14676" xr:uid="{00000000-0005-0000-0000-000058060000}"/>
    <cellStyle name="Comma 12 2 4 7 2 3" xfId="26327" xr:uid="{00000000-0005-0000-0000-000059060000}"/>
    <cellStyle name="Comma 12 2 4 7 2 4" xfId="32289" xr:uid="{00000000-0005-0000-0000-00005A060000}"/>
    <cellStyle name="Comma 12 2 4 7 3" xfId="8774" xr:uid="{00000000-0005-0000-0000-00005B060000}"/>
    <cellStyle name="Comma 12 2 4 7 4" xfId="20569" xr:uid="{00000000-0005-0000-0000-00005C060000}"/>
    <cellStyle name="Comma 12 2 4 7 5" xfId="32290" xr:uid="{00000000-0005-0000-0000-00005D060000}"/>
    <cellStyle name="Comma 12 2 4 8" xfId="4666" xr:uid="{00000000-0005-0000-0000-00005E060000}"/>
    <cellStyle name="Comma 12 2 4 8 2" xfId="14677" xr:uid="{00000000-0005-0000-0000-00005F060000}"/>
    <cellStyle name="Comma 12 2 4 8 2 2" xfId="26328" xr:uid="{00000000-0005-0000-0000-000060060000}"/>
    <cellStyle name="Comma 12 2 4 8 3" xfId="8775" xr:uid="{00000000-0005-0000-0000-000061060000}"/>
    <cellStyle name="Comma 12 2 4 8 4" xfId="20570" xr:uid="{00000000-0005-0000-0000-000062060000}"/>
    <cellStyle name="Comma 12 2 4 8 5" xfId="32291" xr:uid="{00000000-0005-0000-0000-000063060000}"/>
    <cellStyle name="Comma 12 2 4 9" xfId="14630" xr:uid="{00000000-0005-0000-0000-000064060000}"/>
    <cellStyle name="Comma 12 2 4 9 2" xfId="26281" xr:uid="{00000000-0005-0000-0000-000065060000}"/>
    <cellStyle name="Comma 12 2 5" xfId="122" xr:uid="{00000000-0005-0000-0000-000066060000}"/>
    <cellStyle name="Comma 12 2 5 10" xfId="8776" xr:uid="{00000000-0005-0000-0000-000067060000}"/>
    <cellStyle name="Comma 12 2 5 11" xfId="20571" xr:uid="{00000000-0005-0000-0000-000068060000}"/>
    <cellStyle name="Comma 12 2 5 12" xfId="32292" xr:uid="{00000000-0005-0000-0000-000069060000}"/>
    <cellStyle name="Comma 12 2 5 2" xfId="123" xr:uid="{00000000-0005-0000-0000-00006A060000}"/>
    <cellStyle name="Comma 12 2 5 2 10" xfId="20572" xr:uid="{00000000-0005-0000-0000-00006B060000}"/>
    <cellStyle name="Comma 12 2 5 2 11" xfId="32293" xr:uid="{00000000-0005-0000-0000-00006C060000}"/>
    <cellStyle name="Comma 12 2 5 2 2" xfId="124" xr:uid="{00000000-0005-0000-0000-00006D060000}"/>
    <cellStyle name="Comma 12 2 5 2 2 2" xfId="125" xr:uid="{00000000-0005-0000-0000-00006E060000}"/>
    <cellStyle name="Comma 12 2 5 2 2 2 2" xfId="2392" xr:uid="{00000000-0005-0000-0000-00006F060000}"/>
    <cellStyle name="Comma 12 2 5 2 2 2 2 2" xfId="6627" xr:uid="{00000000-0005-0000-0000-000070060000}"/>
    <cellStyle name="Comma 12 2 5 2 2 2 2 2 2" xfId="14682" xr:uid="{00000000-0005-0000-0000-000071060000}"/>
    <cellStyle name="Comma 12 2 5 2 2 2 2 2 3" xfId="26333" xr:uid="{00000000-0005-0000-0000-000072060000}"/>
    <cellStyle name="Comma 12 2 5 2 2 2 2 2 4" xfId="32294" xr:uid="{00000000-0005-0000-0000-000073060000}"/>
    <cellStyle name="Comma 12 2 5 2 2 2 2 3" xfId="8780" xr:uid="{00000000-0005-0000-0000-000074060000}"/>
    <cellStyle name="Comma 12 2 5 2 2 2 2 4" xfId="20575" xr:uid="{00000000-0005-0000-0000-000075060000}"/>
    <cellStyle name="Comma 12 2 5 2 2 2 2 5" xfId="32295" xr:uid="{00000000-0005-0000-0000-000076060000}"/>
    <cellStyle name="Comma 12 2 5 2 2 2 3" xfId="5607" xr:uid="{00000000-0005-0000-0000-000077060000}"/>
    <cellStyle name="Comma 12 2 5 2 2 2 3 2" xfId="14683" xr:uid="{00000000-0005-0000-0000-000078060000}"/>
    <cellStyle name="Comma 12 2 5 2 2 2 3 2 2" xfId="26334" xr:uid="{00000000-0005-0000-0000-000079060000}"/>
    <cellStyle name="Comma 12 2 5 2 2 2 3 3" xfId="8781" xr:uid="{00000000-0005-0000-0000-00007A060000}"/>
    <cellStyle name="Comma 12 2 5 2 2 2 3 4" xfId="20576" xr:uid="{00000000-0005-0000-0000-00007B060000}"/>
    <cellStyle name="Comma 12 2 5 2 2 2 3 5" xfId="32296" xr:uid="{00000000-0005-0000-0000-00007C060000}"/>
    <cellStyle name="Comma 12 2 5 2 2 2 4" xfId="14681" xr:uid="{00000000-0005-0000-0000-00007D060000}"/>
    <cellStyle name="Comma 12 2 5 2 2 2 4 2" xfId="26332" xr:uid="{00000000-0005-0000-0000-00007E060000}"/>
    <cellStyle name="Comma 12 2 5 2 2 2 5" xfId="8779" xr:uid="{00000000-0005-0000-0000-00007F060000}"/>
    <cellStyle name="Comma 12 2 5 2 2 2 6" xfId="20574" xr:uid="{00000000-0005-0000-0000-000080060000}"/>
    <cellStyle name="Comma 12 2 5 2 2 2 7" xfId="32297" xr:uid="{00000000-0005-0000-0000-000081060000}"/>
    <cellStyle name="Comma 12 2 5 2 2 3" xfId="2391" xr:uid="{00000000-0005-0000-0000-000082060000}"/>
    <cellStyle name="Comma 12 2 5 2 2 3 2" xfId="6626" xr:uid="{00000000-0005-0000-0000-000083060000}"/>
    <cellStyle name="Comma 12 2 5 2 2 3 2 2" xfId="14684" xr:uid="{00000000-0005-0000-0000-000084060000}"/>
    <cellStyle name="Comma 12 2 5 2 2 3 2 3" xfId="26335" xr:uid="{00000000-0005-0000-0000-000085060000}"/>
    <cellStyle name="Comma 12 2 5 2 2 3 2 4" xfId="32298" xr:uid="{00000000-0005-0000-0000-000086060000}"/>
    <cellStyle name="Comma 12 2 5 2 2 3 3" xfId="8782" xr:uid="{00000000-0005-0000-0000-000087060000}"/>
    <cellStyle name="Comma 12 2 5 2 2 3 4" xfId="20577" xr:uid="{00000000-0005-0000-0000-000088060000}"/>
    <cellStyle name="Comma 12 2 5 2 2 3 5" xfId="32299" xr:uid="{00000000-0005-0000-0000-000089060000}"/>
    <cellStyle name="Comma 12 2 5 2 2 4" xfId="5251" xr:uid="{00000000-0005-0000-0000-00008A060000}"/>
    <cellStyle name="Comma 12 2 5 2 2 4 2" xfId="14685" xr:uid="{00000000-0005-0000-0000-00008B060000}"/>
    <cellStyle name="Comma 12 2 5 2 2 4 2 2" xfId="26336" xr:uid="{00000000-0005-0000-0000-00008C060000}"/>
    <cellStyle name="Comma 12 2 5 2 2 4 3" xfId="8783" xr:uid="{00000000-0005-0000-0000-00008D060000}"/>
    <cellStyle name="Comma 12 2 5 2 2 4 4" xfId="20578" xr:uid="{00000000-0005-0000-0000-00008E060000}"/>
    <cellStyle name="Comma 12 2 5 2 2 4 5" xfId="32300" xr:uid="{00000000-0005-0000-0000-00008F060000}"/>
    <cellStyle name="Comma 12 2 5 2 2 5" xfId="14680" xr:uid="{00000000-0005-0000-0000-000090060000}"/>
    <cellStyle name="Comma 12 2 5 2 2 5 2" xfId="26331" xr:uid="{00000000-0005-0000-0000-000091060000}"/>
    <cellStyle name="Comma 12 2 5 2 2 6" xfId="8778" xr:uid="{00000000-0005-0000-0000-000092060000}"/>
    <cellStyle name="Comma 12 2 5 2 2 7" xfId="20573" xr:uid="{00000000-0005-0000-0000-000093060000}"/>
    <cellStyle name="Comma 12 2 5 2 2 8" xfId="32301" xr:uid="{00000000-0005-0000-0000-000094060000}"/>
    <cellStyle name="Comma 12 2 5 2 3" xfId="126" xr:uid="{00000000-0005-0000-0000-000095060000}"/>
    <cellStyle name="Comma 12 2 5 2 3 2" xfId="127" xr:uid="{00000000-0005-0000-0000-000096060000}"/>
    <cellStyle name="Comma 12 2 5 2 3 2 2" xfId="2394" xr:uid="{00000000-0005-0000-0000-000097060000}"/>
    <cellStyle name="Comma 12 2 5 2 3 2 2 2" xfId="6629" xr:uid="{00000000-0005-0000-0000-000098060000}"/>
    <cellStyle name="Comma 12 2 5 2 3 2 2 2 2" xfId="14688" xr:uid="{00000000-0005-0000-0000-000099060000}"/>
    <cellStyle name="Comma 12 2 5 2 3 2 2 2 3" xfId="26339" xr:uid="{00000000-0005-0000-0000-00009A060000}"/>
    <cellStyle name="Comma 12 2 5 2 3 2 2 2 4" xfId="32302" xr:uid="{00000000-0005-0000-0000-00009B060000}"/>
    <cellStyle name="Comma 12 2 5 2 3 2 2 3" xfId="8786" xr:uid="{00000000-0005-0000-0000-00009C060000}"/>
    <cellStyle name="Comma 12 2 5 2 3 2 2 4" xfId="20581" xr:uid="{00000000-0005-0000-0000-00009D060000}"/>
    <cellStyle name="Comma 12 2 5 2 3 2 2 5" xfId="32303" xr:uid="{00000000-0005-0000-0000-00009E060000}"/>
    <cellStyle name="Comma 12 2 5 2 3 2 3" xfId="5608" xr:uid="{00000000-0005-0000-0000-00009F060000}"/>
    <cellStyle name="Comma 12 2 5 2 3 2 3 2" xfId="14689" xr:uid="{00000000-0005-0000-0000-0000A0060000}"/>
    <cellStyle name="Comma 12 2 5 2 3 2 3 2 2" xfId="26340" xr:uid="{00000000-0005-0000-0000-0000A1060000}"/>
    <cellStyle name="Comma 12 2 5 2 3 2 3 3" xfId="8787" xr:uid="{00000000-0005-0000-0000-0000A2060000}"/>
    <cellStyle name="Comma 12 2 5 2 3 2 3 4" xfId="20582" xr:uid="{00000000-0005-0000-0000-0000A3060000}"/>
    <cellStyle name="Comma 12 2 5 2 3 2 3 5" xfId="32304" xr:uid="{00000000-0005-0000-0000-0000A4060000}"/>
    <cellStyle name="Comma 12 2 5 2 3 2 4" xfId="14687" xr:uid="{00000000-0005-0000-0000-0000A5060000}"/>
    <cellStyle name="Comma 12 2 5 2 3 2 4 2" xfId="26338" xr:uid="{00000000-0005-0000-0000-0000A6060000}"/>
    <cellStyle name="Comma 12 2 5 2 3 2 5" xfId="8785" xr:uid="{00000000-0005-0000-0000-0000A7060000}"/>
    <cellStyle name="Comma 12 2 5 2 3 2 6" xfId="20580" xr:uid="{00000000-0005-0000-0000-0000A8060000}"/>
    <cellStyle name="Comma 12 2 5 2 3 2 7" xfId="32305" xr:uid="{00000000-0005-0000-0000-0000A9060000}"/>
    <cellStyle name="Comma 12 2 5 2 3 3" xfId="2393" xr:uid="{00000000-0005-0000-0000-0000AA060000}"/>
    <cellStyle name="Comma 12 2 5 2 3 3 2" xfId="6628" xr:uid="{00000000-0005-0000-0000-0000AB060000}"/>
    <cellStyle name="Comma 12 2 5 2 3 3 2 2" xfId="14690" xr:uid="{00000000-0005-0000-0000-0000AC060000}"/>
    <cellStyle name="Comma 12 2 5 2 3 3 2 3" xfId="26341" xr:uid="{00000000-0005-0000-0000-0000AD060000}"/>
    <cellStyle name="Comma 12 2 5 2 3 3 2 4" xfId="32306" xr:uid="{00000000-0005-0000-0000-0000AE060000}"/>
    <cellStyle name="Comma 12 2 5 2 3 3 3" xfId="8788" xr:uid="{00000000-0005-0000-0000-0000AF060000}"/>
    <cellStyle name="Comma 12 2 5 2 3 3 4" xfId="20583" xr:uid="{00000000-0005-0000-0000-0000B0060000}"/>
    <cellStyle name="Comma 12 2 5 2 3 3 5" xfId="32307" xr:uid="{00000000-0005-0000-0000-0000B1060000}"/>
    <cellStyle name="Comma 12 2 5 2 3 4" xfId="5009" xr:uid="{00000000-0005-0000-0000-0000B2060000}"/>
    <cellStyle name="Comma 12 2 5 2 3 4 2" xfId="14691" xr:uid="{00000000-0005-0000-0000-0000B3060000}"/>
    <cellStyle name="Comma 12 2 5 2 3 4 2 2" xfId="26342" xr:uid="{00000000-0005-0000-0000-0000B4060000}"/>
    <cellStyle name="Comma 12 2 5 2 3 4 3" xfId="8789" xr:uid="{00000000-0005-0000-0000-0000B5060000}"/>
    <cellStyle name="Comma 12 2 5 2 3 4 4" xfId="20584" xr:uid="{00000000-0005-0000-0000-0000B6060000}"/>
    <cellStyle name="Comma 12 2 5 2 3 4 5" xfId="32308" xr:uid="{00000000-0005-0000-0000-0000B7060000}"/>
    <cellStyle name="Comma 12 2 5 2 3 5" xfId="14686" xr:uid="{00000000-0005-0000-0000-0000B8060000}"/>
    <cellStyle name="Comma 12 2 5 2 3 5 2" xfId="26337" xr:uid="{00000000-0005-0000-0000-0000B9060000}"/>
    <cellStyle name="Comma 12 2 5 2 3 6" xfId="8784" xr:uid="{00000000-0005-0000-0000-0000BA060000}"/>
    <cellStyle name="Comma 12 2 5 2 3 7" xfId="20579" xr:uid="{00000000-0005-0000-0000-0000BB060000}"/>
    <cellStyle name="Comma 12 2 5 2 3 8" xfId="32309" xr:uid="{00000000-0005-0000-0000-0000BC060000}"/>
    <cellStyle name="Comma 12 2 5 2 4" xfId="128" xr:uid="{00000000-0005-0000-0000-0000BD060000}"/>
    <cellStyle name="Comma 12 2 5 2 4 2" xfId="129" xr:uid="{00000000-0005-0000-0000-0000BE060000}"/>
    <cellStyle name="Comma 12 2 5 2 4 2 2" xfId="2396" xr:uid="{00000000-0005-0000-0000-0000BF060000}"/>
    <cellStyle name="Comma 12 2 5 2 4 2 2 2" xfId="6631" xr:uid="{00000000-0005-0000-0000-0000C0060000}"/>
    <cellStyle name="Comma 12 2 5 2 4 2 2 2 2" xfId="14694" xr:uid="{00000000-0005-0000-0000-0000C1060000}"/>
    <cellStyle name="Comma 12 2 5 2 4 2 2 2 3" xfId="26345" xr:uid="{00000000-0005-0000-0000-0000C2060000}"/>
    <cellStyle name="Comma 12 2 5 2 4 2 2 2 4" xfId="32310" xr:uid="{00000000-0005-0000-0000-0000C3060000}"/>
    <cellStyle name="Comma 12 2 5 2 4 2 2 3" xfId="8792" xr:uid="{00000000-0005-0000-0000-0000C4060000}"/>
    <cellStyle name="Comma 12 2 5 2 4 2 2 4" xfId="20587" xr:uid="{00000000-0005-0000-0000-0000C5060000}"/>
    <cellStyle name="Comma 12 2 5 2 4 2 2 5" xfId="32311" xr:uid="{00000000-0005-0000-0000-0000C6060000}"/>
    <cellStyle name="Comma 12 2 5 2 4 2 3" xfId="5609" xr:uid="{00000000-0005-0000-0000-0000C7060000}"/>
    <cellStyle name="Comma 12 2 5 2 4 2 3 2" xfId="14695" xr:uid="{00000000-0005-0000-0000-0000C8060000}"/>
    <cellStyle name="Comma 12 2 5 2 4 2 3 2 2" xfId="26346" xr:uid="{00000000-0005-0000-0000-0000C9060000}"/>
    <cellStyle name="Comma 12 2 5 2 4 2 3 3" xfId="8793" xr:uid="{00000000-0005-0000-0000-0000CA060000}"/>
    <cellStyle name="Comma 12 2 5 2 4 2 3 4" xfId="20588" xr:uid="{00000000-0005-0000-0000-0000CB060000}"/>
    <cellStyle name="Comma 12 2 5 2 4 2 3 5" xfId="32312" xr:uid="{00000000-0005-0000-0000-0000CC060000}"/>
    <cellStyle name="Comma 12 2 5 2 4 2 4" xfId="14693" xr:uid="{00000000-0005-0000-0000-0000CD060000}"/>
    <cellStyle name="Comma 12 2 5 2 4 2 4 2" xfId="26344" xr:uid="{00000000-0005-0000-0000-0000CE060000}"/>
    <cellStyle name="Comma 12 2 5 2 4 2 5" xfId="8791" xr:uid="{00000000-0005-0000-0000-0000CF060000}"/>
    <cellStyle name="Comma 12 2 5 2 4 2 6" xfId="20586" xr:uid="{00000000-0005-0000-0000-0000D0060000}"/>
    <cellStyle name="Comma 12 2 5 2 4 2 7" xfId="32313" xr:uid="{00000000-0005-0000-0000-0000D1060000}"/>
    <cellStyle name="Comma 12 2 5 2 4 3" xfId="2395" xr:uid="{00000000-0005-0000-0000-0000D2060000}"/>
    <cellStyle name="Comma 12 2 5 2 4 3 2" xfId="6630" xr:uid="{00000000-0005-0000-0000-0000D3060000}"/>
    <cellStyle name="Comma 12 2 5 2 4 3 2 2" xfId="14696" xr:uid="{00000000-0005-0000-0000-0000D4060000}"/>
    <cellStyle name="Comma 12 2 5 2 4 3 2 3" xfId="26347" xr:uid="{00000000-0005-0000-0000-0000D5060000}"/>
    <cellStyle name="Comma 12 2 5 2 4 3 2 4" xfId="32314" xr:uid="{00000000-0005-0000-0000-0000D6060000}"/>
    <cellStyle name="Comma 12 2 5 2 4 3 3" xfId="8794" xr:uid="{00000000-0005-0000-0000-0000D7060000}"/>
    <cellStyle name="Comma 12 2 5 2 4 3 4" xfId="20589" xr:uid="{00000000-0005-0000-0000-0000D8060000}"/>
    <cellStyle name="Comma 12 2 5 2 4 3 5" xfId="32315" xr:uid="{00000000-0005-0000-0000-0000D9060000}"/>
    <cellStyle name="Comma 12 2 5 2 4 4" xfId="5460" xr:uid="{00000000-0005-0000-0000-0000DA060000}"/>
    <cellStyle name="Comma 12 2 5 2 4 4 2" xfId="14697" xr:uid="{00000000-0005-0000-0000-0000DB060000}"/>
    <cellStyle name="Comma 12 2 5 2 4 4 2 2" xfId="26348" xr:uid="{00000000-0005-0000-0000-0000DC060000}"/>
    <cellStyle name="Comma 12 2 5 2 4 4 3" xfId="8795" xr:uid="{00000000-0005-0000-0000-0000DD060000}"/>
    <cellStyle name="Comma 12 2 5 2 4 4 4" xfId="20590" xr:uid="{00000000-0005-0000-0000-0000DE060000}"/>
    <cellStyle name="Comma 12 2 5 2 4 4 5" xfId="32316" xr:uid="{00000000-0005-0000-0000-0000DF060000}"/>
    <cellStyle name="Comma 12 2 5 2 4 5" xfId="14692" xr:uid="{00000000-0005-0000-0000-0000E0060000}"/>
    <cellStyle name="Comma 12 2 5 2 4 5 2" xfId="26343" xr:uid="{00000000-0005-0000-0000-0000E1060000}"/>
    <cellStyle name="Comma 12 2 5 2 4 6" xfId="8790" xr:uid="{00000000-0005-0000-0000-0000E2060000}"/>
    <cellStyle name="Comma 12 2 5 2 4 7" xfId="20585" xr:uid="{00000000-0005-0000-0000-0000E3060000}"/>
    <cellStyle name="Comma 12 2 5 2 4 8" xfId="32317" xr:uid="{00000000-0005-0000-0000-0000E4060000}"/>
    <cellStyle name="Comma 12 2 5 2 5" xfId="130" xr:uid="{00000000-0005-0000-0000-0000E5060000}"/>
    <cellStyle name="Comma 12 2 5 2 5 2" xfId="2397" xr:uid="{00000000-0005-0000-0000-0000E6060000}"/>
    <cellStyle name="Comma 12 2 5 2 5 2 2" xfId="6632" xr:uid="{00000000-0005-0000-0000-0000E7060000}"/>
    <cellStyle name="Comma 12 2 5 2 5 2 2 2" xfId="14699" xr:uid="{00000000-0005-0000-0000-0000E8060000}"/>
    <cellStyle name="Comma 12 2 5 2 5 2 2 3" xfId="26350" xr:uid="{00000000-0005-0000-0000-0000E9060000}"/>
    <cellStyle name="Comma 12 2 5 2 5 2 2 4" xfId="32318" xr:uid="{00000000-0005-0000-0000-0000EA060000}"/>
    <cellStyle name="Comma 12 2 5 2 5 2 3" xfId="8797" xr:uid="{00000000-0005-0000-0000-0000EB060000}"/>
    <cellStyle name="Comma 12 2 5 2 5 2 4" xfId="20592" xr:uid="{00000000-0005-0000-0000-0000EC060000}"/>
    <cellStyle name="Comma 12 2 5 2 5 2 5" xfId="32319" xr:uid="{00000000-0005-0000-0000-0000ED060000}"/>
    <cellStyle name="Comma 12 2 5 2 5 3" xfId="5610" xr:uid="{00000000-0005-0000-0000-0000EE060000}"/>
    <cellStyle name="Comma 12 2 5 2 5 3 2" xfId="14700" xr:uid="{00000000-0005-0000-0000-0000EF060000}"/>
    <cellStyle name="Comma 12 2 5 2 5 3 2 2" xfId="26351" xr:uid="{00000000-0005-0000-0000-0000F0060000}"/>
    <cellStyle name="Comma 12 2 5 2 5 3 3" xfId="8798" xr:uid="{00000000-0005-0000-0000-0000F1060000}"/>
    <cellStyle name="Comma 12 2 5 2 5 3 4" xfId="20593" xr:uid="{00000000-0005-0000-0000-0000F2060000}"/>
    <cellStyle name="Comma 12 2 5 2 5 3 5" xfId="32320" xr:uid="{00000000-0005-0000-0000-0000F3060000}"/>
    <cellStyle name="Comma 12 2 5 2 5 4" xfId="14698" xr:uid="{00000000-0005-0000-0000-0000F4060000}"/>
    <cellStyle name="Comma 12 2 5 2 5 4 2" xfId="26349" xr:uid="{00000000-0005-0000-0000-0000F5060000}"/>
    <cellStyle name="Comma 12 2 5 2 5 5" xfId="8796" xr:uid="{00000000-0005-0000-0000-0000F6060000}"/>
    <cellStyle name="Comma 12 2 5 2 5 6" xfId="20591" xr:uid="{00000000-0005-0000-0000-0000F7060000}"/>
    <cellStyle name="Comma 12 2 5 2 5 7" xfId="32321" xr:uid="{00000000-0005-0000-0000-0000F8060000}"/>
    <cellStyle name="Comma 12 2 5 2 6" xfId="2390" xr:uid="{00000000-0005-0000-0000-0000F9060000}"/>
    <cellStyle name="Comma 12 2 5 2 6 2" xfId="6625" xr:uid="{00000000-0005-0000-0000-0000FA060000}"/>
    <cellStyle name="Comma 12 2 5 2 6 2 2" xfId="14701" xr:uid="{00000000-0005-0000-0000-0000FB060000}"/>
    <cellStyle name="Comma 12 2 5 2 6 2 3" xfId="26352" xr:uid="{00000000-0005-0000-0000-0000FC060000}"/>
    <cellStyle name="Comma 12 2 5 2 6 2 4" xfId="32322" xr:uid="{00000000-0005-0000-0000-0000FD060000}"/>
    <cellStyle name="Comma 12 2 5 2 6 3" xfId="8799" xr:uid="{00000000-0005-0000-0000-0000FE060000}"/>
    <cellStyle name="Comma 12 2 5 2 6 4" xfId="20594" xr:uid="{00000000-0005-0000-0000-0000FF060000}"/>
    <cellStyle name="Comma 12 2 5 2 6 5" xfId="32323" xr:uid="{00000000-0005-0000-0000-000000070000}"/>
    <cellStyle name="Comma 12 2 5 2 7" xfId="4767" xr:uid="{00000000-0005-0000-0000-000001070000}"/>
    <cellStyle name="Comma 12 2 5 2 7 2" xfId="14702" xr:uid="{00000000-0005-0000-0000-000002070000}"/>
    <cellStyle name="Comma 12 2 5 2 7 2 2" xfId="26353" xr:uid="{00000000-0005-0000-0000-000003070000}"/>
    <cellStyle name="Comma 12 2 5 2 7 3" xfId="8800" xr:uid="{00000000-0005-0000-0000-000004070000}"/>
    <cellStyle name="Comma 12 2 5 2 7 4" xfId="20595" xr:uid="{00000000-0005-0000-0000-000005070000}"/>
    <cellStyle name="Comma 12 2 5 2 7 5" xfId="32324" xr:uid="{00000000-0005-0000-0000-000006070000}"/>
    <cellStyle name="Comma 12 2 5 2 8" xfId="14679" xr:uid="{00000000-0005-0000-0000-000007070000}"/>
    <cellStyle name="Comma 12 2 5 2 8 2" xfId="26330" xr:uid="{00000000-0005-0000-0000-000008070000}"/>
    <cellStyle name="Comma 12 2 5 2 9" xfId="8777" xr:uid="{00000000-0005-0000-0000-000009070000}"/>
    <cellStyle name="Comma 12 2 5 3" xfId="131" xr:uid="{00000000-0005-0000-0000-00000A070000}"/>
    <cellStyle name="Comma 12 2 5 3 2" xfId="132" xr:uid="{00000000-0005-0000-0000-00000B070000}"/>
    <cellStyle name="Comma 12 2 5 3 2 2" xfId="2399" xr:uid="{00000000-0005-0000-0000-00000C070000}"/>
    <cellStyle name="Comma 12 2 5 3 2 2 2" xfId="6634" xr:uid="{00000000-0005-0000-0000-00000D070000}"/>
    <cellStyle name="Comma 12 2 5 3 2 2 2 2" xfId="14705" xr:uid="{00000000-0005-0000-0000-00000E070000}"/>
    <cellStyle name="Comma 12 2 5 3 2 2 2 3" xfId="26356" xr:uid="{00000000-0005-0000-0000-00000F070000}"/>
    <cellStyle name="Comma 12 2 5 3 2 2 2 4" xfId="32325" xr:uid="{00000000-0005-0000-0000-000010070000}"/>
    <cellStyle name="Comma 12 2 5 3 2 2 3" xfId="8803" xr:uid="{00000000-0005-0000-0000-000011070000}"/>
    <cellStyle name="Comma 12 2 5 3 2 2 4" xfId="20598" xr:uid="{00000000-0005-0000-0000-000012070000}"/>
    <cellStyle name="Comma 12 2 5 3 2 2 5" xfId="32326" xr:uid="{00000000-0005-0000-0000-000013070000}"/>
    <cellStyle name="Comma 12 2 5 3 2 3" xfId="5611" xr:uid="{00000000-0005-0000-0000-000014070000}"/>
    <cellStyle name="Comma 12 2 5 3 2 3 2" xfId="14706" xr:uid="{00000000-0005-0000-0000-000015070000}"/>
    <cellStyle name="Comma 12 2 5 3 2 3 2 2" xfId="26357" xr:uid="{00000000-0005-0000-0000-000016070000}"/>
    <cellStyle name="Comma 12 2 5 3 2 3 3" xfId="8804" xr:uid="{00000000-0005-0000-0000-000017070000}"/>
    <cellStyle name="Comma 12 2 5 3 2 3 4" xfId="20599" xr:uid="{00000000-0005-0000-0000-000018070000}"/>
    <cellStyle name="Comma 12 2 5 3 2 3 5" xfId="32327" xr:uid="{00000000-0005-0000-0000-000019070000}"/>
    <cellStyle name="Comma 12 2 5 3 2 4" xfId="14704" xr:uid="{00000000-0005-0000-0000-00001A070000}"/>
    <cellStyle name="Comma 12 2 5 3 2 4 2" xfId="26355" xr:uid="{00000000-0005-0000-0000-00001B070000}"/>
    <cellStyle name="Comma 12 2 5 3 2 5" xfId="8802" xr:uid="{00000000-0005-0000-0000-00001C070000}"/>
    <cellStyle name="Comma 12 2 5 3 2 6" xfId="20597" xr:uid="{00000000-0005-0000-0000-00001D070000}"/>
    <cellStyle name="Comma 12 2 5 3 2 7" xfId="32328" xr:uid="{00000000-0005-0000-0000-00001E070000}"/>
    <cellStyle name="Comma 12 2 5 3 3" xfId="2398" xr:uid="{00000000-0005-0000-0000-00001F070000}"/>
    <cellStyle name="Comma 12 2 5 3 3 2" xfId="6633" xr:uid="{00000000-0005-0000-0000-000020070000}"/>
    <cellStyle name="Comma 12 2 5 3 3 2 2" xfId="14707" xr:uid="{00000000-0005-0000-0000-000021070000}"/>
    <cellStyle name="Comma 12 2 5 3 3 2 3" xfId="26358" xr:uid="{00000000-0005-0000-0000-000022070000}"/>
    <cellStyle name="Comma 12 2 5 3 3 2 4" xfId="32329" xr:uid="{00000000-0005-0000-0000-000023070000}"/>
    <cellStyle name="Comma 12 2 5 3 3 3" xfId="8805" xr:uid="{00000000-0005-0000-0000-000024070000}"/>
    <cellStyle name="Comma 12 2 5 3 3 4" xfId="20600" xr:uid="{00000000-0005-0000-0000-000025070000}"/>
    <cellStyle name="Comma 12 2 5 3 3 5" xfId="32330" xr:uid="{00000000-0005-0000-0000-000026070000}"/>
    <cellStyle name="Comma 12 2 5 3 4" xfId="5164" xr:uid="{00000000-0005-0000-0000-000027070000}"/>
    <cellStyle name="Comma 12 2 5 3 4 2" xfId="14708" xr:uid="{00000000-0005-0000-0000-000028070000}"/>
    <cellStyle name="Comma 12 2 5 3 4 2 2" xfId="26359" xr:uid="{00000000-0005-0000-0000-000029070000}"/>
    <cellStyle name="Comma 12 2 5 3 4 3" xfId="8806" xr:uid="{00000000-0005-0000-0000-00002A070000}"/>
    <cellStyle name="Comma 12 2 5 3 4 4" xfId="20601" xr:uid="{00000000-0005-0000-0000-00002B070000}"/>
    <cellStyle name="Comma 12 2 5 3 4 5" xfId="32331" xr:uid="{00000000-0005-0000-0000-00002C070000}"/>
    <cellStyle name="Comma 12 2 5 3 5" xfId="14703" xr:uid="{00000000-0005-0000-0000-00002D070000}"/>
    <cellStyle name="Comma 12 2 5 3 5 2" xfId="26354" xr:uid="{00000000-0005-0000-0000-00002E070000}"/>
    <cellStyle name="Comma 12 2 5 3 6" xfId="8801" xr:uid="{00000000-0005-0000-0000-00002F070000}"/>
    <cellStyle name="Comma 12 2 5 3 7" xfId="20596" xr:uid="{00000000-0005-0000-0000-000030070000}"/>
    <cellStyle name="Comma 12 2 5 3 8" xfId="32332" xr:uid="{00000000-0005-0000-0000-000031070000}"/>
    <cellStyle name="Comma 12 2 5 4" xfId="133" xr:uid="{00000000-0005-0000-0000-000032070000}"/>
    <cellStyle name="Comma 12 2 5 4 2" xfId="134" xr:uid="{00000000-0005-0000-0000-000033070000}"/>
    <cellStyle name="Comma 12 2 5 4 2 2" xfId="2401" xr:uid="{00000000-0005-0000-0000-000034070000}"/>
    <cellStyle name="Comma 12 2 5 4 2 2 2" xfId="6636" xr:uid="{00000000-0005-0000-0000-000035070000}"/>
    <cellStyle name="Comma 12 2 5 4 2 2 2 2" xfId="14711" xr:uid="{00000000-0005-0000-0000-000036070000}"/>
    <cellStyle name="Comma 12 2 5 4 2 2 2 3" xfId="26362" xr:uid="{00000000-0005-0000-0000-000037070000}"/>
    <cellStyle name="Comma 12 2 5 4 2 2 2 4" xfId="32333" xr:uid="{00000000-0005-0000-0000-000038070000}"/>
    <cellStyle name="Comma 12 2 5 4 2 2 3" xfId="8809" xr:uid="{00000000-0005-0000-0000-000039070000}"/>
    <cellStyle name="Comma 12 2 5 4 2 2 4" xfId="20604" xr:uid="{00000000-0005-0000-0000-00003A070000}"/>
    <cellStyle name="Comma 12 2 5 4 2 2 5" xfId="32334" xr:uid="{00000000-0005-0000-0000-00003B070000}"/>
    <cellStyle name="Comma 12 2 5 4 2 3" xfId="5612" xr:uid="{00000000-0005-0000-0000-00003C070000}"/>
    <cellStyle name="Comma 12 2 5 4 2 3 2" xfId="14712" xr:uid="{00000000-0005-0000-0000-00003D070000}"/>
    <cellStyle name="Comma 12 2 5 4 2 3 2 2" xfId="26363" xr:uid="{00000000-0005-0000-0000-00003E070000}"/>
    <cellStyle name="Comma 12 2 5 4 2 3 3" xfId="8810" xr:uid="{00000000-0005-0000-0000-00003F070000}"/>
    <cellStyle name="Comma 12 2 5 4 2 3 4" xfId="20605" xr:uid="{00000000-0005-0000-0000-000040070000}"/>
    <cellStyle name="Comma 12 2 5 4 2 3 5" xfId="32335" xr:uid="{00000000-0005-0000-0000-000041070000}"/>
    <cellStyle name="Comma 12 2 5 4 2 4" xfId="14710" xr:uid="{00000000-0005-0000-0000-000042070000}"/>
    <cellStyle name="Comma 12 2 5 4 2 4 2" xfId="26361" xr:uid="{00000000-0005-0000-0000-000043070000}"/>
    <cellStyle name="Comma 12 2 5 4 2 5" xfId="8808" xr:uid="{00000000-0005-0000-0000-000044070000}"/>
    <cellStyle name="Comma 12 2 5 4 2 6" xfId="20603" xr:uid="{00000000-0005-0000-0000-000045070000}"/>
    <cellStyle name="Comma 12 2 5 4 2 7" xfId="32336" xr:uid="{00000000-0005-0000-0000-000046070000}"/>
    <cellStyle name="Comma 12 2 5 4 3" xfId="2400" xr:uid="{00000000-0005-0000-0000-000047070000}"/>
    <cellStyle name="Comma 12 2 5 4 3 2" xfId="6635" xr:uid="{00000000-0005-0000-0000-000048070000}"/>
    <cellStyle name="Comma 12 2 5 4 3 2 2" xfId="14713" xr:uid="{00000000-0005-0000-0000-000049070000}"/>
    <cellStyle name="Comma 12 2 5 4 3 2 3" xfId="26364" xr:uid="{00000000-0005-0000-0000-00004A070000}"/>
    <cellStyle name="Comma 12 2 5 4 3 2 4" xfId="32337" xr:uid="{00000000-0005-0000-0000-00004B070000}"/>
    <cellStyle name="Comma 12 2 5 4 3 3" xfId="8811" xr:uid="{00000000-0005-0000-0000-00004C070000}"/>
    <cellStyle name="Comma 12 2 5 4 3 4" xfId="20606" xr:uid="{00000000-0005-0000-0000-00004D070000}"/>
    <cellStyle name="Comma 12 2 5 4 3 5" xfId="32338" xr:uid="{00000000-0005-0000-0000-00004E070000}"/>
    <cellStyle name="Comma 12 2 5 4 4" xfId="4922" xr:uid="{00000000-0005-0000-0000-00004F070000}"/>
    <cellStyle name="Comma 12 2 5 4 4 2" xfId="14714" xr:uid="{00000000-0005-0000-0000-000050070000}"/>
    <cellStyle name="Comma 12 2 5 4 4 2 2" xfId="26365" xr:uid="{00000000-0005-0000-0000-000051070000}"/>
    <cellStyle name="Comma 12 2 5 4 4 3" xfId="8812" xr:uid="{00000000-0005-0000-0000-000052070000}"/>
    <cellStyle name="Comma 12 2 5 4 4 4" xfId="20607" xr:uid="{00000000-0005-0000-0000-000053070000}"/>
    <cellStyle name="Comma 12 2 5 4 4 5" xfId="32339" xr:uid="{00000000-0005-0000-0000-000054070000}"/>
    <cellStyle name="Comma 12 2 5 4 5" xfId="14709" xr:uid="{00000000-0005-0000-0000-000055070000}"/>
    <cellStyle name="Comma 12 2 5 4 5 2" xfId="26360" xr:uid="{00000000-0005-0000-0000-000056070000}"/>
    <cellStyle name="Comma 12 2 5 4 6" xfId="8807" xr:uid="{00000000-0005-0000-0000-000057070000}"/>
    <cellStyle name="Comma 12 2 5 4 7" xfId="20602" xr:uid="{00000000-0005-0000-0000-000058070000}"/>
    <cellStyle name="Comma 12 2 5 4 8" xfId="32340" xr:uid="{00000000-0005-0000-0000-000059070000}"/>
    <cellStyle name="Comma 12 2 5 5" xfId="135" xr:uid="{00000000-0005-0000-0000-00005A070000}"/>
    <cellStyle name="Comma 12 2 5 5 2" xfId="136" xr:uid="{00000000-0005-0000-0000-00005B070000}"/>
    <cellStyle name="Comma 12 2 5 5 2 2" xfId="2403" xr:uid="{00000000-0005-0000-0000-00005C070000}"/>
    <cellStyle name="Comma 12 2 5 5 2 2 2" xfId="6638" xr:uid="{00000000-0005-0000-0000-00005D070000}"/>
    <cellStyle name="Comma 12 2 5 5 2 2 2 2" xfId="14717" xr:uid="{00000000-0005-0000-0000-00005E070000}"/>
    <cellStyle name="Comma 12 2 5 5 2 2 2 3" xfId="26368" xr:uid="{00000000-0005-0000-0000-00005F070000}"/>
    <cellStyle name="Comma 12 2 5 5 2 2 2 4" xfId="32341" xr:uid="{00000000-0005-0000-0000-000060070000}"/>
    <cellStyle name="Comma 12 2 5 5 2 2 3" xfId="8815" xr:uid="{00000000-0005-0000-0000-000061070000}"/>
    <cellStyle name="Comma 12 2 5 5 2 2 4" xfId="20610" xr:uid="{00000000-0005-0000-0000-000062070000}"/>
    <cellStyle name="Comma 12 2 5 5 2 2 5" xfId="32342" xr:uid="{00000000-0005-0000-0000-000063070000}"/>
    <cellStyle name="Comma 12 2 5 5 2 3" xfId="5613" xr:uid="{00000000-0005-0000-0000-000064070000}"/>
    <cellStyle name="Comma 12 2 5 5 2 3 2" xfId="14718" xr:uid="{00000000-0005-0000-0000-000065070000}"/>
    <cellStyle name="Comma 12 2 5 5 2 3 2 2" xfId="26369" xr:uid="{00000000-0005-0000-0000-000066070000}"/>
    <cellStyle name="Comma 12 2 5 5 2 3 3" xfId="8816" xr:uid="{00000000-0005-0000-0000-000067070000}"/>
    <cellStyle name="Comma 12 2 5 5 2 3 4" xfId="20611" xr:uid="{00000000-0005-0000-0000-000068070000}"/>
    <cellStyle name="Comma 12 2 5 5 2 3 5" xfId="32343" xr:uid="{00000000-0005-0000-0000-000069070000}"/>
    <cellStyle name="Comma 12 2 5 5 2 4" xfId="14716" xr:uid="{00000000-0005-0000-0000-00006A070000}"/>
    <cellStyle name="Comma 12 2 5 5 2 4 2" xfId="26367" xr:uid="{00000000-0005-0000-0000-00006B070000}"/>
    <cellStyle name="Comma 12 2 5 5 2 5" xfId="8814" xr:uid="{00000000-0005-0000-0000-00006C070000}"/>
    <cellStyle name="Comma 12 2 5 5 2 6" xfId="20609" xr:uid="{00000000-0005-0000-0000-00006D070000}"/>
    <cellStyle name="Comma 12 2 5 5 2 7" xfId="32344" xr:uid="{00000000-0005-0000-0000-00006E070000}"/>
    <cellStyle name="Comma 12 2 5 5 3" xfId="2402" xr:uid="{00000000-0005-0000-0000-00006F070000}"/>
    <cellStyle name="Comma 12 2 5 5 3 2" xfId="6637" xr:uid="{00000000-0005-0000-0000-000070070000}"/>
    <cellStyle name="Comma 12 2 5 5 3 2 2" xfId="14719" xr:uid="{00000000-0005-0000-0000-000071070000}"/>
    <cellStyle name="Comma 12 2 5 5 3 2 3" xfId="26370" xr:uid="{00000000-0005-0000-0000-000072070000}"/>
    <cellStyle name="Comma 12 2 5 5 3 2 4" xfId="32345" xr:uid="{00000000-0005-0000-0000-000073070000}"/>
    <cellStyle name="Comma 12 2 5 5 3 3" xfId="8817" xr:uid="{00000000-0005-0000-0000-000074070000}"/>
    <cellStyle name="Comma 12 2 5 5 3 4" xfId="20612" xr:uid="{00000000-0005-0000-0000-000075070000}"/>
    <cellStyle name="Comma 12 2 5 5 3 5" xfId="32346" xr:uid="{00000000-0005-0000-0000-000076070000}"/>
    <cellStyle name="Comma 12 2 5 5 4" xfId="5373" xr:uid="{00000000-0005-0000-0000-000077070000}"/>
    <cellStyle name="Comma 12 2 5 5 4 2" xfId="14720" xr:uid="{00000000-0005-0000-0000-000078070000}"/>
    <cellStyle name="Comma 12 2 5 5 4 2 2" xfId="26371" xr:uid="{00000000-0005-0000-0000-000079070000}"/>
    <cellStyle name="Comma 12 2 5 5 4 3" xfId="8818" xr:uid="{00000000-0005-0000-0000-00007A070000}"/>
    <cellStyle name="Comma 12 2 5 5 4 4" xfId="20613" xr:uid="{00000000-0005-0000-0000-00007B070000}"/>
    <cellStyle name="Comma 12 2 5 5 4 5" xfId="32347" xr:uid="{00000000-0005-0000-0000-00007C070000}"/>
    <cellStyle name="Comma 12 2 5 5 5" xfId="14715" xr:uid="{00000000-0005-0000-0000-00007D070000}"/>
    <cellStyle name="Comma 12 2 5 5 5 2" xfId="26366" xr:uid="{00000000-0005-0000-0000-00007E070000}"/>
    <cellStyle name="Comma 12 2 5 5 6" xfId="8813" xr:uid="{00000000-0005-0000-0000-00007F070000}"/>
    <cellStyle name="Comma 12 2 5 5 7" xfId="20608" xr:uid="{00000000-0005-0000-0000-000080070000}"/>
    <cellStyle name="Comma 12 2 5 5 8" xfId="32348" xr:uid="{00000000-0005-0000-0000-000081070000}"/>
    <cellStyle name="Comma 12 2 5 6" xfId="137" xr:uid="{00000000-0005-0000-0000-000082070000}"/>
    <cellStyle name="Comma 12 2 5 6 2" xfId="2404" xr:uid="{00000000-0005-0000-0000-000083070000}"/>
    <cellStyle name="Comma 12 2 5 6 2 2" xfId="6639" xr:uid="{00000000-0005-0000-0000-000084070000}"/>
    <cellStyle name="Comma 12 2 5 6 2 2 2" xfId="14722" xr:uid="{00000000-0005-0000-0000-000085070000}"/>
    <cellStyle name="Comma 12 2 5 6 2 2 3" xfId="26373" xr:uid="{00000000-0005-0000-0000-000086070000}"/>
    <cellStyle name="Comma 12 2 5 6 2 2 4" xfId="32349" xr:uid="{00000000-0005-0000-0000-000087070000}"/>
    <cellStyle name="Comma 12 2 5 6 2 3" xfId="8820" xr:uid="{00000000-0005-0000-0000-000088070000}"/>
    <cellStyle name="Comma 12 2 5 6 2 4" xfId="20615" xr:uid="{00000000-0005-0000-0000-000089070000}"/>
    <cellStyle name="Comma 12 2 5 6 2 5" xfId="32350" xr:uid="{00000000-0005-0000-0000-00008A070000}"/>
    <cellStyle name="Comma 12 2 5 6 3" xfId="5614" xr:uid="{00000000-0005-0000-0000-00008B070000}"/>
    <cellStyle name="Comma 12 2 5 6 3 2" xfId="14723" xr:uid="{00000000-0005-0000-0000-00008C070000}"/>
    <cellStyle name="Comma 12 2 5 6 3 2 2" xfId="26374" xr:uid="{00000000-0005-0000-0000-00008D070000}"/>
    <cellStyle name="Comma 12 2 5 6 3 3" xfId="8821" xr:uid="{00000000-0005-0000-0000-00008E070000}"/>
    <cellStyle name="Comma 12 2 5 6 3 4" xfId="20616" xr:uid="{00000000-0005-0000-0000-00008F070000}"/>
    <cellStyle name="Comma 12 2 5 6 3 5" xfId="32351" xr:uid="{00000000-0005-0000-0000-000090070000}"/>
    <cellStyle name="Comma 12 2 5 6 4" xfId="14721" xr:uid="{00000000-0005-0000-0000-000091070000}"/>
    <cellStyle name="Comma 12 2 5 6 4 2" xfId="26372" xr:uid="{00000000-0005-0000-0000-000092070000}"/>
    <cellStyle name="Comma 12 2 5 6 5" xfId="8819" xr:uid="{00000000-0005-0000-0000-000093070000}"/>
    <cellStyle name="Comma 12 2 5 6 6" xfId="20614" xr:uid="{00000000-0005-0000-0000-000094070000}"/>
    <cellStyle name="Comma 12 2 5 6 7" xfId="32352" xr:uid="{00000000-0005-0000-0000-000095070000}"/>
    <cellStyle name="Comma 12 2 5 7" xfId="2389" xr:uid="{00000000-0005-0000-0000-000096070000}"/>
    <cellStyle name="Comma 12 2 5 7 2" xfId="6624" xr:uid="{00000000-0005-0000-0000-000097070000}"/>
    <cellStyle name="Comma 12 2 5 7 2 2" xfId="14724" xr:uid="{00000000-0005-0000-0000-000098070000}"/>
    <cellStyle name="Comma 12 2 5 7 2 3" xfId="26375" xr:uid="{00000000-0005-0000-0000-000099070000}"/>
    <cellStyle name="Comma 12 2 5 7 2 4" xfId="32353" xr:uid="{00000000-0005-0000-0000-00009A070000}"/>
    <cellStyle name="Comma 12 2 5 7 3" xfId="8822" xr:uid="{00000000-0005-0000-0000-00009B070000}"/>
    <cellStyle name="Comma 12 2 5 7 4" xfId="20617" xr:uid="{00000000-0005-0000-0000-00009C070000}"/>
    <cellStyle name="Comma 12 2 5 7 5" xfId="32354" xr:uid="{00000000-0005-0000-0000-00009D070000}"/>
    <cellStyle name="Comma 12 2 5 8" xfId="4680" xr:uid="{00000000-0005-0000-0000-00009E070000}"/>
    <cellStyle name="Comma 12 2 5 8 2" xfId="14725" xr:uid="{00000000-0005-0000-0000-00009F070000}"/>
    <cellStyle name="Comma 12 2 5 8 2 2" xfId="26376" xr:uid="{00000000-0005-0000-0000-0000A0070000}"/>
    <cellStyle name="Comma 12 2 5 8 3" xfId="8823" xr:uid="{00000000-0005-0000-0000-0000A1070000}"/>
    <cellStyle name="Comma 12 2 5 8 4" xfId="20618" xr:uid="{00000000-0005-0000-0000-0000A2070000}"/>
    <cellStyle name="Comma 12 2 5 8 5" xfId="32355" xr:uid="{00000000-0005-0000-0000-0000A3070000}"/>
    <cellStyle name="Comma 12 2 5 9" xfId="14678" xr:uid="{00000000-0005-0000-0000-0000A4070000}"/>
    <cellStyle name="Comma 12 2 5 9 2" xfId="26329" xr:uid="{00000000-0005-0000-0000-0000A5070000}"/>
    <cellStyle name="Comma 12 2 6" xfId="138" xr:uid="{00000000-0005-0000-0000-0000A6070000}"/>
    <cellStyle name="Comma 12 2 6 10" xfId="8824" xr:uid="{00000000-0005-0000-0000-0000A7070000}"/>
    <cellStyle name="Comma 12 2 6 11" xfId="20619" xr:uid="{00000000-0005-0000-0000-0000A8070000}"/>
    <cellStyle name="Comma 12 2 6 12" xfId="32356" xr:uid="{00000000-0005-0000-0000-0000A9070000}"/>
    <cellStyle name="Comma 12 2 6 2" xfId="139" xr:uid="{00000000-0005-0000-0000-0000AA070000}"/>
    <cellStyle name="Comma 12 2 6 2 10" xfId="20620" xr:uid="{00000000-0005-0000-0000-0000AB070000}"/>
    <cellStyle name="Comma 12 2 6 2 11" xfId="32357" xr:uid="{00000000-0005-0000-0000-0000AC070000}"/>
    <cellStyle name="Comma 12 2 6 2 2" xfId="140" xr:uid="{00000000-0005-0000-0000-0000AD070000}"/>
    <cellStyle name="Comma 12 2 6 2 2 2" xfId="141" xr:uid="{00000000-0005-0000-0000-0000AE070000}"/>
    <cellStyle name="Comma 12 2 6 2 2 2 2" xfId="2408" xr:uid="{00000000-0005-0000-0000-0000AF070000}"/>
    <cellStyle name="Comma 12 2 6 2 2 2 2 2" xfId="6643" xr:uid="{00000000-0005-0000-0000-0000B0070000}"/>
    <cellStyle name="Comma 12 2 6 2 2 2 2 2 2" xfId="14730" xr:uid="{00000000-0005-0000-0000-0000B1070000}"/>
    <cellStyle name="Comma 12 2 6 2 2 2 2 2 3" xfId="26381" xr:uid="{00000000-0005-0000-0000-0000B2070000}"/>
    <cellStyle name="Comma 12 2 6 2 2 2 2 2 4" xfId="32358" xr:uid="{00000000-0005-0000-0000-0000B3070000}"/>
    <cellStyle name="Comma 12 2 6 2 2 2 2 3" xfId="8828" xr:uid="{00000000-0005-0000-0000-0000B4070000}"/>
    <cellStyle name="Comma 12 2 6 2 2 2 2 4" xfId="20623" xr:uid="{00000000-0005-0000-0000-0000B5070000}"/>
    <cellStyle name="Comma 12 2 6 2 2 2 2 5" xfId="32359" xr:uid="{00000000-0005-0000-0000-0000B6070000}"/>
    <cellStyle name="Comma 12 2 6 2 2 2 3" xfId="5615" xr:uid="{00000000-0005-0000-0000-0000B7070000}"/>
    <cellStyle name="Comma 12 2 6 2 2 2 3 2" xfId="14731" xr:uid="{00000000-0005-0000-0000-0000B8070000}"/>
    <cellStyle name="Comma 12 2 6 2 2 2 3 2 2" xfId="26382" xr:uid="{00000000-0005-0000-0000-0000B9070000}"/>
    <cellStyle name="Comma 12 2 6 2 2 2 3 3" xfId="8829" xr:uid="{00000000-0005-0000-0000-0000BA070000}"/>
    <cellStyle name="Comma 12 2 6 2 2 2 3 4" xfId="20624" xr:uid="{00000000-0005-0000-0000-0000BB070000}"/>
    <cellStyle name="Comma 12 2 6 2 2 2 3 5" xfId="32360" xr:uid="{00000000-0005-0000-0000-0000BC070000}"/>
    <cellStyle name="Comma 12 2 6 2 2 2 4" xfId="14729" xr:uid="{00000000-0005-0000-0000-0000BD070000}"/>
    <cellStyle name="Comma 12 2 6 2 2 2 4 2" xfId="26380" xr:uid="{00000000-0005-0000-0000-0000BE070000}"/>
    <cellStyle name="Comma 12 2 6 2 2 2 5" xfId="8827" xr:uid="{00000000-0005-0000-0000-0000BF070000}"/>
    <cellStyle name="Comma 12 2 6 2 2 2 6" xfId="20622" xr:uid="{00000000-0005-0000-0000-0000C0070000}"/>
    <cellStyle name="Comma 12 2 6 2 2 2 7" xfId="32361" xr:uid="{00000000-0005-0000-0000-0000C1070000}"/>
    <cellStyle name="Comma 12 2 6 2 2 3" xfId="2407" xr:uid="{00000000-0005-0000-0000-0000C2070000}"/>
    <cellStyle name="Comma 12 2 6 2 2 3 2" xfId="6642" xr:uid="{00000000-0005-0000-0000-0000C3070000}"/>
    <cellStyle name="Comma 12 2 6 2 2 3 2 2" xfId="14732" xr:uid="{00000000-0005-0000-0000-0000C4070000}"/>
    <cellStyle name="Comma 12 2 6 2 2 3 2 3" xfId="26383" xr:uid="{00000000-0005-0000-0000-0000C5070000}"/>
    <cellStyle name="Comma 12 2 6 2 2 3 2 4" xfId="32362" xr:uid="{00000000-0005-0000-0000-0000C6070000}"/>
    <cellStyle name="Comma 12 2 6 2 2 3 3" xfId="8830" xr:uid="{00000000-0005-0000-0000-0000C7070000}"/>
    <cellStyle name="Comma 12 2 6 2 2 3 4" xfId="20625" xr:uid="{00000000-0005-0000-0000-0000C8070000}"/>
    <cellStyle name="Comma 12 2 6 2 2 3 5" xfId="32363" xr:uid="{00000000-0005-0000-0000-0000C9070000}"/>
    <cellStyle name="Comma 12 2 6 2 2 4" xfId="5265" xr:uid="{00000000-0005-0000-0000-0000CA070000}"/>
    <cellStyle name="Comma 12 2 6 2 2 4 2" xfId="14733" xr:uid="{00000000-0005-0000-0000-0000CB070000}"/>
    <cellStyle name="Comma 12 2 6 2 2 4 2 2" xfId="26384" xr:uid="{00000000-0005-0000-0000-0000CC070000}"/>
    <cellStyle name="Comma 12 2 6 2 2 4 3" xfId="8831" xr:uid="{00000000-0005-0000-0000-0000CD070000}"/>
    <cellStyle name="Comma 12 2 6 2 2 4 4" xfId="20626" xr:uid="{00000000-0005-0000-0000-0000CE070000}"/>
    <cellStyle name="Comma 12 2 6 2 2 4 5" xfId="32364" xr:uid="{00000000-0005-0000-0000-0000CF070000}"/>
    <cellStyle name="Comma 12 2 6 2 2 5" xfId="14728" xr:uid="{00000000-0005-0000-0000-0000D0070000}"/>
    <cellStyle name="Comma 12 2 6 2 2 5 2" xfId="26379" xr:uid="{00000000-0005-0000-0000-0000D1070000}"/>
    <cellStyle name="Comma 12 2 6 2 2 6" xfId="8826" xr:uid="{00000000-0005-0000-0000-0000D2070000}"/>
    <cellStyle name="Comma 12 2 6 2 2 7" xfId="20621" xr:uid="{00000000-0005-0000-0000-0000D3070000}"/>
    <cellStyle name="Comma 12 2 6 2 2 8" xfId="32365" xr:uid="{00000000-0005-0000-0000-0000D4070000}"/>
    <cellStyle name="Comma 12 2 6 2 3" xfId="142" xr:uid="{00000000-0005-0000-0000-0000D5070000}"/>
    <cellStyle name="Comma 12 2 6 2 3 2" xfId="143" xr:uid="{00000000-0005-0000-0000-0000D6070000}"/>
    <cellStyle name="Comma 12 2 6 2 3 2 2" xfId="2410" xr:uid="{00000000-0005-0000-0000-0000D7070000}"/>
    <cellStyle name="Comma 12 2 6 2 3 2 2 2" xfId="6645" xr:uid="{00000000-0005-0000-0000-0000D8070000}"/>
    <cellStyle name="Comma 12 2 6 2 3 2 2 2 2" xfId="14736" xr:uid="{00000000-0005-0000-0000-0000D9070000}"/>
    <cellStyle name="Comma 12 2 6 2 3 2 2 2 3" xfId="26387" xr:uid="{00000000-0005-0000-0000-0000DA070000}"/>
    <cellStyle name="Comma 12 2 6 2 3 2 2 2 4" xfId="32366" xr:uid="{00000000-0005-0000-0000-0000DB070000}"/>
    <cellStyle name="Comma 12 2 6 2 3 2 2 3" xfId="8834" xr:uid="{00000000-0005-0000-0000-0000DC070000}"/>
    <cellStyle name="Comma 12 2 6 2 3 2 2 4" xfId="20629" xr:uid="{00000000-0005-0000-0000-0000DD070000}"/>
    <cellStyle name="Comma 12 2 6 2 3 2 2 5" xfId="32367" xr:uid="{00000000-0005-0000-0000-0000DE070000}"/>
    <cellStyle name="Comma 12 2 6 2 3 2 3" xfId="5616" xr:uid="{00000000-0005-0000-0000-0000DF070000}"/>
    <cellStyle name="Comma 12 2 6 2 3 2 3 2" xfId="14737" xr:uid="{00000000-0005-0000-0000-0000E0070000}"/>
    <cellStyle name="Comma 12 2 6 2 3 2 3 2 2" xfId="26388" xr:uid="{00000000-0005-0000-0000-0000E1070000}"/>
    <cellStyle name="Comma 12 2 6 2 3 2 3 3" xfId="8835" xr:uid="{00000000-0005-0000-0000-0000E2070000}"/>
    <cellStyle name="Comma 12 2 6 2 3 2 3 4" xfId="20630" xr:uid="{00000000-0005-0000-0000-0000E3070000}"/>
    <cellStyle name="Comma 12 2 6 2 3 2 3 5" xfId="32368" xr:uid="{00000000-0005-0000-0000-0000E4070000}"/>
    <cellStyle name="Comma 12 2 6 2 3 2 4" xfId="14735" xr:uid="{00000000-0005-0000-0000-0000E5070000}"/>
    <cellStyle name="Comma 12 2 6 2 3 2 4 2" xfId="26386" xr:uid="{00000000-0005-0000-0000-0000E6070000}"/>
    <cellStyle name="Comma 12 2 6 2 3 2 5" xfId="8833" xr:uid="{00000000-0005-0000-0000-0000E7070000}"/>
    <cellStyle name="Comma 12 2 6 2 3 2 6" xfId="20628" xr:uid="{00000000-0005-0000-0000-0000E8070000}"/>
    <cellStyle name="Comma 12 2 6 2 3 2 7" xfId="32369" xr:uid="{00000000-0005-0000-0000-0000E9070000}"/>
    <cellStyle name="Comma 12 2 6 2 3 3" xfId="2409" xr:uid="{00000000-0005-0000-0000-0000EA070000}"/>
    <cellStyle name="Comma 12 2 6 2 3 3 2" xfId="6644" xr:uid="{00000000-0005-0000-0000-0000EB070000}"/>
    <cellStyle name="Comma 12 2 6 2 3 3 2 2" xfId="14738" xr:uid="{00000000-0005-0000-0000-0000EC070000}"/>
    <cellStyle name="Comma 12 2 6 2 3 3 2 3" xfId="26389" xr:uid="{00000000-0005-0000-0000-0000ED070000}"/>
    <cellStyle name="Comma 12 2 6 2 3 3 2 4" xfId="32370" xr:uid="{00000000-0005-0000-0000-0000EE070000}"/>
    <cellStyle name="Comma 12 2 6 2 3 3 3" xfId="8836" xr:uid="{00000000-0005-0000-0000-0000EF070000}"/>
    <cellStyle name="Comma 12 2 6 2 3 3 4" xfId="20631" xr:uid="{00000000-0005-0000-0000-0000F0070000}"/>
    <cellStyle name="Comma 12 2 6 2 3 3 5" xfId="32371" xr:uid="{00000000-0005-0000-0000-0000F1070000}"/>
    <cellStyle name="Comma 12 2 6 2 3 4" xfId="5023" xr:uid="{00000000-0005-0000-0000-0000F2070000}"/>
    <cellStyle name="Comma 12 2 6 2 3 4 2" xfId="14739" xr:uid="{00000000-0005-0000-0000-0000F3070000}"/>
    <cellStyle name="Comma 12 2 6 2 3 4 2 2" xfId="26390" xr:uid="{00000000-0005-0000-0000-0000F4070000}"/>
    <cellStyle name="Comma 12 2 6 2 3 4 3" xfId="8837" xr:uid="{00000000-0005-0000-0000-0000F5070000}"/>
    <cellStyle name="Comma 12 2 6 2 3 4 4" xfId="20632" xr:uid="{00000000-0005-0000-0000-0000F6070000}"/>
    <cellStyle name="Comma 12 2 6 2 3 4 5" xfId="32372" xr:uid="{00000000-0005-0000-0000-0000F7070000}"/>
    <cellStyle name="Comma 12 2 6 2 3 5" xfId="14734" xr:uid="{00000000-0005-0000-0000-0000F8070000}"/>
    <cellStyle name="Comma 12 2 6 2 3 5 2" xfId="26385" xr:uid="{00000000-0005-0000-0000-0000F9070000}"/>
    <cellStyle name="Comma 12 2 6 2 3 6" xfId="8832" xr:uid="{00000000-0005-0000-0000-0000FA070000}"/>
    <cellStyle name="Comma 12 2 6 2 3 7" xfId="20627" xr:uid="{00000000-0005-0000-0000-0000FB070000}"/>
    <cellStyle name="Comma 12 2 6 2 3 8" xfId="32373" xr:uid="{00000000-0005-0000-0000-0000FC070000}"/>
    <cellStyle name="Comma 12 2 6 2 4" xfId="144" xr:uid="{00000000-0005-0000-0000-0000FD070000}"/>
    <cellStyle name="Comma 12 2 6 2 4 2" xfId="145" xr:uid="{00000000-0005-0000-0000-0000FE070000}"/>
    <cellStyle name="Comma 12 2 6 2 4 2 2" xfId="2412" xr:uid="{00000000-0005-0000-0000-0000FF070000}"/>
    <cellStyle name="Comma 12 2 6 2 4 2 2 2" xfId="6647" xr:uid="{00000000-0005-0000-0000-000000080000}"/>
    <cellStyle name="Comma 12 2 6 2 4 2 2 2 2" xfId="14742" xr:uid="{00000000-0005-0000-0000-000001080000}"/>
    <cellStyle name="Comma 12 2 6 2 4 2 2 2 3" xfId="26393" xr:uid="{00000000-0005-0000-0000-000002080000}"/>
    <cellStyle name="Comma 12 2 6 2 4 2 2 2 4" xfId="32374" xr:uid="{00000000-0005-0000-0000-000003080000}"/>
    <cellStyle name="Comma 12 2 6 2 4 2 2 3" xfId="8840" xr:uid="{00000000-0005-0000-0000-000004080000}"/>
    <cellStyle name="Comma 12 2 6 2 4 2 2 4" xfId="20635" xr:uid="{00000000-0005-0000-0000-000005080000}"/>
    <cellStyle name="Comma 12 2 6 2 4 2 2 5" xfId="32375" xr:uid="{00000000-0005-0000-0000-000006080000}"/>
    <cellStyle name="Comma 12 2 6 2 4 2 3" xfId="5617" xr:uid="{00000000-0005-0000-0000-000007080000}"/>
    <cellStyle name="Comma 12 2 6 2 4 2 3 2" xfId="14743" xr:uid="{00000000-0005-0000-0000-000008080000}"/>
    <cellStyle name="Comma 12 2 6 2 4 2 3 2 2" xfId="26394" xr:uid="{00000000-0005-0000-0000-000009080000}"/>
    <cellStyle name="Comma 12 2 6 2 4 2 3 3" xfId="8841" xr:uid="{00000000-0005-0000-0000-00000A080000}"/>
    <cellStyle name="Comma 12 2 6 2 4 2 3 4" xfId="20636" xr:uid="{00000000-0005-0000-0000-00000B080000}"/>
    <cellStyle name="Comma 12 2 6 2 4 2 3 5" xfId="32376" xr:uid="{00000000-0005-0000-0000-00000C080000}"/>
    <cellStyle name="Comma 12 2 6 2 4 2 4" xfId="14741" xr:uid="{00000000-0005-0000-0000-00000D080000}"/>
    <cellStyle name="Comma 12 2 6 2 4 2 4 2" xfId="26392" xr:uid="{00000000-0005-0000-0000-00000E080000}"/>
    <cellStyle name="Comma 12 2 6 2 4 2 5" xfId="8839" xr:uid="{00000000-0005-0000-0000-00000F080000}"/>
    <cellStyle name="Comma 12 2 6 2 4 2 6" xfId="20634" xr:uid="{00000000-0005-0000-0000-000010080000}"/>
    <cellStyle name="Comma 12 2 6 2 4 2 7" xfId="32377" xr:uid="{00000000-0005-0000-0000-000011080000}"/>
    <cellStyle name="Comma 12 2 6 2 4 3" xfId="2411" xr:uid="{00000000-0005-0000-0000-000012080000}"/>
    <cellStyle name="Comma 12 2 6 2 4 3 2" xfId="6646" xr:uid="{00000000-0005-0000-0000-000013080000}"/>
    <cellStyle name="Comma 12 2 6 2 4 3 2 2" xfId="14744" xr:uid="{00000000-0005-0000-0000-000014080000}"/>
    <cellStyle name="Comma 12 2 6 2 4 3 2 3" xfId="26395" xr:uid="{00000000-0005-0000-0000-000015080000}"/>
    <cellStyle name="Comma 12 2 6 2 4 3 2 4" xfId="32378" xr:uid="{00000000-0005-0000-0000-000016080000}"/>
    <cellStyle name="Comma 12 2 6 2 4 3 3" xfId="8842" xr:uid="{00000000-0005-0000-0000-000017080000}"/>
    <cellStyle name="Comma 12 2 6 2 4 3 4" xfId="20637" xr:uid="{00000000-0005-0000-0000-000018080000}"/>
    <cellStyle name="Comma 12 2 6 2 4 3 5" xfId="32379" xr:uid="{00000000-0005-0000-0000-000019080000}"/>
    <cellStyle name="Comma 12 2 6 2 4 4" xfId="5474" xr:uid="{00000000-0005-0000-0000-00001A080000}"/>
    <cellStyle name="Comma 12 2 6 2 4 4 2" xfId="14745" xr:uid="{00000000-0005-0000-0000-00001B080000}"/>
    <cellStyle name="Comma 12 2 6 2 4 4 2 2" xfId="26396" xr:uid="{00000000-0005-0000-0000-00001C080000}"/>
    <cellStyle name="Comma 12 2 6 2 4 4 3" xfId="8843" xr:uid="{00000000-0005-0000-0000-00001D080000}"/>
    <cellStyle name="Comma 12 2 6 2 4 4 4" xfId="20638" xr:uid="{00000000-0005-0000-0000-00001E080000}"/>
    <cellStyle name="Comma 12 2 6 2 4 4 5" xfId="32380" xr:uid="{00000000-0005-0000-0000-00001F080000}"/>
    <cellStyle name="Comma 12 2 6 2 4 5" xfId="14740" xr:uid="{00000000-0005-0000-0000-000020080000}"/>
    <cellStyle name="Comma 12 2 6 2 4 5 2" xfId="26391" xr:uid="{00000000-0005-0000-0000-000021080000}"/>
    <cellStyle name="Comma 12 2 6 2 4 6" xfId="8838" xr:uid="{00000000-0005-0000-0000-000022080000}"/>
    <cellStyle name="Comma 12 2 6 2 4 7" xfId="20633" xr:uid="{00000000-0005-0000-0000-000023080000}"/>
    <cellStyle name="Comma 12 2 6 2 4 8" xfId="32381" xr:uid="{00000000-0005-0000-0000-000024080000}"/>
    <cellStyle name="Comma 12 2 6 2 5" xfId="146" xr:uid="{00000000-0005-0000-0000-000025080000}"/>
    <cellStyle name="Comma 12 2 6 2 5 2" xfId="2413" xr:uid="{00000000-0005-0000-0000-000026080000}"/>
    <cellStyle name="Comma 12 2 6 2 5 2 2" xfId="6648" xr:uid="{00000000-0005-0000-0000-000027080000}"/>
    <cellStyle name="Comma 12 2 6 2 5 2 2 2" xfId="14747" xr:uid="{00000000-0005-0000-0000-000028080000}"/>
    <cellStyle name="Comma 12 2 6 2 5 2 2 3" xfId="26398" xr:uid="{00000000-0005-0000-0000-000029080000}"/>
    <cellStyle name="Comma 12 2 6 2 5 2 2 4" xfId="32382" xr:uid="{00000000-0005-0000-0000-00002A080000}"/>
    <cellStyle name="Comma 12 2 6 2 5 2 3" xfId="8845" xr:uid="{00000000-0005-0000-0000-00002B080000}"/>
    <cellStyle name="Comma 12 2 6 2 5 2 4" xfId="20640" xr:uid="{00000000-0005-0000-0000-00002C080000}"/>
    <cellStyle name="Comma 12 2 6 2 5 2 5" xfId="32383" xr:uid="{00000000-0005-0000-0000-00002D080000}"/>
    <cellStyle name="Comma 12 2 6 2 5 3" xfId="5618" xr:uid="{00000000-0005-0000-0000-00002E080000}"/>
    <cellStyle name="Comma 12 2 6 2 5 3 2" xfId="14748" xr:uid="{00000000-0005-0000-0000-00002F080000}"/>
    <cellStyle name="Comma 12 2 6 2 5 3 2 2" xfId="26399" xr:uid="{00000000-0005-0000-0000-000030080000}"/>
    <cellStyle name="Comma 12 2 6 2 5 3 3" xfId="8846" xr:uid="{00000000-0005-0000-0000-000031080000}"/>
    <cellStyle name="Comma 12 2 6 2 5 3 4" xfId="20641" xr:uid="{00000000-0005-0000-0000-000032080000}"/>
    <cellStyle name="Comma 12 2 6 2 5 3 5" xfId="32384" xr:uid="{00000000-0005-0000-0000-000033080000}"/>
    <cellStyle name="Comma 12 2 6 2 5 4" xfId="14746" xr:uid="{00000000-0005-0000-0000-000034080000}"/>
    <cellStyle name="Comma 12 2 6 2 5 4 2" xfId="26397" xr:uid="{00000000-0005-0000-0000-000035080000}"/>
    <cellStyle name="Comma 12 2 6 2 5 5" xfId="8844" xr:uid="{00000000-0005-0000-0000-000036080000}"/>
    <cellStyle name="Comma 12 2 6 2 5 6" xfId="20639" xr:uid="{00000000-0005-0000-0000-000037080000}"/>
    <cellStyle name="Comma 12 2 6 2 5 7" xfId="32385" xr:uid="{00000000-0005-0000-0000-000038080000}"/>
    <cellStyle name="Comma 12 2 6 2 6" xfId="2406" xr:uid="{00000000-0005-0000-0000-000039080000}"/>
    <cellStyle name="Comma 12 2 6 2 6 2" xfId="6641" xr:uid="{00000000-0005-0000-0000-00003A080000}"/>
    <cellStyle name="Comma 12 2 6 2 6 2 2" xfId="14749" xr:uid="{00000000-0005-0000-0000-00003B080000}"/>
    <cellStyle name="Comma 12 2 6 2 6 2 3" xfId="26400" xr:uid="{00000000-0005-0000-0000-00003C080000}"/>
    <cellStyle name="Comma 12 2 6 2 6 2 4" xfId="32386" xr:uid="{00000000-0005-0000-0000-00003D080000}"/>
    <cellStyle name="Comma 12 2 6 2 6 3" xfId="8847" xr:uid="{00000000-0005-0000-0000-00003E080000}"/>
    <cellStyle name="Comma 12 2 6 2 6 4" xfId="20642" xr:uid="{00000000-0005-0000-0000-00003F080000}"/>
    <cellStyle name="Comma 12 2 6 2 6 5" xfId="32387" xr:uid="{00000000-0005-0000-0000-000040080000}"/>
    <cellStyle name="Comma 12 2 6 2 7" xfId="4781" xr:uid="{00000000-0005-0000-0000-000041080000}"/>
    <cellStyle name="Comma 12 2 6 2 7 2" xfId="14750" xr:uid="{00000000-0005-0000-0000-000042080000}"/>
    <cellStyle name="Comma 12 2 6 2 7 2 2" xfId="26401" xr:uid="{00000000-0005-0000-0000-000043080000}"/>
    <cellStyle name="Comma 12 2 6 2 7 3" xfId="8848" xr:uid="{00000000-0005-0000-0000-000044080000}"/>
    <cellStyle name="Comma 12 2 6 2 7 4" xfId="20643" xr:uid="{00000000-0005-0000-0000-000045080000}"/>
    <cellStyle name="Comma 12 2 6 2 7 5" xfId="32388" xr:uid="{00000000-0005-0000-0000-000046080000}"/>
    <cellStyle name="Comma 12 2 6 2 8" xfId="14727" xr:uid="{00000000-0005-0000-0000-000047080000}"/>
    <cellStyle name="Comma 12 2 6 2 8 2" xfId="26378" xr:uid="{00000000-0005-0000-0000-000048080000}"/>
    <cellStyle name="Comma 12 2 6 2 9" xfId="8825" xr:uid="{00000000-0005-0000-0000-000049080000}"/>
    <cellStyle name="Comma 12 2 6 3" xfId="147" xr:uid="{00000000-0005-0000-0000-00004A080000}"/>
    <cellStyle name="Comma 12 2 6 3 2" xfId="148" xr:uid="{00000000-0005-0000-0000-00004B080000}"/>
    <cellStyle name="Comma 12 2 6 3 2 2" xfId="2415" xr:uid="{00000000-0005-0000-0000-00004C080000}"/>
    <cellStyle name="Comma 12 2 6 3 2 2 2" xfId="6650" xr:uid="{00000000-0005-0000-0000-00004D080000}"/>
    <cellStyle name="Comma 12 2 6 3 2 2 2 2" xfId="14753" xr:uid="{00000000-0005-0000-0000-00004E080000}"/>
    <cellStyle name="Comma 12 2 6 3 2 2 2 3" xfId="26404" xr:uid="{00000000-0005-0000-0000-00004F080000}"/>
    <cellStyle name="Comma 12 2 6 3 2 2 2 4" xfId="32389" xr:uid="{00000000-0005-0000-0000-000050080000}"/>
    <cellStyle name="Comma 12 2 6 3 2 2 3" xfId="8851" xr:uid="{00000000-0005-0000-0000-000051080000}"/>
    <cellStyle name="Comma 12 2 6 3 2 2 4" xfId="20646" xr:uid="{00000000-0005-0000-0000-000052080000}"/>
    <cellStyle name="Comma 12 2 6 3 2 2 5" xfId="32390" xr:uid="{00000000-0005-0000-0000-000053080000}"/>
    <cellStyle name="Comma 12 2 6 3 2 3" xfId="5619" xr:uid="{00000000-0005-0000-0000-000054080000}"/>
    <cellStyle name="Comma 12 2 6 3 2 3 2" xfId="14754" xr:uid="{00000000-0005-0000-0000-000055080000}"/>
    <cellStyle name="Comma 12 2 6 3 2 3 2 2" xfId="26405" xr:uid="{00000000-0005-0000-0000-000056080000}"/>
    <cellStyle name="Comma 12 2 6 3 2 3 3" xfId="8852" xr:uid="{00000000-0005-0000-0000-000057080000}"/>
    <cellStyle name="Comma 12 2 6 3 2 3 4" xfId="20647" xr:uid="{00000000-0005-0000-0000-000058080000}"/>
    <cellStyle name="Comma 12 2 6 3 2 3 5" xfId="32391" xr:uid="{00000000-0005-0000-0000-000059080000}"/>
    <cellStyle name="Comma 12 2 6 3 2 4" xfId="14752" xr:uid="{00000000-0005-0000-0000-00005A080000}"/>
    <cellStyle name="Comma 12 2 6 3 2 4 2" xfId="26403" xr:uid="{00000000-0005-0000-0000-00005B080000}"/>
    <cellStyle name="Comma 12 2 6 3 2 5" xfId="8850" xr:uid="{00000000-0005-0000-0000-00005C080000}"/>
    <cellStyle name="Comma 12 2 6 3 2 6" xfId="20645" xr:uid="{00000000-0005-0000-0000-00005D080000}"/>
    <cellStyle name="Comma 12 2 6 3 2 7" xfId="32392" xr:uid="{00000000-0005-0000-0000-00005E080000}"/>
    <cellStyle name="Comma 12 2 6 3 3" xfId="2414" xr:uid="{00000000-0005-0000-0000-00005F080000}"/>
    <cellStyle name="Comma 12 2 6 3 3 2" xfId="6649" xr:uid="{00000000-0005-0000-0000-000060080000}"/>
    <cellStyle name="Comma 12 2 6 3 3 2 2" xfId="14755" xr:uid="{00000000-0005-0000-0000-000061080000}"/>
    <cellStyle name="Comma 12 2 6 3 3 2 3" xfId="26406" xr:uid="{00000000-0005-0000-0000-000062080000}"/>
    <cellStyle name="Comma 12 2 6 3 3 2 4" xfId="32393" xr:uid="{00000000-0005-0000-0000-000063080000}"/>
    <cellStyle name="Comma 12 2 6 3 3 3" xfId="8853" xr:uid="{00000000-0005-0000-0000-000064080000}"/>
    <cellStyle name="Comma 12 2 6 3 3 4" xfId="20648" xr:uid="{00000000-0005-0000-0000-000065080000}"/>
    <cellStyle name="Comma 12 2 6 3 3 5" xfId="32394" xr:uid="{00000000-0005-0000-0000-000066080000}"/>
    <cellStyle name="Comma 12 2 6 3 4" xfId="5178" xr:uid="{00000000-0005-0000-0000-000067080000}"/>
    <cellStyle name="Comma 12 2 6 3 4 2" xfId="14756" xr:uid="{00000000-0005-0000-0000-000068080000}"/>
    <cellStyle name="Comma 12 2 6 3 4 2 2" xfId="26407" xr:uid="{00000000-0005-0000-0000-000069080000}"/>
    <cellStyle name="Comma 12 2 6 3 4 3" xfId="8854" xr:uid="{00000000-0005-0000-0000-00006A080000}"/>
    <cellStyle name="Comma 12 2 6 3 4 4" xfId="20649" xr:uid="{00000000-0005-0000-0000-00006B080000}"/>
    <cellStyle name="Comma 12 2 6 3 4 5" xfId="32395" xr:uid="{00000000-0005-0000-0000-00006C080000}"/>
    <cellStyle name="Comma 12 2 6 3 5" xfId="14751" xr:uid="{00000000-0005-0000-0000-00006D080000}"/>
    <cellStyle name="Comma 12 2 6 3 5 2" xfId="26402" xr:uid="{00000000-0005-0000-0000-00006E080000}"/>
    <cellStyle name="Comma 12 2 6 3 6" xfId="8849" xr:uid="{00000000-0005-0000-0000-00006F080000}"/>
    <cellStyle name="Comma 12 2 6 3 7" xfId="20644" xr:uid="{00000000-0005-0000-0000-000070080000}"/>
    <cellStyle name="Comma 12 2 6 3 8" xfId="32396" xr:uid="{00000000-0005-0000-0000-000071080000}"/>
    <cellStyle name="Comma 12 2 6 4" xfId="149" xr:uid="{00000000-0005-0000-0000-000072080000}"/>
    <cellStyle name="Comma 12 2 6 4 2" xfId="150" xr:uid="{00000000-0005-0000-0000-000073080000}"/>
    <cellStyle name="Comma 12 2 6 4 2 2" xfId="2417" xr:uid="{00000000-0005-0000-0000-000074080000}"/>
    <cellStyle name="Comma 12 2 6 4 2 2 2" xfId="6652" xr:uid="{00000000-0005-0000-0000-000075080000}"/>
    <cellStyle name="Comma 12 2 6 4 2 2 2 2" xfId="14759" xr:uid="{00000000-0005-0000-0000-000076080000}"/>
    <cellStyle name="Comma 12 2 6 4 2 2 2 3" xfId="26410" xr:uid="{00000000-0005-0000-0000-000077080000}"/>
    <cellStyle name="Comma 12 2 6 4 2 2 2 4" xfId="32397" xr:uid="{00000000-0005-0000-0000-000078080000}"/>
    <cellStyle name="Comma 12 2 6 4 2 2 3" xfId="8857" xr:uid="{00000000-0005-0000-0000-000079080000}"/>
    <cellStyle name="Comma 12 2 6 4 2 2 4" xfId="20652" xr:uid="{00000000-0005-0000-0000-00007A080000}"/>
    <cellStyle name="Comma 12 2 6 4 2 2 5" xfId="32398" xr:uid="{00000000-0005-0000-0000-00007B080000}"/>
    <cellStyle name="Comma 12 2 6 4 2 3" xfId="5620" xr:uid="{00000000-0005-0000-0000-00007C080000}"/>
    <cellStyle name="Comma 12 2 6 4 2 3 2" xfId="14760" xr:uid="{00000000-0005-0000-0000-00007D080000}"/>
    <cellStyle name="Comma 12 2 6 4 2 3 2 2" xfId="26411" xr:uid="{00000000-0005-0000-0000-00007E080000}"/>
    <cellStyle name="Comma 12 2 6 4 2 3 3" xfId="8858" xr:uid="{00000000-0005-0000-0000-00007F080000}"/>
    <cellStyle name="Comma 12 2 6 4 2 3 4" xfId="20653" xr:uid="{00000000-0005-0000-0000-000080080000}"/>
    <cellStyle name="Comma 12 2 6 4 2 3 5" xfId="32399" xr:uid="{00000000-0005-0000-0000-000081080000}"/>
    <cellStyle name="Comma 12 2 6 4 2 4" xfId="14758" xr:uid="{00000000-0005-0000-0000-000082080000}"/>
    <cellStyle name="Comma 12 2 6 4 2 4 2" xfId="26409" xr:uid="{00000000-0005-0000-0000-000083080000}"/>
    <cellStyle name="Comma 12 2 6 4 2 5" xfId="8856" xr:uid="{00000000-0005-0000-0000-000084080000}"/>
    <cellStyle name="Comma 12 2 6 4 2 6" xfId="20651" xr:uid="{00000000-0005-0000-0000-000085080000}"/>
    <cellStyle name="Comma 12 2 6 4 2 7" xfId="32400" xr:uid="{00000000-0005-0000-0000-000086080000}"/>
    <cellStyle name="Comma 12 2 6 4 3" xfId="2416" xr:uid="{00000000-0005-0000-0000-000087080000}"/>
    <cellStyle name="Comma 12 2 6 4 3 2" xfId="6651" xr:uid="{00000000-0005-0000-0000-000088080000}"/>
    <cellStyle name="Comma 12 2 6 4 3 2 2" xfId="14761" xr:uid="{00000000-0005-0000-0000-000089080000}"/>
    <cellStyle name="Comma 12 2 6 4 3 2 3" xfId="26412" xr:uid="{00000000-0005-0000-0000-00008A080000}"/>
    <cellStyle name="Comma 12 2 6 4 3 2 4" xfId="32401" xr:uid="{00000000-0005-0000-0000-00008B080000}"/>
    <cellStyle name="Comma 12 2 6 4 3 3" xfId="8859" xr:uid="{00000000-0005-0000-0000-00008C080000}"/>
    <cellStyle name="Comma 12 2 6 4 3 4" xfId="20654" xr:uid="{00000000-0005-0000-0000-00008D080000}"/>
    <cellStyle name="Comma 12 2 6 4 3 5" xfId="32402" xr:uid="{00000000-0005-0000-0000-00008E080000}"/>
    <cellStyle name="Comma 12 2 6 4 4" xfId="4936" xr:uid="{00000000-0005-0000-0000-00008F080000}"/>
    <cellStyle name="Comma 12 2 6 4 4 2" xfId="14762" xr:uid="{00000000-0005-0000-0000-000090080000}"/>
    <cellStyle name="Comma 12 2 6 4 4 2 2" xfId="26413" xr:uid="{00000000-0005-0000-0000-000091080000}"/>
    <cellStyle name="Comma 12 2 6 4 4 3" xfId="8860" xr:uid="{00000000-0005-0000-0000-000092080000}"/>
    <cellStyle name="Comma 12 2 6 4 4 4" xfId="20655" xr:uid="{00000000-0005-0000-0000-000093080000}"/>
    <cellStyle name="Comma 12 2 6 4 4 5" xfId="32403" xr:uid="{00000000-0005-0000-0000-000094080000}"/>
    <cellStyle name="Comma 12 2 6 4 5" xfId="14757" xr:uid="{00000000-0005-0000-0000-000095080000}"/>
    <cellStyle name="Comma 12 2 6 4 5 2" xfId="26408" xr:uid="{00000000-0005-0000-0000-000096080000}"/>
    <cellStyle name="Comma 12 2 6 4 6" xfId="8855" xr:uid="{00000000-0005-0000-0000-000097080000}"/>
    <cellStyle name="Comma 12 2 6 4 7" xfId="20650" xr:uid="{00000000-0005-0000-0000-000098080000}"/>
    <cellStyle name="Comma 12 2 6 4 8" xfId="32404" xr:uid="{00000000-0005-0000-0000-000099080000}"/>
    <cellStyle name="Comma 12 2 6 5" xfId="151" xr:uid="{00000000-0005-0000-0000-00009A080000}"/>
    <cellStyle name="Comma 12 2 6 5 2" xfId="152" xr:uid="{00000000-0005-0000-0000-00009B080000}"/>
    <cellStyle name="Comma 12 2 6 5 2 2" xfId="2419" xr:uid="{00000000-0005-0000-0000-00009C080000}"/>
    <cellStyle name="Comma 12 2 6 5 2 2 2" xfId="6654" xr:uid="{00000000-0005-0000-0000-00009D080000}"/>
    <cellStyle name="Comma 12 2 6 5 2 2 2 2" xfId="14765" xr:uid="{00000000-0005-0000-0000-00009E080000}"/>
    <cellStyle name="Comma 12 2 6 5 2 2 2 3" xfId="26416" xr:uid="{00000000-0005-0000-0000-00009F080000}"/>
    <cellStyle name="Comma 12 2 6 5 2 2 2 4" xfId="32405" xr:uid="{00000000-0005-0000-0000-0000A0080000}"/>
    <cellStyle name="Comma 12 2 6 5 2 2 3" xfId="8863" xr:uid="{00000000-0005-0000-0000-0000A1080000}"/>
    <cellStyle name="Comma 12 2 6 5 2 2 4" xfId="20658" xr:uid="{00000000-0005-0000-0000-0000A2080000}"/>
    <cellStyle name="Comma 12 2 6 5 2 2 5" xfId="32406" xr:uid="{00000000-0005-0000-0000-0000A3080000}"/>
    <cellStyle name="Comma 12 2 6 5 2 3" xfId="5621" xr:uid="{00000000-0005-0000-0000-0000A4080000}"/>
    <cellStyle name="Comma 12 2 6 5 2 3 2" xfId="14766" xr:uid="{00000000-0005-0000-0000-0000A5080000}"/>
    <cellStyle name="Comma 12 2 6 5 2 3 2 2" xfId="26417" xr:uid="{00000000-0005-0000-0000-0000A6080000}"/>
    <cellStyle name="Comma 12 2 6 5 2 3 3" xfId="8864" xr:uid="{00000000-0005-0000-0000-0000A7080000}"/>
    <cellStyle name="Comma 12 2 6 5 2 3 4" xfId="20659" xr:uid="{00000000-0005-0000-0000-0000A8080000}"/>
    <cellStyle name="Comma 12 2 6 5 2 3 5" xfId="32407" xr:uid="{00000000-0005-0000-0000-0000A9080000}"/>
    <cellStyle name="Comma 12 2 6 5 2 4" xfId="14764" xr:uid="{00000000-0005-0000-0000-0000AA080000}"/>
    <cellStyle name="Comma 12 2 6 5 2 4 2" xfId="26415" xr:uid="{00000000-0005-0000-0000-0000AB080000}"/>
    <cellStyle name="Comma 12 2 6 5 2 5" xfId="8862" xr:uid="{00000000-0005-0000-0000-0000AC080000}"/>
    <cellStyle name="Comma 12 2 6 5 2 6" xfId="20657" xr:uid="{00000000-0005-0000-0000-0000AD080000}"/>
    <cellStyle name="Comma 12 2 6 5 2 7" xfId="32408" xr:uid="{00000000-0005-0000-0000-0000AE080000}"/>
    <cellStyle name="Comma 12 2 6 5 3" xfId="2418" xr:uid="{00000000-0005-0000-0000-0000AF080000}"/>
    <cellStyle name="Comma 12 2 6 5 3 2" xfId="6653" xr:uid="{00000000-0005-0000-0000-0000B0080000}"/>
    <cellStyle name="Comma 12 2 6 5 3 2 2" xfId="14767" xr:uid="{00000000-0005-0000-0000-0000B1080000}"/>
    <cellStyle name="Comma 12 2 6 5 3 2 3" xfId="26418" xr:uid="{00000000-0005-0000-0000-0000B2080000}"/>
    <cellStyle name="Comma 12 2 6 5 3 2 4" xfId="32409" xr:uid="{00000000-0005-0000-0000-0000B3080000}"/>
    <cellStyle name="Comma 12 2 6 5 3 3" xfId="8865" xr:uid="{00000000-0005-0000-0000-0000B4080000}"/>
    <cellStyle name="Comma 12 2 6 5 3 4" xfId="20660" xr:uid="{00000000-0005-0000-0000-0000B5080000}"/>
    <cellStyle name="Comma 12 2 6 5 3 5" xfId="32410" xr:uid="{00000000-0005-0000-0000-0000B6080000}"/>
    <cellStyle name="Comma 12 2 6 5 4" xfId="5387" xr:uid="{00000000-0005-0000-0000-0000B7080000}"/>
    <cellStyle name="Comma 12 2 6 5 4 2" xfId="14768" xr:uid="{00000000-0005-0000-0000-0000B8080000}"/>
    <cellStyle name="Comma 12 2 6 5 4 2 2" xfId="26419" xr:uid="{00000000-0005-0000-0000-0000B9080000}"/>
    <cellStyle name="Comma 12 2 6 5 4 3" xfId="8866" xr:uid="{00000000-0005-0000-0000-0000BA080000}"/>
    <cellStyle name="Comma 12 2 6 5 4 4" xfId="20661" xr:uid="{00000000-0005-0000-0000-0000BB080000}"/>
    <cellStyle name="Comma 12 2 6 5 4 5" xfId="32411" xr:uid="{00000000-0005-0000-0000-0000BC080000}"/>
    <cellStyle name="Comma 12 2 6 5 5" xfId="14763" xr:uid="{00000000-0005-0000-0000-0000BD080000}"/>
    <cellStyle name="Comma 12 2 6 5 5 2" xfId="26414" xr:uid="{00000000-0005-0000-0000-0000BE080000}"/>
    <cellStyle name="Comma 12 2 6 5 6" xfId="8861" xr:uid="{00000000-0005-0000-0000-0000BF080000}"/>
    <cellStyle name="Comma 12 2 6 5 7" xfId="20656" xr:uid="{00000000-0005-0000-0000-0000C0080000}"/>
    <cellStyle name="Comma 12 2 6 5 8" xfId="32412" xr:uid="{00000000-0005-0000-0000-0000C1080000}"/>
    <cellStyle name="Comma 12 2 6 6" xfId="153" xr:uid="{00000000-0005-0000-0000-0000C2080000}"/>
    <cellStyle name="Comma 12 2 6 6 2" xfId="2420" xr:uid="{00000000-0005-0000-0000-0000C3080000}"/>
    <cellStyle name="Comma 12 2 6 6 2 2" xfId="6655" xr:uid="{00000000-0005-0000-0000-0000C4080000}"/>
    <cellStyle name="Comma 12 2 6 6 2 2 2" xfId="14770" xr:uid="{00000000-0005-0000-0000-0000C5080000}"/>
    <cellStyle name="Comma 12 2 6 6 2 2 3" xfId="26421" xr:uid="{00000000-0005-0000-0000-0000C6080000}"/>
    <cellStyle name="Comma 12 2 6 6 2 2 4" xfId="32413" xr:uid="{00000000-0005-0000-0000-0000C7080000}"/>
    <cellStyle name="Comma 12 2 6 6 2 3" xfId="8868" xr:uid="{00000000-0005-0000-0000-0000C8080000}"/>
    <cellStyle name="Comma 12 2 6 6 2 4" xfId="20663" xr:uid="{00000000-0005-0000-0000-0000C9080000}"/>
    <cellStyle name="Comma 12 2 6 6 2 5" xfId="32414" xr:uid="{00000000-0005-0000-0000-0000CA080000}"/>
    <cellStyle name="Comma 12 2 6 6 3" xfId="5622" xr:uid="{00000000-0005-0000-0000-0000CB080000}"/>
    <cellStyle name="Comma 12 2 6 6 3 2" xfId="14771" xr:uid="{00000000-0005-0000-0000-0000CC080000}"/>
    <cellStyle name="Comma 12 2 6 6 3 2 2" xfId="26422" xr:uid="{00000000-0005-0000-0000-0000CD080000}"/>
    <cellStyle name="Comma 12 2 6 6 3 3" xfId="8869" xr:uid="{00000000-0005-0000-0000-0000CE080000}"/>
    <cellStyle name="Comma 12 2 6 6 3 4" xfId="20664" xr:uid="{00000000-0005-0000-0000-0000CF080000}"/>
    <cellStyle name="Comma 12 2 6 6 3 5" xfId="32415" xr:uid="{00000000-0005-0000-0000-0000D0080000}"/>
    <cellStyle name="Comma 12 2 6 6 4" xfId="14769" xr:uid="{00000000-0005-0000-0000-0000D1080000}"/>
    <cellStyle name="Comma 12 2 6 6 4 2" xfId="26420" xr:uid="{00000000-0005-0000-0000-0000D2080000}"/>
    <cellStyle name="Comma 12 2 6 6 5" xfId="8867" xr:uid="{00000000-0005-0000-0000-0000D3080000}"/>
    <cellStyle name="Comma 12 2 6 6 6" xfId="20662" xr:uid="{00000000-0005-0000-0000-0000D4080000}"/>
    <cellStyle name="Comma 12 2 6 6 7" xfId="32416" xr:uid="{00000000-0005-0000-0000-0000D5080000}"/>
    <cellStyle name="Comma 12 2 6 7" xfId="2405" xr:uid="{00000000-0005-0000-0000-0000D6080000}"/>
    <cellStyle name="Comma 12 2 6 7 2" xfId="6640" xr:uid="{00000000-0005-0000-0000-0000D7080000}"/>
    <cellStyle name="Comma 12 2 6 7 2 2" xfId="14772" xr:uid="{00000000-0005-0000-0000-0000D8080000}"/>
    <cellStyle name="Comma 12 2 6 7 2 3" xfId="26423" xr:uid="{00000000-0005-0000-0000-0000D9080000}"/>
    <cellStyle name="Comma 12 2 6 7 2 4" xfId="32417" xr:uid="{00000000-0005-0000-0000-0000DA080000}"/>
    <cellStyle name="Comma 12 2 6 7 3" xfId="8870" xr:uid="{00000000-0005-0000-0000-0000DB080000}"/>
    <cellStyle name="Comma 12 2 6 7 4" xfId="20665" xr:uid="{00000000-0005-0000-0000-0000DC080000}"/>
    <cellStyle name="Comma 12 2 6 7 5" xfId="32418" xr:uid="{00000000-0005-0000-0000-0000DD080000}"/>
    <cellStyle name="Comma 12 2 6 8" xfId="4694" xr:uid="{00000000-0005-0000-0000-0000DE080000}"/>
    <cellStyle name="Comma 12 2 6 8 2" xfId="14773" xr:uid="{00000000-0005-0000-0000-0000DF080000}"/>
    <cellStyle name="Comma 12 2 6 8 2 2" xfId="26424" xr:uid="{00000000-0005-0000-0000-0000E0080000}"/>
    <cellStyle name="Comma 12 2 6 8 3" xfId="8871" xr:uid="{00000000-0005-0000-0000-0000E1080000}"/>
    <cellStyle name="Comma 12 2 6 8 4" xfId="20666" xr:uid="{00000000-0005-0000-0000-0000E2080000}"/>
    <cellStyle name="Comma 12 2 6 8 5" xfId="32419" xr:uid="{00000000-0005-0000-0000-0000E3080000}"/>
    <cellStyle name="Comma 12 2 6 9" xfId="14726" xr:uid="{00000000-0005-0000-0000-0000E4080000}"/>
    <cellStyle name="Comma 12 2 6 9 2" xfId="26377" xr:uid="{00000000-0005-0000-0000-0000E5080000}"/>
    <cellStyle name="Comma 12 2 7" xfId="154" xr:uid="{00000000-0005-0000-0000-0000E6080000}"/>
    <cellStyle name="Comma 12 2 7 10" xfId="20667" xr:uid="{00000000-0005-0000-0000-0000E7080000}"/>
    <cellStyle name="Comma 12 2 7 11" xfId="32420" xr:uid="{00000000-0005-0000-0000-0000E8080000}"/>
    <cellStyle name="Comma 12 2 7 2" xfId="155" xr:uid="{00000000-0005-0000-0000-0000E9080000}"/>
    <cellStyle name="Comma 12 2 7 2 2" xfId="156" xr:uid="{00000000-0005-0000-0000-0000EA080000}"/>
    <cellStyle name="Comma 12 2 7 2 2 2" xfId="2423" xr:uid="{00000000-0005-0000-0000-0000EB080000}"/>
    <cellStyle name="Comma 12 2 7 2 2 2 2" xfId="6658" xr:uid="{00000000-0005-0000-0000-0000EC080000}"/>
    <cellStyle name="Comma 12 2 7 2 2 2 2 2" xfId="14777" xr:uid="{00000000-0005-0000-0000-0000ED080000}"/>
    <cellStyle name="Comma 12 2 7 2 2 2 2 3" xfId="26428" xr:uid="{00000000-0005-0000-0000-0000EE080000}"/>
    <cellStyle name="Comma 12 2 7 2 2 2 2 4" xfId="32421" xr:uid="{00000000-0005-0000-0000-0000EF080000}"/>
    <cellStyle name="Comma 12 2 7 2 2 2 3" xfId="8875" xr:uid="{00000000-0005-0000-0000-0000F0080000}"/>
    <cellStyle name="Comma 12 2 7 2 2 2 4" xfId="20670" xr:uid="{00000000-0005-0000-0000-0000F1080000}"/>
    <cellStyle name="Comma 12 2 7 2 2 2 5" xfId="32422" xr:uid="{00000000-0005-0000-0000-0000F2080000}"/>
    <cellStyle name="Comma 12 2 7 2 2 3" xfId="5623" xr:uid="{00000000-0005-0000-0000-0000F3080000}"/>
    <cellStyle name="Comma 12 2 7 2 2 3 2" xfId="14778" xr:uid="{00000000-0005-0000-0000-0000F4080000}"/>
    <cellStyle name="Comma 12 2 7 2 2 3 2 2" xfId="26429" xr:uid="{00000000-0005-0000-0000-0000F5080000}"/>
    <cellStyle name="Comma 12 2 7 2 2 3 3" xfId="8876" xr:uid="{00000000-0005-0000-0000-0000F6080000}"/>
    <cellStyle name="Comma 12 2 7 2 2 3 4" xfId="20671" xr:uid="{00000000-0005-0000-0000-0000F7080000}"/>
    <cellStyle name="Comma 12 2 7 2 2 3 5" xfId="32423" xr:uid="{00000000-0005-0000-0000-0000F8080000}"/>
    <cellStyle name="Comma 12 2 7 2 2 4" xfId="14776" xr:uid="{00000000-0005-0000-0000-0000F9080000}"/>
    <cellStyle name="Comma 12 2 7 2 2 4 2" xfId="26427" xr:uid="{00000000-0005-0000-0000-0000FA080000}"/>
    <cellStyle name="Comma 12 2 7 2 2 5" xfId="8874" xr:uid="{00000000-0005-0000-0000-0000FB080000}"/>
    <cellStyle name="Comma 12 2 7 2 2 6" xfId="20669" xr:uid="{00000000-0005-0000-0000-0000FC080000}"/>
    <cellStyle name="Comma 12 2 7 2 2 7" xfId="32424" xr:uid="{00000000-0005-0000-0000-0000FD080000}"/>
    <cellStyle name="Comma 12 2 7 2 3" xfId="2422" xr:uid="{00000000-0005-0000-0000-0000FE080000}"/>
    <cellStyle name="Comma 12 2 7 2 3 2" xfId="6657" xr:uid="{00000000-0005-0000-0000-0000FF080000}"/>
    <cellStyle name="Comma 12 2 7 2 3 2 2" xfId="14779" xr:uid="{00000000-0005-0000-0000-000000090000}"/>
    <cellStyle name="Comma 12 2 7 2 3 2 3" xfId="26430" xr:uid="{00000000-0005-0000-0000-000001090000}"/>
    <cellStyle name="Comma 12 2 7 2 3 2 4" xfId="32425" xr:uid="{00000000-0005-0000-0000-000002090000}"/>
    <cellStyle name="Comma 12 2 7 2 3 3" xfId="8877" xr:uid="{00000000-0005-0000-0000-000003090000}"/>
    <cellStyle name="Comma 12 2 7 2 3 4" xfId="20672" xr:uid="{00000000-0005-0000-0000-000004090000}"/>
    <cellStyle name="Comma 12 2 7 2 3 5" xfId="32426" xr:uid="{00000000-0005-0000-0000-000005090000}"/>
    <cellStyle name="Comma 12 2 7 2 4" xfId="5107" xr:uid="{00000000-0005-0000-0000-000006090000}"/>
    <cellStyle name="Comma 12 2 7 2 4 2" xfId="14780" xr:uid="{00000000-0005-0000-0000-000007090000}"/>
    <cellStyle name="Comma 12 2 7 2 4 2 2" xfId="26431" xr:uid="{00000000-0005-0000-0000-000008090000}"/>
    <cellStyle name="Comma 12 2 7 2 4 3" xfId="8878" xr:uid="{00000000-0005-0000-0000-000009090000}"/>
    <cellStyle name="Comma 12 2 7 2 4 4" xfId="20673" xr:uid="{00000000-0005-0000-0000-00000A090000}"/>
    <cellStyle name="Comma 12 2 7 2 4 5" xfId="32427" xr:uid="{00000000-0005-0000-0000-00000B090000}"/>
    <cellStyle name="Comma 12 2 7 2 5" xfId="14775" xr:uid="{00000000-0005-0000-0000-00000C090000}"/>
    <cellStyle name="Comma 12 2 7 2 5 2" xfId="26426" xr:uid="{00000000-0005-0000-0000-00000D090000}"/>
    <cellStyle name="Comma 12 2 7 2 6" xfId="8873" xr:uid="{00000000-0005-0000-0000-00000E090000}"/>
    <cellStyle name="Comma 12 2 7 2 7" xfId="20668" xr:uid="{00000000-0005-0000-0000-00000F090000}"/>
    <cellStyle name="Comma 12 2 7 2 8" xfId="32428" xr:uid="{00000000-0005-0000-0000-000010090000}"/>
    <cellStyle name="Comma 12 2 7 3" xfId="157" xr:uid="{00000000-0005-0000-0000-000011090000}"/>
    <cellStyle name="Comma 12 2 7 3 2" xfId="158" xr:uid="{00000000-0005-0000-0000-000012090000}"/>
    <cellStyle name="Comma 12 2 7 3 2 2" xfId="2425" xr:uid="{00000000-0005-0000-0000-000013090000}"/>
    <cellStyle name="Comma 12 2 7 3 2 2 2" xfId="6660" xr:uid="{00000000-0005-0000-0000-000014090000}"/>
    <cellStyle name="Comma 12 2 7 3 2 2 2 2" xfId="14783" xr:uid="{00000000-0005-0000-0000-000015090000}"/>
    <cellStyle name="Comma 12 2 7 3 2 2 2 3" xfId="26434" xr:uid="{00000000-0005-0000-0000-000016090000}"/>
    <cellStyle name="Comma 12 2 7 3 2 2 2 4" xfId="32429" xr:uid="{00000000-0005-0000-0000-000017090000}"/>
    <cellStyle name="Comma 12 2 7 3 2 2 3" xfId="8881" xr:uid="{00000000-0005-0000-0000-000018090000}"/>
    <cellStyle name="Comma 12 2 7 3 2 2 4" xfId="20676" xr:uid="{00000000-0005-0000-0000-000019090000}"/>
    <cellStyle name="Comma 12 2 7 3 2 2 5" xfId="32430" xr:uid="{00000000-0005-0000-0000-00001A090000}"/>
    <cellStyle name="Comma 12 2 7 3 2 3" xfId="5624" xr:uid="{00000000-0005-0000-0000-00001B090000}"/>
    <cellStyle name="Comma 12 2 7 3 2 3 2" xfId="14784" xr:uid="{00000000-0005-0000-0000-00001C090000}"/>
    <cellStyle name="Comma 12 2 7 3 2 3 2 2" xfId="26435" xr:uid="{00000000-0005-0000-0000-00001D090000}"/>
    <cellStyle name="Comma 12 2 7 3 2 3 3" xfId="8882" xr:uid="{00000000-0005-0000-0000-00001E090000}"/>
    <cellStyle name="Comma 12 2 7 3 2 3 4" xfId="20677" xr:uid="{00000000-0005-0000-0000-00001F090000}"/>
    <cellStyle name="Comma 12 2 7 3 2 3 5" xfId="32431" xr:uid="{00000000-0005-0000-0000-000020090000}"/>
    <cellStyle name="Comma 12 2 7 3 2 4" xfId="14782" xr:uid="{00000000-0005-0000-0000-000021090000}"/>
    <cellStyle name="Comma 12 2 7 3 2 4 2" xfId="26433" xr:uid="{00000000-0005-0000-0000-000022090000}"/>
    <cellStyle name="Comma 12 2 7 3 2 5" xfId="8880" xr:uid="{00000000-0005-0000-0000-000023090000}"/>
    <cellStyle name="Comma 12 2 7 3 2 6" xfId="20675" xr:uid="{00000000-0005-0000-0000-000024090000}"/>
    <cellStyle name="Comma 12 2 7 3 2 7" xfId="32432" xr:uid="{00000000-0005-0000-0000-000025090000}"/>
    <cellStyle name="Comma 12 2 7 3 3" xfId="2424" xr:uid="{00000000-0005-0000-0000-000026090000}"/>
    <cellStyle name="Comma 12 2 7 3 3 2" xfId="6659" xr:uid="{00000000-0005-0000-0000-000027090000}"/>
    <cellStyle name="Comma 12 2 7 3 3 2 2" xfId="14785" xr:uid="{00000000-0005-0000-0000-000028090000}"/>
    <cellStyle name="Comma 12 2 7 3 3 2 3" xfId="26436" xr:uid="{00000000-0005-0000-0000-000029090000}"/>
    <cellStyle name="Comma 12 2 7 3 3 2 4" xfId="32433" xr:uid="{00000000-0005-0000-0000-00002A090000}"/>
    <cellStyle name="Comma 12 2 7 3 3 3" xfId="8883" xr:uid="{00000000-0005-0000-0000-00002B090000}"/>
    <cellStyle name="Comma 12 2 7 3 3 4" xfId="20678" xr:uid="{00000000-0005-0000-0000-00002C090000}"/>
    <cellStyle name="Comma 12 2 7 3 3 5" xfId="32434" xr:uid="{00000000-0005-0000-0000-00002D090000}"/>
    <cellStyle name="Comma 12 2 7 3 4" xfId="4865" xr:uid="{00000000-0005-0000-0000-00002E090000}"/>
    <cellStyle name="Comma 12 2 7 3 4 2" xfId="14786" xr:uid="{00000000-0005-0000-0000-00002F090000}"/>
    <cellStyle name="Comma 12 2 7 3 4 2 2" xfId="26437" xr:uid="{00000000-0005-0000-0000-000030090000}"/>
    <cellStyle name="Comma 12 2 7 3 4 3" xfId="8884" xr:uid="{00000000-0005-0000-0000-000031090000}"/>
    <cellStyle name="Comma 12 2 7 3 4 4" xfId="20679" xr:uid="{00000000-0005-0000-0000-000032090000}"/>
    <cellStyle name="Comma 12 2 7 3 4 5" xfId="32435" xr:uid="{00000000-0005-0000-0000-000033090000}"/>
    <cellStyle name="Comma 12 2 7 3 5" xfId="14781" xr:uid="{00000000-0005-0000-0000-000034090000}"/>
    <cellStyle name="Comma 12 2 7 3 5 2" xfId="26432" xr:uid="{00000000-0005-0000-0000-000035090000}"/>
    <cellStyle name="Comma 12 2 7 3 6" xfId="8879" xr:uid="{00000000-0005-0000-0000-000036090000}"/>
    <cellStyle name="Comma 12 2 7 3 7" xfId="20674" xr:uid="{00000000-0005-0000-0000-000037090000}"/>
    <cellStyle name="Comma 12 2 7 3 8" xfId="32436" xr:uid="{00000000-0005-0000-0000-000038090000}"/>
    <cellStyle name="Comma 12 2 7 4" xfId="159" xr:uid="{00000000-0005-0000-0000-000039090000}"/>
    <cellStyle name="Comma 12 2 7 4 2" xfId="160" xr:uid="{00000000-0005-0000-0000-00003A090000}"/>
    <cellStyle name="Comma 12 2 7 4 2 2" xfId="2427" xr:uid="{00000000-0005-0000-0000-00003B090000}"/>
    <cellStyle name="Comma 12 2 7 4 2 2 2" xfId="6662" xr:uid="{00000000-0005-0000-0000-00003C090000}"/>
    <cellStyle name="Comma 12 2 7 4 2 2 2 2" xfId="14789" xr:uid="{00000000-0005-0000-0000-00003D090000}"/>
    <cellStyle name="Comma 12 2 7 4 2 2 2 3" xfId="26440" xr:uid="{00000000-0005-0000-0000-00003E090000}"/>
    <cellStyle name="Comma 12 2 7 4 2 2 2 4" xfId="32437" xr:uid="{00000000-0005-0000-0000-00003F090000}"/>
    <cellStyle name="Comma 12 2 7 4 2 2 3" xfId="8887" xr:uid="{00000000-0005-0000-0000-000040090000}"/>
    <cellStyle name="Comma 12 2 7 4 2 2 4" xfId="20682" xr:uid="{00000000-0005-0000-0000-000041090000}"/>
    <cellStyle name="Comma 12 2 7 4 2 2 5" xfId="32438" xr:uid="{00000000-0005-0000-0000-000042090000}"/>
    <cellStyle name="Comma 12 2 7 4 2 3" xfId="5625" xr:uid="{00000000-0005-0000-0000-000043090000}"/>
    <cellStyle name="Comma 12 2 7 4 2 3 2" xfId="14790" xr:uid="{00000000-0005-0000-0000-000044090000}"/>
    <cellStyle name="Comma 12 2 7 4 2 3 2 2" xfId="26441" xr:uid="{00000000-0005-0000-0000-000045090000}"/>
    <cellStyle name="Comma 12 2 7 4 2 3 3" xfId="8888" xr:uid="{00000000-0005-0000-0000-000046090000}"/>
    <cellStyle name="Comma 12 2 7 4 2 3 4" xfId="20683" xr:uid="{00000000-0005-0000-0000-000047090000}"/>
    <cellStyle name="Comma 12 2 7 4 2 3 5" xfId="32439" xr:uid="{00000000-0005-0000-0000-000048090000}"/>
    <cellStyle name="Comma 12 2 7 4 2 4" xfId="14788" xr:uid="{00000000-0005-0000-0000-000049090000}"/>
    <cellStyle name="Comma 12 2 7 4 2 4 2" xfId="26439" xr:uid="{00000000-0005-0000-0000-00004A090000}"/>
    <cellStyle name="Comma 12 2 7 4 2 5" xfId="8886" xr:uid="{00000000-0005-0000-0000-00004B090000}"/>
    <cellStyle name="Comma 12 2 7 4 2 6" xfId="20681" xr:uid="{00000000-0005-0000-0000-00004C090000}"/>
    <cellStyle name="Comma 12 2 7 4 2 7" xfId="32440" xr:uid="{00000000-0005-0000-0000-00004D090000}"/>
    <cellStyle name="Comma 12 2 7 4 3" xfId="2426" xr:uid="{00000000-0005-0000-0000-00004E090000}"/>
    <cellStyle name="Comma 12 2 7 4 3 2" xfId="6661" xr:uid="{00000000-0005-0000-0000-00004F090000}"/>
    <cellStyle name="Comma 12 2 7 4 3 2 2" xfId="14791" xr:uid="{00000000-0005-0000-0000-000050090000}"/>
    <cellStyle name="Comma 12 2 7 4 3 2 3" xfId="26442" xr:uid="{00000000-0005-0000-0000-000051090000}"/>
    <cellStyle name="Comma 12 2 7 4 3 2 4" xfId="32441" xr:uid="{00000000-0005-0000-0000-000052090000}"/>
    <cellStyle name="Comma 12 2 7 4 3 3" xfId="8889" xr:uid="{00000000-0005-0000-0000-000053090000}"/>
    <cellStyle name="Comma 12 2 7 4 3 4" xfId="20684" xr:uid="{00000000-0005-0000-0000-000054090000}"/>
    <cellStyle name="Comma 12 2 7 4 3 5" xfId="32442" xr:uid="{00000000-0005-0000-0000-000055090000}"/>
    <cellStyle name="Comma 12 2 7 4 4" xfId="5316" xr:uid="{00000000-0005-0000-0000-000056090000}"/>
    <cellStyle name="Comma 12 2 7 4 4 2" xfId="14792" xr:uid="{00000000-0005-0000-0000-000057090000}"/>
    <cellStyle name="Comma 12 2 7 4 4 2 2" xfId="26443" xr:uid="{00000000-0005-0000-0000-000058090000}"/>
    <cellStyle name="Comma 12 2 7 4 4 3" xfId="8890" xr:uid="{00000000-0005-0000-0000-000059090000}"/>
    <cellStyle name="Comma 12 2 7 4 4 4" xfId="20685" xr:uid="{00000000-0005-0000-0000-00005A090000}"/>
    <cellStyle name="Comma 12 2 7 4 4 5" xfId="32443" xr:uid="{00000000-0005-0000-0000-00005B090000}"/>
    <cellStyle name="Comma 12 2 7 4 5" xfId="14787" xr:uid="{00000000-0005-0000-0000-00005C090000}"/>
    <cellStyle name="Comma 12 2 7 4 5 2" xfId="26438" xr:uid="{00000000-0005-0000-0000-00005D090000}"/>
    <cellStyle name="Comma 12 2 7 4 6" xfId="8885" xr:uid="{00000000-0005-0000-0000-00005E090000}"/>
    <cellStyle name="Comma 12 2 7 4 7" xfId="20680" xr:uid="{00000000-0005-0000-0000-00005F090000}"/>
    <cellStyle name="Comma 12 2 7 4 8" xfId="32444" xr:uid="{00000000-0005-0000-0000-000060090000}"/>
    <cellStyle name="Comma 12 2 7 5" xfId="161" xr:uid="{00000000-0005-0000-0000-000061090000}"/>
    <cellStyle name="Comma 12 2 7 5 2" xfId="2428" xr:uid="{00000000-0005-0000-0000-000062090000}"/>
    <cellStyle name="Comma 12 2 7 5 2 2" xfId="6663" xr:uid="{00000000-0005-0000-0000-000063090000}"/>
    <cellStyle name="Comma 12 2 7 5 2 2 2" xfId="14794" xr:uid="{00000000-0005-0000-0000-000064090000}"/>
    <cellStyle name="Comma 12 2 7 5 2 2 3" xfId="26445" xr:uid="{00000000-0005-0000-0000-000065090000}"/>
    <cellStyle name="Comma 12 2 7 5 2 2 4" xfId="32445" xr:uid="{00000000-0005-0000-0000-000066090000}"/>
    <cellStyle name="Comma 12 2 7 5 2 3" xfId="8892" xr:uid="{00000000-0005-0000-0000-000067090000}"/>
    <cellStyle name="Comma 12 2 7 5 2 4" xfId="20687" xr:uid="{00000000-0005-0000-0000-000068090000}"/>
    <cellStyle name="Comma 12 2 7 5 2 5" xfId="32446" xr:uid="{00000000-0005-0000-0000-000069090000}"/>
    <cellStyle name="Comma 12 2 7 5 3" xfId="5626" xr:uid="{00000000-0005-0000-0000-00006A090000}"/>
    <cellStyle name="Comma 12 2 7 5 3 2" xfId="14795" xr:uid="{00000000-0005-0000-0000-00006B090000}"/>
    <cellStyle name="Comma 12 2 7 5 3 2 2" xfId="26446" xr:uid="{00000000-0005-0000-0000-00006C090000}"/>
    <cellStyle name="Comma 12 2 7 5 3 3" xfId="8893" xr:uid="{00000000-0005-0000-0000-00006D090000}"/>
    <cellStyle name="Comma 12 2 7 5 3 4" xfId="20688" xr:uid="{00000000-0005-0000-0000-00006E090000}"/>
    <cellStyle name="Comma 12 2 7 5 3 5" xfId="32447" xr:uid="{00000000-0005-0000-0000-00006F090000}"/>
    <cellStyle name="Comma 12 2 7 5 4" xfId="14793" xr:uid="{00000000-0005-0000-0000-000070090000}"/>
    <cellStyle name="Comma 12 2 7 5 4 2" xfId="26444" xr:uid="{00000000-0005-0000-0000-000071090000}"/>
    <cellStyle name="Comma 12 2 7 5 5" xfId="8891" xr:uid="{00000000-0005-0000-0000-000072090000}"/>
    <cellStyle name="Comma 12 2 7 5 6" xfId="20686" xr:uid="{00000000-0005-0000-0000-000073090000}"/>
    <cellStyle name="Comma 12 2 7 5 7" xfId="32448" xr:uid="{00000000-0005-0000-0000-000074090000}"/>
    <cellStyle name="Comma 12 2 7 6" xfId="2421" xr:uid="{00000000-0005-0000-0000-000075090000}"/>
    <cellStyle name="Comma 12 2 7 6 2" xfId="6656" xr:uid="{00000000-0005-0000-0000-000076090000}"/>
    <cellStyle name="Comma 12 2 7 6 2 2" xfId="14796" xr:uid="{00000000-0005-0000-0000-000077090000}"/>
    <cellStyle name="Comma 12 2 7 6 2 3" xfId="26447" xr:uid="{00000000-0005-0000-0000-000078090000}"/>
    <cellStyle name="Comma 12 2 7 6 2 4" xfId="32449" xr:uid="{00000000-0005-0000-0000-000079090000}"/>
    <cellStyle name="Comma 12 2 7 6 3" xfId="8894" xr:uid="{00000000-0005-0000-0000-00007A090000}"/>
    <cellStyle name="Comma 12 2 7 6 4" xfId="20689" xr:uid="{00000000-0005-0000-0000-00007B090000}"/>
    <cellStyle name="Comma 12 2 7 6 5" xfId="32450" xr:uid="{00000000-0005-0000-0000-00007C090000}"/>
    <cellStyle name="Comma 12 2 7 7" xfId="4623" xr:uid="{00000000-0005-0000-0000-00007D090000}"/>
    <cellStyle name="Comma 12 2 7 7 2" xfId="14797" xr:uid="{00000000-0005-0000-0000-00007E090000}"/>
    <cellStyle name="Comma 12 2 7 7 2 2" xfId="26448" xr:uid="{00000000-0005-0000-0000-00007F090000}"/>
    <cellStyle name="Comma 12 2 7 7 3" xfId="8895" xr:uid="{00000000-0005-0000-0000-000080090000}"/>
    <cellStyle name="Comma 12 2 7 7 4" xfId="20690" xr:uid="{00000000-0005-0000-0000-000081090000}"/>
    <cellStyle name="Comma 12 2 7 7 5" xfId="32451" xr:uid="{00000000-0005-0000-0000-000082090000}"/>
    <cellStyle name="Comma 12 2 7 8" xfId="14774" xr:uid="{00000000-0005-0000-0000-000083090000}"/>
    <cellStyle name="Comma 12 2 7 8 2" xfId="26425" xr:uid="{00000000-0005-0000-0000-000084090000}"/>
    <cellStyle name="Comma 12 2 7 9" xfId="8872" xr:uid="{00000000-0005-0000-0000-000085090000}"/>
    <cellStyle name="Comma 12 2 8" xfId="162" xr:uid="{00000000-0005-0000-0000-000086090000}"/>
    <cellStyle name="Comma 12 2 8 10" xfId="20691" xr:uid="{00000000-0005-0000-0000-000087090000}"/>
    <cellStyle name="Comma 12 2 8 11" xfId="32452" xr:uid="{00000000-0005-0000-0000-000088090000}"/>
    <cellStyle name="Comma 12 2 8 2" xfId="163" xr:uid="{00000000-0005-0000-0000-000089090000}"/>
    <cellStyle name="Comma 12 2 8 2 2" xfId="164" xr:uid="{00000000-0005-0000-0000-00008A090000}"/>
    <cellStyle name="Comma 12 2 8 2 2 2" xfId="2431" xr:uid="{00000000-0005-0000-0000-00008B090000}"/>
    <cellStyle name="Comma 12 2 8 2 2 2 2" xfId="6666" xr:uid="{00000000-0005-0000-0000-00008C090000}"/>
    <cellStyle name="Comma 12 2 8 2 2 2 2 2" xfId="14801" xr:uid="{00000000-0005-0000-0000-00008D090000}"/>
    <cellStyle name="Comma 12 2 8 2 2 2 2 3" xfId="26452" xr:uid="{00000000-0005-0000-0000-00008E090000}"/>
    <cellStyle name="Comma 12 2 8 2 2 2 2 4" xfId="32453" xr:uid="{00000000-0005-0000-0000-00008F090000}"/>
    <cellStyle name="Comma 12 2 8 2 2 2 3" xfId="8899" xr:uid="{00000000-0005-0000-0000-000090090000}"/>
    <cellStyle name="Comma 12 2 8 2 2 2 4" xfId="20694" xr:uid="{00000000-0005-0000-0000-000091090000}"/>
    <cellStyle name="Comma 12 2 8 2 2 2 5" xfId="32454" xr:uid="{00000000-0005-0000-0000-000092090000}"/>
    <cellStyle name="Comma 12 2 8 2 2 3" xfId="5627" xr:uid="{00000000-0005-0000-0000-000093090000}"/>
    <cellStyle name="Comma 12 2 8 2 2 3 2" xfId="14802" xr:uid="{00000000-0005-0000-0000-000094090000}"/>
    <cellStyle name="Comma 12 2 8 2 2 3 2 2" xfId="26453" xr:uid="{00000000-0005-0000-0000-000095090000}"/>
    <cellStyle name="Comma 12 2 8 2 2 3 3" xfId="8900" xr:uid="{00000000-0005-0000-0000-000096090000}"/>
    <cellStyle name="Comma 12 2 8 2 2 3 4" xfId="20695" xr:uid="{00000000-0005-0000-0000-000097090000}"/>
    <cellStyle name="Comma 12 2 8 2 2 3 5" xfId="32455" xr:uid="{00000000-0005-0000-0000-000098090000}"/>
    <cellStyle name="Comma 12 2 8 2 2 4" xfId="14800" xr:uid="{00000000-0005-0000-0000-000099090000}"/>
    <cellStyle name="Comma 12 2 8 2 2 4 2" xfId="26451" xr:uid="{00000000-0005-0000-0000-00009A090000}"/>
    <cellStyle name="Comma 12 2 8 2 2 5" xfId="8898" xr:uid="{00000000-0005-0000-0000-00009B090000}"/>
    <cellStyle name="Comma 12 2 8 2 2 6" xfId="20693" xr:uid="{00000000-0005-0000-0000-00009C090000}"/>
    <cellStyle name="Comma 12 2 8 2 2 7" xfId="32456" xr:uid="{00000000-0005-0000-0000-00009D090000}"/>
    <cellStyle name="Comma 12 2 8 2 3" xfId="2430" xr:uid="{00000000-0005-0000-0000-00009E090000}"/>
    <cellStyle name="Comma 12 2 8 2 3 2" xfId="6665" xr:uid="{00000000-0005-0000-0000-00009F090000}"/>
    <cellStyle name="Comma 12 2 8 2 3 2 2" xfId="14803" xr:uid="{00000000-0005-0000-0000-0000A0090000}"/>
    <cellStyle name="Comma 12 2 8 2 3 2 3" xfId="26454" xr:uid="{00000000-0005-0000-0000-0000A1090000}"/>
    <cellStyle name="Comma 12 2 8 2 3 2 4" xfId="32457" xr:uid="{00000000-0005-0000-0000-0000A2090000}"/>
    <cellStyle name="Comma 12 2 8 2 3 3" xfId="8901" xr:uid="{00000000-0005-0000-0000-0000A3090000}"/>
    <cellStyle name="Comma 12 2 8 2 3 4" xfId="20696" xr:uid="{00000000-0005-0000-0000-0000A4090000}"/>
    <cellStyle name="Comma 12 2 8 2 3 5" xfId="32458" xr:uid="{00000000-0005-0000-0000-0000A5090000}"/>
    <cellStyle name="Comma 12 2 8 2 4" xfId="5194" xr:uid="{00000000-0005-0000-0000-0000A6090000}"/>
    <cellStyle name="Comma 12 2 8 2 4 2" xfId="14804" xr:uid="{00000000-0005-0000-0000-0000A7090000}"/>
    <cellStyle name="Comma 12 2 8 2 4 2 2" xfId="26455" xr:uid="{00000000-0005-0000-0000-0000A8090000}"/>
    <cellStyle name="Comma 12 2 8 2 4 3" xfId="8902" xr:uid="{00000000-0005-0000-0000-0000A9090000}"/>
    <cellStyle name="Comma 12 2 8 2 4 4" xfId="20697" xr:uid="{00000000-0005-0000-0000-0000AA090000}"/>
    <cellStyle name="Comma 12 2 8 2 4 5" xfId="32459" xr:uid="{00000000-0005-0000-0000-0000AB090000}"/>
    <cellStyle name="Comma 12 2 8 2 5" xfId="14799" xr:uid="{00000000-0005-0000-0000-0000AC090000}"/>
    <cellStyle name="Comma 12 2 8 2 5 2" xfId="26450" xr:uid="{00000000-0005-0000-0000-0000AD090000}"/>
    <cellStyle name="Comma 12 2 8 2 6" xfId="8897" xr:uid="{00000000-0005-0000-0000-0000AE090000}"/>
    <cellStyle name="Comma 12 2 8 2 7" xfId="20692" xr:uid="{00000000-0005-0000-0000-0000AF090000}"/>
    <cellStyle name="Comma 12 2 8 2 8" xfId="32460" xr:uid="{00000000-0005-0000-0000-0000B0090000}"/>
    <cellStyle name="Comma 12 2 8 3" xfId="165" xr:uid="{00000000-0005-0000-0000-0000B1090000}"/>
    <cellStyle name="Comma 12 2 8 3 2" xfId="166" xr:uid="{00000000-0005-0000-0000-0000B2090000}"/>
    <cellStyle name="Comma 12 2 8 3 2 2" xfId="2433" xr:uid="{00000000-0005-0000-0000-0000B3090000}"/>
    <cellStyle name="Comma 12 2 8 3 2 2 2" xfId="6668" xr:uid="{00000000-0005-0000-0000-0000B4090000}"/>
    <cellStyle name="Comma 12 2 8 3 2 2 2 2" xfId="14807" xr:uid="{00000000-0005-0000-0000-0000B5090000}"/>
    <cellStyle name="Comma 12 2 8 3 2 2 2 3" xfId="26458" xr:uid="{00000000-0005-0000-0000-0000B6090000}"/>
    <cellStyle name="Comma 12 2 8 3 2 2 2 4" xfId="32461" xr:uid="{00000000-0005-0000-0000-0000B7090000}"/>
    <cellStyle name="Comma 12 2 8 3 2 2 3" xfId="8905" xr:uid="{00000000-0005-0000-0000-0000B8090000}"/>
    <cellStyle name="Comma 12 2 8 3 2 2 4" xfId="20700" xr:uid="{00000000-0005-0000-0000-0000B9090000}"/>
    <cellStyle name="Comma 12 2 8 3 2 2 5" xfId="32462" xr:uid="{00000000-0005-0000-0000-0000BA090000}"/>
    <cellStyle name="Comma 12 2 8 3 2 3" xfId="5628" xr:uid="{00000000-0005-0000-0000-0000BB090000}"/>
    <cellStyle name="Comma 12 2 8 3 2 3 2" xfId="14808" xr:uid="{00000000-0005-0000-0000-0000BC090000}"/>
    <cellStyle name="Comma 12 2 8 3 2 3 2 2" xfId="26459" xr:uid="{00000000-0005-0000-0000-0000BD090000}"/>
    <cellStyle name="Comma 12 2 8 3 2 3 3" xfId="8906" xr:uid="{00000000-0005-0000-0000-0000BE090000}"/>
    <cellStyle name="Comma 12 2 8 3 2 3 4" xfId="20701" xr:uid="{00000000-0005-0000-0000-0000BF090000}"/>
    <cellStyle name="Comma 12 2 8 3 2 3 5" xfId="32463" xr:uid="{00000000-0005-0000-0000-0000C0090000}"/>
    <cellStyle name="Comma 12 2 8 3 2 4" xfId="14806" xr:uid="{00000000-0005-0000-0000-0000C1090000}"/>
    <cellStyle name="Comma 12 2 8 3 2 4 2" xfId="26457" xr:uid="{00000000-0005-0000-0000-0000C2090000}"/>
    <cellStyle name="Comma 12 2 8 3 2 5" xfId="8904" xr:uid="{00000000-0005-0000-0000-0000C3090000}"/>
    <cellStyle name="Comma 12 2 8 3 2 6" xfId="20699" xr:uid="{00000000-0005-0000-0000-0000C4090000}"/>
    <cellStyle name="Comma 12 2 8 3 2 7" xfId="32464" xr:uid="{00000000-0005-0000-0000-0000C5090000}"/>
    <cellStyle name="Comma 12 2 8 3 3" xfId="2432" xr:uid="{00000000-0005-0000-0000-0000C6090000}"/>
    <cellStyle name="Comma 12 2 8 3 3 2" xfId="6667" xr:uid="{00000000-0005-0000-0000-0000C7090000}"/>
    <cellStyle name="Comma 12 2 8 3 3 2 2" xfId="14809" xr:uid="{00000000-0005-0000-0000-0000C8090000}"/>
    <cellStyle name="Comma 12 2 8 3 3 2 3" xfId="26460" xr:uid="{00000000-0005-0000-0000-0000C9090000}"/>
    <cellStyle name="Comma 12 2 8 3 3 2 4" xfId="32465" xr:uid="{00000000-0005-0000-0000-0000CA090000}"/>
    <cellStyle name="Comma 12 2 8 3 3 3" xfId="8907" xr:uid="{00000000-0005-0000-0000-0000CB090000}"/>
    <cellStyle name="Comma 12 2 8 3 3 4" xfId="20702" xr:uid="{00000000-0005-0000-0000-0000CC090000}"/>
    <cellStyle name="Comma 12 2 8 3 3 5" xfId="32466" xr:uid="{00000000-0005-0000-0000-0000CD090000}"/>
    <cellStyle name="Comma 12 2 8 3 4" xfId="4952" xr:uid="{00000000-0005-0000-0000-0000CE090000}"/>
    <cellStyle name="Comma 12 2 8 3 4 2" xfId="14810" xr:uid="{00000000-0005-0000-0000-0000CF090000}"/>
    <cellStyle name="Comma 12 2 8 3 4 2 2" xfId="26461" xr:uid="{00000000-0005-0000-0000-0000D0090000}"/>
    <cellStyle name="Comma 12 2 8 3 4 3" xfId="8908" xr:uid="{00000000-0005-0000-0000-0000D1090000}"/>
    <cellStyle name="Comma 12 2 8 3 4 4" xfId="20703" xr:uid="{00000000-0005-0000-0000-0000D2090000}"/>
    <cellStyle name="Comma 12 2 8 3 4 5" xfId="32467" xr:uid="{00000000-0005-0000-0000-0000D3090000}"/>
    <cellStyle name="Comma 12 2 8 3 5" xfId="14805" xr:uid="{00000000-0005-0000-0000-0000D4090000}"/>
    <cellStyle name="Comma 12 2 8 3 5 2" xfId="26456" xr:uid="{00000000-0005-0000-0000-0000D5090000}"/>
    <cellStyle name="Comma 12 2 8 3 6" xfId="8903" xr:uid="{00000000-0005-0000-0000-0000D6090000}"/>
    <cellStyle name="Comma 12 2 8 3 7" xfId="20698" xr:uid="{00000000-0005-0000-0000-0000D7090000}"/>
    <cellStyle name="Comma 12 2 8 3 8" xfId="32468" xr:uid="{00000000-0005-0000-0000-0000D8090000}"/>
    <cellStyle name="Comma 12 2 8 4" xfId="167" xr:uid="{00000000-0005-0000-0000-0000D9090000}"/>
    <cellStyle name="Comma 12 2 8 4 2" xfId="168" xr:uid="{00000000-0005-0000-0000-0000DA090000}"/>
    <cellStyle name="Comma 12 2 8 4 2 2" xfId="2435" xr:uid="{00000000-0005-0000-0000-0000DB090000}"/>
    <cellStyle name="Comma 12 2 8 4 2 2 2" xfId="6670" xr:uid="{00000000-0005-0000-0000-0000DC090000}"/>
    <cellStyle name="Comma 12 2 8 4 2 2 2 2" xfId="14813" xr:uid="{00000000-0005-0000-0000-0000DD090000}"/>
    <cellStyle name="Comma 12 2 8 4 2 2 2 3" xfId="26464" xr:uid="{00000000-0005-0000-0000-0000DE090000}"/>
    <cellStyle name="Comma 12 2 8 4 2 2 2 4" xfId="32469" xr:uid="{00000000-0005-0000-0000-0000DF090000}"/>
    <cellStyle name="Comma 12 2 8 4 2 2 3" xfId="8911" xr:uid="{00000000-0005-0000-0000-0000E0090000}"/>
    <cellStyle name="Comma 12 2 8 4 2 2 4" xfId="20706" xr:uid="{00000000-0005-0000-0000-0000E1090000}"/>
    <cellStyle name="Comma 12 2 8 4 2 2 5" xfId="32470" xr:uid="{00000000-0005-0000-0000-0000E2090000}"/>
    <cellStyle name="Comma 12 2 8 4 2 3" xfId="5629" xr:uid="{00000000-0005-0000-0000-0000E3090000}"/>
    <cellStyle name="Comma 12 2 8 4 2 3 2" xfId="14814" xr:uid="{00000000-0005-0000-0000-0000E4090000}"/>
    <cellStyle name="Comma 12 2 8 4 2 3 2 2" xfId="26465" xr:uid="{00000000-0005-0000-0000-0000E5090000}"/>
    <cellStyle name="Comma 12 2 8 4 2 3 3" xfId="8912" xr:uid="{00000000-0005-0000-0000-0000E6090000}"/>
    <cellStyle name="Comma 12 2 8 4 2 3 4" xfId="20707" xr:uid="{00000000-0005-0000-0000-0000E7090000}"/>
    <cellStyle name="Comma 12 2 8 4 2 3 5" xfId="32471" xr:uid="{00000000-0005-0000-0000-0000E8090000}"/>
    <cellStyle name="Comma 12 2 8 4 2 4" xfId="14812" xr:uid="{00000000-0005-0000-0000-0000E9090000}"/>
    <cellStyle name="Comma 12 2 8 4 2 4 2" xfId="26463" xr:uid="{00000000-0005-0000-0000-0000EA090000}"/>
    <cellStyle name="Comma 12 2 8 4 2 5" xfId="8910" xr:uid="{00000000-0005-0000-0000-0000EB090000}"/>
    <cellStyle name="Comma 12 2 8 4 2 6" xfId="20705" xr:uid="{00000000-0005-0000-0000-0000EC090000}"/>
    <cellStyle name="Comma 12 2 8 4 2 7" xfId="32472" xr:uid="{00000000-0005-0000-0000-0000ED090000}"/>
    <cellStyle name="Comma 12 2 8 4 3" xfId="2434" xr:uid="{00000000-0005-0000-0000-0000EE090000}"/>
    <cellStyle name="Comma 12 2 8 4 3 2" xfId="6669" xr:uid="{00000000-0005-0000-0000-0000EF090000}"/>
    <cellStyle name="Comma 12 2 8 4 3 2 2" xfId="14815" xr:uid="{00000000-0005-0000-0000-0000F0090000}"/>
    <cellStyle name="Comma 12 2 8 4 3 2 3" xfId="26466" xr:uid="{00000000-0005-0000-0000-0000F1090000}"/>
    <cellStyle name="Comma 12 2 8 4 3 2 4" xfId="32473" xr:uid="{00000000-0005-0000-0000-0000F2090000}"/>
    <cellStyle name="Comma 12 2 8 4 3 3" xfId="8913" xr:uid="{00000000-0005-0000-0000-0000F3090000}"/>
    <cellStyle name="Comma 12 2 8 4 3 4" xfId="20708" xr:uid="{00000000-0005-0000-0000-0000F4090000}"/>
    <cellStyle name="Comma 12 2 8 4 3 5" xfId="32474" xr:uid="{00000000-0005-0000-0000-0000F5090000}"/>
    <cellStyle name="Comma 12 2 8 4 4" xfId="5403" xr:uid="{00000000-0005-0000-0000-0000F6090000}"/>
    <cellStyle name="Comma 12 2 8 4 4 2" xfId="14816" xr:uid="{00000000-0005-0000-0000-0000F7090000}"/>
    <cellStyle name="Comma 12 2 8 4 4 2 2" xfId="26467" xr:uid="{00000000-0005-0000-0000-0000F8090000}"/>
    <cellStyle name="Comma 12 2 8 4 4 3" xfId="8914" xr:uid="{00000000-0005-0000-0000-0000F9090000}"/>
    <cellStyle name="Comma 12 2 8 4 4 4" xfId="20709" xr:uid="{00000000-0005-0000-0000-0000FA090000}"/>
    <cellStyle name="Comma 12 2 8 4 4 5" xfId="32475" xr:uid="{00000000-0005-0000-0000-0000FB090000}"/>
    <cellStyle name="Comma 12 2 8 4 5" xfId="14811" xr:uid="{00000000-0005-0000-0000-0000FC090000}"/>
    <cellStyle name="Comma 12 2 8 4 5 2" xfId="26462" xr:uid="{00000000-0005-0000-0000-0000FD090000}"/>
    <cellStyle name="Comma 12 2 8 4 6" xfId="8909" xr:uid="{00000000-0005-0000-0000-0000FE090000}"/>
    <cellStyle name="Comma 12 2 8 4 7" xfId="20704" xr:uid="{00000000-0005-0000-0000-0000FF090000}"/>
    <cellStyle name="Comma 12 2 8 4 8" xfId="32476" xr:uid="{00000000-0005-0000-0000-0000000A0000}"/>
    <cellStyle name="Comma 12 2 8 5" xfId="169" xr:uid="{00000000-0005-0000-0000-0000010A0000}"/>
    <cellStyle name="Comma 12 2 8 5 2" xfId="2436" xr:uid="{00000000-0005-0000-0000-0000020A0000}"/>
    <cellStyle name="Comma 12 2 8 5 2 2" xfId="6671" xr:uid="{00000000-0005-0000-0000-0000030A0000}"/>
    <cellStyle name="Comma 12 2 8 5 2 2 2" xfId="14818" xr:uid="{00000000-0005-0000-0000-0000040A0000}"/>
    <cellStyle name="Comma 12 2 8 5 2 2 3" xfId="26469" xr:uid="{00000000-0005-0000-0000-0000050A0000}"/>
    <cellStyle name="Comma 12 2 8 5 2 2 4" xfId="32477" xr:uid="{00000000-0005-0000-0000-0000060A0000}"/>
    <cellStyle name="Comma 12 2 8 5 2 3" xfId="8916" xr:uid="{00000000-0005-0000-0000-0000070A0000}"/>
    <cellStyle name="Comma 12 2 8 5 2 4" xfId="20711" xr:uid="{00000000-0005-0000-0000-0000080A0000}"/>
    <cellStyle name="Comma 12 2 8 5 2 5" xfId="32478" xr:uid="{00000000-0005-0000-0000-0000090A0000}"/>
    <cellStyle name="Comma 12 2 8 5 3" xfId="5630" xr:uid="{00000000-0005-0000-0000-00000A0A0000}"/>
    <cellStyle name="Comma 12 2 8 5 3 2" xfId="14819" xr:uid="{00000000-0005-0000-0000-00000B0A0000}"/>
    <cellStyle name="Comma 12 2 8 5 3 2 2" xfId="26470" xr:uid="{00000000-0005-0000-0000-00000C0A0000}"/>
    <cellStyle name="Comma 12 2 8 5 3 3" xfId="8917" xr:uid="{00000000-0005-0000-0000-00000D0A0000}"/>
    <cellStyle name="Comma 12 2 8 5 3 4" xfId="20712" xr:uid="{00000000-0005-0000-0000-00000E0A0000}"/>
    <cellStyle name="Comma 12 2 8 5 3 5" xfId="32479" xr:uid="{00000000-0005-0000-0000-00000F0A0000}"/>
    <cellStyle name="Comma 12 2 8 5 4" xfId="14817" xr:uid="{00000000-0005-0000-0000-0000100A0000}"/>
    <cellStyle name="Comma 12 2 8 5 4 2" xfId="26468" xr:uid="{00000000-0005-0000-0000-0000110A0000}"/>
    <cellStyle name="Comma 12 2 8 5 5" xfId="8915" xr:uid="{00000000-0005-0000-0000-0000120A0000}"/>
    <cellStyle name="Comma 12 2 8 5 6" xfId="20710" xr:uid="{00000000-0005-0000-0000-0000130A0000}"/>
    <cellStyle name="Comma 12 2 8 5 7" xfId="32480" xr:uid="{00000000-0005-0000-0000-0000140A0000}"/>
    <cellStyle name="Comma 12 2 8 6" xfId="2429" xr:uid="{00000000-0005-0000-0000-0000150A0000}"/>
    <cellStyle name="Comma 12 2 8 6 2" xfId="6664" xr:uid="{00000000-0005-0000-0000-0000160A0000}"/>
    <cellStyle name="Comma 12 2 8 6 2 2" xfId="14820" xr:uid="{00000000-0005-0000-0000-0000170A0000}"/>
    <cellStyle name="Comma 12 2 8 6 2 3" xfId="26471" xr:uid="{00000000-0005-0000-0000-0000180A0000}"/>
    <cellStyle name="Comma 12 2 8 6 2 4" xfId="32481" xr:uid="{00000000-0005-0000-0000-0000190A0000}"/>
    <cellStyle name="Comma 12 2 8 6 3" xfId="8918" xr:uid="{00000000-0005-0000-0000-00001A0A0000}"/>
    <cellStyle name="Comma 12 2 8 6 4" xfId="20713" xr:uid="{00000000-0005-0000-0000-00001B0A0000}"/>
    <cellStyle name="Comma 12 2 8 6 5" xfId="32482" xr:uid="{00000000-0005-0000-0000-00001C0A0000}"/>
    <cellStyle name="Comma 12 2 8 7" xfId="4710" xr:uid="{00000000-0005-0000-0000-00001D0A0000}"/>
    <cellStyle name="Comma 12 2 8 7 2" xfId="14821" xr:uid="{00000000-0005-0000-0000-00001E0A0000}"/>
    <cellStyle name="Comma 12 2 8 7 2 2" xfId="26472" xr:uid="{00000000-0005-0000-0000-00001F0A0000}"/>
    <cellStyle name="Comma 12 2 8 7 3" xfId="8919" xr:uid="{00000000-0005-0000-0000-0000200A0000}"/>
    <cellStyle name="Comma 12 2 8 7 4" xfId="20714" xr:uid="{00000000-0005-0000-0000-0000210A0000}"/>
    <cellStyle name="Comma 12 2 8 7 5" xfId="32483" xr:uid="{00000000-0005-0000-0000-0000220A0000}"/>
    <cellStyle name="Comma 12 2 8 8" xfId="14798" xr:uid="{00000000-0005-0000-0000-0000230A0000}"/>
    <cellStyle name="Comma 12 2 8 8 2" xfId="26449" xr:uid="{00000000-0005-0000-0000-0000240A0000}"/>
    <cellStyle name="Comma 12 2 8 9" xfId="8896" xr:uid="{00000000-0005-0000-0000-0000250A0000}"/>
    <cellStyle name="Comma 12 2 9" xfId="170" xr:uid="{00000000-0005-0000-0000-0000260A0000}"/>
    <cellStyle name="Comma 12 2 9 2" xfId="171" xr:uid="{00000000-0005-0000-0000-0000270A0000}"/>
    <cellStyle name="Comma 12 2 9 2 2" xfId="2438" xr:uid="{00000000-0005-0000-0000-0000280A0000}"/>
    <cellStyle name="Comma 12 2 9 2 2 2" xfId="6673" xr:uid="{00000000-0005-0000-0000-0000290A0000}"/>
    <cellStyle name="Comma 12 2 9 2 2 2 2" xfId="14824" xr:uid="{00000000-0005-0000-0000-00002A0A0000}"/>
    <cellStyle name="Comma 12 2 9 2 2 2 3" xfId="26475" xr:uid="{00000000-0005-0000-0000-00002B0A0000}"/>
    <cellStyle name="Comma 12 2 9 2 2 2 4" xfId="32484" xr:uid="{00000000-0005-0000-0000-00002C0A0000}"/>
    <cellStyle name="Comma 12 2 9 2 2 3" xfId="8922" xr:uid="{00000000-0005-0000-0000-00002D0A0000}"/>
    <cellStyle name="Comma 12 2 9 2 2 4" xfId="20717" xr:uid="{00000000-0005-0000-0000-00002E0A0000}"/>
    <cellStyle name="Comma 12 2 9 2 2 5" xfId="32485" xr:uid="{00000000-0005-0000-0000-00002F0A0000}"/>
    <cellStyle name="Comma 12 2 9 2 3" xfId="5631" xr:uid="{00000000-0005-0000-0000-0000300A0000}"/>
    <cellStyle name="Comma 12 2 9 2 3 2" xfId="14825" xr:uid="{00000000-0005-0000-0000-0000310A0000}"/>
    <cellStyle name="Comma 12 2 9 2 3 2 2" xfId="26476" xr:uid="{00000000-0005-0000-0000-0000320A0000}"/>
    <cellStyle name="Comma 12 2 9 2 3 3" xfId="8923" xr:uid="{00000000-0005-0000-0000-0000330A0000}"/>
    <cellStyle name="Comma 12 2 9 2 3 4" xfId="20718" xr:uid="{00000000-0005-0000-0000-0000340A0000}"/>
    <cellStyle name="Comma 12 2 9 2 3 5" xfId="32486" xr:uid="{00000000-0005-0000-0000-0000350A0000}"/>
    <cellStyle name="Comma 12 2 9 2 4" xfId="14823" xr:uid="{00000000-0005-0000-0000-0000360A0000}"/>
    <cellStyle name="Comma 12 2 9 2 4 2" xfId="26474" xr:uid="{00000000-0005-0000-0000-0000370A0000}"/>
    <cellStyle name="Comma 12 2 9 2 5" xfId="8921" xr:uid="{00000000-0005-0000-0000-0000380A0000}"/>
    <cellStyle name="Comma 12 2 9 2 6" xfId="20716" xr:uid="{00000000-0005-0000-0000-0000390A0000}"/>
    <cellStyle name="Comma 12 2 9 2 7" xfId="32487" xr:uid="{00000000-0005-0000-0000-00003A0A0000}"/>
    <cellStyle name="Comma 12 2 9 3" xfId="2437" xr:uid="{00000000-0005-0000-0000-00003B0A0000}"/>
    <cellStyle name="Comma 12 2 9 3 2" xfId="6672" xr:uid="{00000000-0005-0000-0000-00003C0A0000}"/>
    <cellStyle name="Comma 12 2 9 3 2 2" xfId="14826" xr:uid="{00000000-0005-0000-0000-00003D0A0000}"/>
    <cellStyle name="Comma 12 2 9 3 2 3" xfId="26477" xr:uid="{00000000-0005-0000-0000-00003E0A0000}"/>
    <cellStyle name="Comma 12 2 9 3 2 4" xfId="32488" xr:uid="{00000000-0005-0000-0000-00003F0A0000}"/>
    <cellStyle name="Comma 12 2 9 3 3" xfId="8924" xr:uid="{00000000-0005-0000-0000-0000400A0000}"/>
    <cellStyle name="Comma 12 2 9 3 4" xfId="20719" xr:uid="{00000000-0005-0000-0000-0000410A0000}"/>
    <cellStyle name="Comma 12 2 9 3 5" xfId="32489" xr:uid="{00000000-0005-0000-0000-0000420A0000}"/>
    <cellStyle name="Comma 12 2 9 4" xfId="5074" xr:uid="{00000000-0005-0000-0000-0000430A0000}"/>
    <cellStyle name="Comma 12 2 9 4 2" xfId="14827" xr:uid="{00000000-0005-0000-0000-0000440A0000}"/>
    <cellStyle name="Comma 12 2 9 4 2 2" xfId="26478" xr:uid="{00000000-0005-0000-0000-0000450A0000}"/>
    <cellStyle name="Comma 12 2 9 4 3" xfId="8925" xr:uid="{00000000-0005-0000-0000-0000460A0000}"/>
    <cellStyle name="Comma 12 2 9 4 4" xfId="20720" xr:uid="{00000000-0005-0000-0000-0000470A0000}"/>
    <cellStyle name="Comma 12 2 9 4 5" xfId="32490" xr:uid="{00000000-0005-0000-0000-0000480A0000}"/>
    <cellStyle name="Comma 12 2 9 5" xfId="14822" xr:uid="{00000000-0005-0000-0000-0000490A0000}"/>
    <cellStyle name="Comma 12 2 9 5 2" xfId="26473" xr:uid="{00000000-0005-0000-0000-00004A0A0000}"/>
    <cellStyle name="Comma 12 2 9 6" xfId="8920" xr:uid="{00000000-0005-0000-0000-00004B0A0000}"/>
    <cellStyle name="Comma 12 2 9 7" xfId="20715" xr:uid="{00000000-0005-0000-0000-00004C0A0000}"/>
    <cellStyle name="Comma 12 2 9 8" xfId="32491" xr:uid="{00000000-0005-0000-0000-00004D0A0000}"/>
    <cellStyle name="Comma 12 20" xfId="32492" xr:uid="{00000000-0005-0000-0000-00004E0A0000}"/>
    <cellStyle name="Comma 12 3" xfId="172" xr:uid="{00000000-0005-0000-0000-00004F0A0000}"/>
    <cellStyle name="Comma 12 3 10" xfId="14828" xr:uid="{00000000-0005-0000-0000-0000500A0000}"/>
    <cellStyle name="Comma 12 3 10 2" xfId="26479" xr:uid="{00000000-0005-0000-0000-0000510A0000}"/>
    <cellStyle name="Comma 12 3 11" xfId="8926" xr:uid="{00000000-0005-0000-0000-0000520A0000}"/>
    <cellStyle name="Comma 12 3 12" xfId="20721" xr:uid="{00000000-0005-0000-0000-0000530A0000}"/>
    <cellStyle name="Comma 12 3 13" xfId="32493" xr:uid="{00000000-0005-0000-0000-0000540A0000}"/>
    <cellStyle name="Comma 12 3 2" xfId="173" xr:uid="{00000000-0005-0000-0000-0000550A0000}"/>
    <cellStyle name="Comma 12 3 2 10" xfId="20722" xr:uid="{00000000-0005-0000-0000-0000560A0000}"/>
    <cellStyle name="Comma 12 3 2 11" xfId="32494" xr:uid="{00000000-0005-0000-0000-0000570A0000}"/>
    <cellStyle name="Comma 12 3 2 2" xfId="174" xr:uid="{00000000-0005-0000-0000-0000580A0000}"/>
    <cellStyle name="Comma 12 3 2 2 2" xfId="175" xr:uid="{00000000-0005-0000-0000-0000590A0000}"/>
    <cellStyle name="Comma 12 3 2 2 2 2" xfId="2442" xr:uid="{00000000-0005-0000-0000-00005A0A0000}"/>
    <cellStyle name="Comma 12 3 2 2 2 2 2" xfId="6677" xr:uid="{00000000-0005-0000-0000-00005B0A0000}"/>
    <cellStyle name="Comma 12 3 2 2 2 2 2 2" xfId="14832" xr:uid="{00000000-0005-0000-0000-00005C0A0000}"/>
    <cellStyle name="Comma 12 3 2 2 2 2 2 3" xfId="26483" xr:uid="{00000000-0005-0000-0000-00005D0A0000}"/>
    <cellStyle name="Comma 12 3 2 2 2 2 2 4" xfId="32495" xr:uid="{00000000-0005-0000-0000-00005E0A0000}"/>
    <cellStyle name="Comma 12 3 2 2 2 2 3" xfId="8930" xr:uid="{00000000-0005-0000-0000-00005F0A0000}"/>
    <cellStyle name="Comma 12 3 2 2 2 2 4" xfId="20725" xr:uid="{00000000-0005-0000-0000-0000600A0000}"/>
    <cellStyle name="Comma 12 3 2 2 2 2 5" xfId="32496" xr:uid="{00000000-0005-0000-0000-0000610A0000}"/>
    <cellStyle name="Comma 12 3 2 2 2 3" xfId="5632" xr:uid="{00000000-0005-0000-0000-0000620A0000}"/>
    <cellStyle name="Comma 12 3 2 2 2 3 2" xfId="14833" xr:uid="{00000000-0005-0000-0000-0000630A0000}"/>
    <cellStyle name="Comma 12 3 2 2 2 3 2 2" xfId="26484" xr:uid="{00000000-0005-0000-0000-0000640A0000}"/>
    <cellStyle name="Comma 12 3 2 2 2 3 3" xfId="8931" xr:uid="{00000000-0005-0000-0000-0000650A0000}"/>
    <cellStyle name="Comma 12 3 2 2 2 3 4" xfId="20726" xr:uid="{00000000-0005-0000-0000-0000660A0000}"/>
    <cellStyle name="Comma 12 3 2 2 2 3 5" xfId="32497" xr:uid="{00000000-0005-0000-0000-0000670A0000}"/>
    <cellStyle name="Comma 12 3 2 2 2 4" xfId="14831" xr:uid="{00000000-0005-0000-0000-0000680A0000}"/>
    <cellStyle name="Comma 12 3 2 2 2 4 2" xfId="26482" xr:uid="{00000000-0005-0000-0000-0000690A0000}"/>
    <cellStyle name="Comma 12 3 2 2 2 5" xfId="8929" xr:uid="{00000000-0005-0000-0000-00006A0A0000}"/>
    <cellStyle name="Comma 12 3 2 2 2 6" xfId="20724" xr:uid="{00000000-0005-0000-0000-00006B0A0000}"/>
    <cellStyle name="Comma 12 3 2 2 2 7" xfId="32498" xr:uid="{00000000-0005-0000-0000-00006C0A0000}"/>
    <cellStyle name="Comma 12 3 2 2 3" xfId="2441" xr:uid="{00000000-0005-0000-0000-00006D0A0000}"/>
    <cellStyle name="Comma 12 3 2 2 3 2" xfId="6676" xr:uid="{00000000-0005-0000-0000-00006E0A0000}"/>
    <cellStyle name="Comma 12 3 2 2 3 2 2" xfId="14834" xr:uid="{00000000-0005-0000-0000-00006F0A0000}"/>
    <cellStyle name="Comma 12 3 2 2 3 2 3" xfId="26485" xr:uid="{00000000-0005-0000-0000-0000700A0000}"/>
    <cellStyle name="Comma 12 3 2 2 3 2 4" xfId="32499" xr:uid="{00000000-0005-0000-0000-0000710A0000}"/>
    <cellStyle name="Comma 12 3 2 2 3 3" xfId="8932" xr:uid="{00000000-0005-0000-0000-0000720A0000}"/>
    <cellStyle name="Comma 12 3 2 2 3 4" xfId="20727" xr:uid="{00000000-0005-0000-0000-0000730A0000}"/>
    <cellStyle name="Comma 12 3 2 2 3 5" xfId="32500" xr:uid="{00000000-0005-0000-0000-0000740A0000}"/>
    <cellStyle name="Comma 12 3 2 2 4" xfId="5115" xr:uid="{00000000-0005-0000-0000-0000750A0000}"/>
    <cellStyle name="Comma 12 3 2 2 4 2" xfId="14835" xr:uid="{00000000-0005-0000-0000-0000760A0000}"/>
    <cellStyle name="Comma 12 3 2 2 4 2 2" xfId="26486" xr:uid="{00000000-0005-0000-0000-0000770A0000}"/>
    <cellStyle name="Comma 12 3 2 2 4 3" xfId="8933" xr:uid="{00000000-0005-0000-0000-0000780A0000}"/>
    <cellStyle name="Comma 12 3 2 2 4 4" xfId="20728" xr:uid="{00000000-0005-0000-0000-0000790A0000}"/>
    <cellStyle name="Comma 12 3 2 2 4 5" xfId="32501" xr:uid="{00000000-0005-0000-0000-00007A0A0000}"/>
    <cellStyle name="Comma 12 3 2 2 5" xfId="14830" xr:uid="{00000000-0005-0000-0000-00007B0A0000}"/>
    <cellStyle name="Comma 12 3 2 2 5 2" xfId="26481" xr:uid="{00000000-0005-0000-0000-00007C0A0000}"/>
    <cellStyle name="Comma 12 3 2 2 6" xfId="8928" xr:uid="{00000000-0005-0000-0000-00007D0A0000}"/>
    <cellStyle name="Comma 12 3 2 2 7" xfId="20723" xr:uid="{00000000-0005-0000-0000-00007E0A0000}"/>
    <cellStyle name="Comma 12 3 2 2 8" xfId="32502" xr:uid="{00000000-0005-0000-0000-00007F0A0000}"/>
    <cellStyle name="Comma 12 3 2 3" xfId="176" xr:uid="{00000000-0005-0000-0000-0000800A0000}"/>
    <cellStyle name="Comma 12 3 2 3 2" xfId="177" xr:uid="{00000000-0005-0000-0000-0000810A0000}"/>
    <cellStyle name="Comma 12 3 2 3 2 2" xfId="2444" xr:uid="{00000000-0005-0000-0000-0000820A0000}"/>
    <cellStyle name="Comma 12 3 2 3 2 2 2" xfId="6679" xr:uid="{00000000-0005-0000-0000-0000830A0000}"/>
    <cellStyle name="Comma 12 3 2 3 2 2 2 2" xfId="14838" xr:uid="{00000000-0005-0000-0000-0000840A0000}"/>
    <cellStyle name="Comma 12 3 2 3 2 2 2 3" xfId="26489" xr:uid="{00000000-0005-0000-0000-0000850A0000}"/>
    <cellStyle name="Comma 12 3 2 3 2 2 2 4" xfId="32503" xr:uid="{00000000-0005-0000-0000-0000860A0000}"/>
    <cellStyle name="Comma 12 3 2 3 2 2 3" xfId="8936" xr:uid="{00000000-0005-0000-0000-0000870A0000}"/>
    <cellStyle name="Comma 12 3 2 3 2 2 4" xfId="20731" xr:uid="{00000000-0005-0000-0000-0000880A0000}"/>
    <cellStyle name="Comma 12 3 2 3 2 2 5" xfId="32504" xr:uid="{00000000-0005-0000-0000-0000890A0000}"/>
    <cellStyle name="Comma 12 3 2 3 2 3" xfId="5633" xr:uid="{00000000-0005-0000-0000-00008A0A0000}"/>
    <cellStyle name="Comma 12 3 2 3 2 3 2" xfId="14839" xr:uid="{00000000-0005-0000-0000-00008B0A0000}"/>
    <cellStyle name="Comma 12 3 2 3 2 3 2 2" xfId="26490" xr:uid="{00000000-0005-0000-0000-00008C0A0000}"/>
    <cellStyle name="Comma 12 3 2 3 2 3 3" xfId="8937" xr:uid="{00000000-0005-0000-0000-00008D0A0000}"/>
    <cellStyle name="Comma 12 3 2 3 2 3 4" xfId="20732" xr:uid="{00000000-0005-0000-0000-00008E0A0000}"/>
    <cellStyle name="Comma 12 3 2 3 2 3 5" xfId="32505" xr:uid="{00000000-0005-0000-0000-00008F0A0000}"/>
    <cellStyle name="Comma 12 3 2 3 2 4" xfId="14837" xr:uid="{00000000-0005-0000-0000-0000900A0000}"/>
    <cellStyle name="Comma 12 3 2 3 2 4 2" xfId="26488" xr:uid="{00000000-0005-0000-0000-0000910A0000}"/>
    <cellStyle name="Comma 12 3 2 3 2 5" xfId="8935" xr:uid="{00000000-0005-0000-0000-0000920A0000}"/>
    <cellStyle name="Comma 12 3 2 3 2 6" xfId="20730" xr:uid="{00000000-0005-0000-0000-0000930A0000}"/>
    <cellStyle name="Comma 12 3 2 3 2 7" xfId="32506" xr:uid="{00000000-0005-0000-0000-0000940A0000}"/>
    <cellStyle name="Comma 12 3 2 3 3" xfId="2443" xr:uid="{00000000-0005-0000-0000-0000950A0000}"/>
    <cellStyle name="Comma 12 3 2 3 3 2" xfId="6678" xr:uid="{00000000-0005-0000-0000-0000960A0000}"/>
    <cellStyle name="Comma 12 3 2 3 3 2 2" xfId="14840" xr:uid="{00000000-0005-0000-0000-0000970A0000}"/>
    <cellStyle name="Comma 12 3 2 3 3 2 3" xfId="26491" xr:uid="{00000000-0005-0000-0000-0000980A0000}"/>
    <cellStyle name="Comma 12 3 2 3 3 2 4" xfId="32507" xr:uid="{00000000-0005-0000-0000-0000990A0000}"/>
    <cellStyle name="Comma 12 3 2 3 3 3" xfId="8938" xr:uid="{00000000-0005-0000-0000-00009A0A0000}"/>
    <cellStyle name="Comma 12 3 2 3 3 4" xfId="20733" xr:uid="{00000000-0005-0000-0000-00009B0A0000}"/>
    <cellStyle name="Comma 12 3 2 3 3 5" xfId="32508" xr:uid="{00000000-0005-0000-0000-00009C0A0000}"/>
    <cellStyle name="Comma 12 3 2 3 4" xfId="4873" xr:uid="{00000000-0005-0000-0000-00009D0A0000}"/>
    <cellStyle name="Comma 12 3 2 3 4 2" xfId="14841" xr:uid="{00000000-0005-0000-0000-00009E0A0000}"/>
    <cellStyle name="Comma 12 3 2 3 4 2 2" xfId="26492" xr:uid="{00000000-0005-0000-0000-00009F0A0000}"/>
    <cellStyle name="Comma 12 3 2 3 4 3" xfId="8939" xr:uid="{00000000-0005-0000-0000-0000A00A0000}"/>
    <cellStyle name="Comma 12 3 2 3 4 4" xfId="20734" xr:uid="{00000000-0005-0000-0000-0000A10A0000}"/>
    <cellStyle name="Comma 12 3 2 3 4 5" xfId="32509" xr:uid="{00000000-0005-0000-0000-0000A20A0000}"/>
    <cellStyle name="Comma 12 3 2 3 5" xfId="14836" xr:uid="{00000000-0005-0000-0000-0000A30A0000}"/>
    <cellStyle name="Comma 12 3 2 3 5 2" xfId="26487" xr:uid="{00000000-0005-0000-0000-0000A40A0000}"/>
    <cellStyle name="Comma 12 3 2 3 6" xfId="8934" xr:uid="{00000000-0005-0000-0000-0000A50A0000}"/>
    <cellStyle name="Comma 12 3 2 3 7" xfId="20729" xr:uid="{00000000-0005-0000-0000-0000A60A0000}"/>
    <cellStyle name="Comma 12 3 2 3 8" xfId="32510" xr:uid="{00000000-0005-0000-0000-0000A70A0000}"/>
    <cellStyle name="Comma 12 3 2 4" xfId="178" xr:uid="{00000000-0005-0000-0000-0000A80A0000}"/>
    <cellStyle name="Comma 12 3 2 4 2" xfId="179" xr:uid="{00000000-0005-0000-0000-0000A90A0000}"/>
    <cellStyle name="Comma 12 3 2 4 2 2" xfId="2446" xr:uid="{00000000-0005-0000-0000-0000AA0A0000}"/>
    <cellStyle name="Comma 12 3 2 4 2 2 2" xfId="6681" xr:uid="{00000000-0005-0000-0000-0000AB0A0000}"/>
    <cellStyle name="Comma 12 3 2 4 2 2 2 2" xfId="14844" xr:uid="{00000000-0005-0000-0000-0000AC0A0000}"/>
    <cellStyle name="Comma 12 3 2 4 2 2 2 3" xfId="26495" xr:uid="{00000000-0005-0000-0000-0000AD0A0000}"/>
    <cellStyle name="Comma 12 3 2 4 2 2 2 4" xfId="32511" xr:uid="{00000000-0005-0000-0000-0000AE0A0000}"/>
    <cellStyle name="Comma 12 3 2 4 2 2 3" xfId="8942" xr:uid="{00000000-0005-0000-0000-0000AF0A0000}"/>
    <cellStyle name="Comma 12 3 2 4 2 2 4" xfId="20737" xr:uid="{00000000-0005-0000-0000-0000B00A0000}"/>
    <cellStyle name="Comma 12 3 2 4 2 2 5" xfId="32512" xr:uid="{00000000-0005-0000-0000-0000B10A0000}"/>
    <cellStyle name="Comma 12 3 2 4 2 3" xfId="5634" xr:uid="{00000000-0005-0000-0000-0000B20A0000}"/>
    <cellStyle name="Comma 12 3 2 4 2 3 2" xfId="14845" xr:uid="{00000000-0005-0000-0000-0000B30A0000}"/>
    <cellStyle name="Comma 12 3 2 4 2 3 2 2" xfId="26496" xr:uid="{00000000-0005-0000-0000-0000B40A0000}"/>
    <cellStyle name="Comma 12 3 2 4 2 3 3" xfId="8943" xr:uid="{00000000-0005-0000-0000-0000B50A0000}"/>
    <cellStyle name="Comma 12 3 2 4 2 3 4" xfId="20738" xr:uid="{00000000-0005-0000-0000-0000B60A0000}"/>
    <cellStyle name="Comma 12 3 2 4 2 3 5" xfId="32513" xr:uid="{00000000-0005-0000-0000-0000B70A0000}"/>
    <cellStyle name="Comma 12 3 2 4 2 4" xfId="14843" xr:uid="{00000000-0005-0000-0000-0000B80A0000}"/>
    <cellStyle name="Comma 12 3 2 4 2 4 2" xfId="26494" xr:uid="{00000000-0005-0000-0000-0000B90A0000}"/>
    <cellStyle name="Comma 12 3 2 4 2 5" xfId="8941" xr:uid="{00000000-0005-0000-0000-0000BA0A0000}"/>
    <cellStyle name="Comma 12 3 2 4 2 6" xfId="20736" xr:uid="{00000000-0005-0000-0000-0000BB0A0000}"/>
    <cellStyle name="Comma 12 3 2 4 2 7" xfId="32514" xr:uid="{00000000-0005-0000-0000-0000BC0A0000}"/>
    <cellStyle name="Comma 12 3 2 4 3" xfId="2445" xr:uid="{00000000-0005-0000-0000-0000BD0A0000}"/>
    <cellStyle name="Comma 12 3 2 4 3 2" xfId="6680" xr:uid="{00000000-0005-0000-0000-0000BE0A0000}"/>
    <cellStyle name="Comma 12 3 2 4 3 2 2" xfId="14846" xr:uid="{00000000-0005-0000-0000-0000BF0A0000}"/>
    <cellStyle name="Comma 12 3 2 4 3 2 3" xfId="26497" xr:uid="{00000000-0005-0000-0000-0000C00A0000}"/>
    <cellStyle name="Comma 12 3 2 4 3 2 4" xfId="32515" xr:uid="{00000000-0005-0000-0000-0000C10A0000}"/>
    <cellStyle name="Comma 12 3 2 4 3 3" xfId="8944" xr:uid="{00000000-0005-0000-0000-0000C20A0000}"/>
    <cellStyle name="Comma 12 3 2 4 3 4" xfId="20739" xr:uid="{00000000-0005-0000-0000-0000C30A0000}"/>
    <cellStyle name="Comma 12 3 2 4 3 5" xfId="32516" xr:uid="{00000000-0005-0000-0000-0000C40A0000}"/>
    <cellStyle name="Comma 12 3 2 4 4" xfId="5324" xr:uid="{00000000-0005-0000-0000-0000C50A0000}"/>
    <cellStyle name="Comma 12 3 2 4 4 2" xfId="14847" xr:uid="{00000000-0005-0000-0000-0000C60A0000}"/>
    <cellStyle name="Comma 12 3 2 4 4 2 2" xfId="26498" xr:uid="{00000000-0005-0000-0000-0000C70A0000}"/>
    <cellStyle name="Comma 12 3 2 4 4 3" xfId="8945" xr:uid="{00000000-0005-0000-0000-0000C80A0000}"/>
    <cellStyle name="Comma 12 3 2 4 4 4" xfId="20740" xr:uid="{00000000-0005-0000-0000-0000C90A0000}"/>
    <cellStyle name="Comma 12 3 2 4 4 5" xfId="32517" xr:uid="{00000000-0005-0000-0000-0000CA0A0000}"/>
    <cellStyle name="Comma 12 3 2 4 5" xfId="14842" xr:uid="{00000000-0005-0000-0000-0000CB0A0000}"/>
    <cellStyle name="Comma 12 3 2 4 5 2" xfId="26493" xr:uid="{00000000-0005-0000-0000-0000CC0A0000}"/>
    <cellStyle name="Comma 12 3 2 4 6" xfId="8940" xr:uid="{00000000-0005-0000-0000-0000CD0A0000}"/>
    <cellStyle name="Comma 12 3 2 4 7" xfId="20735" xr:uid="{00000000-0005-0000-0000-0000CE0A0000}"/>
    <cellStyle name="Comma 12 3 2 4 8" xfId="32518" xr:uid="{00000000-0005-0000-0000-0000CF0A0000}"/>
    <cellStyle name="Comma 12 3 2 5" xfId="180" xr:uid="{00000000-0005-0000-0000-0000D00A0000}"/>
    <cellStyle name="Comma 12 3 2 5 2" xfId="2447" xr:uid="{00000000-0005-0000-0000-0000D10A0000}"/>
    <cellStyle name="Comma 12 3 2 5 2 2" xfId="6682" xr:uid="{00000000-0005-0000-0000-0000D20A0000}"/>
    <cellStyle name="Comma 12 3 2 5 2 2 2" xfId="14849" xr:uid="{00000000-0005-0000-0000-0000D30A0000}"/>
    <cellStyle name="Comma 12 3 2 5 2 2 3" xfId="26500" xr:uid="{00000000-0005-0000-0000-0000D40A0000}"/>
    <cellStyle name="Comma 12 3 2 5 2 2 4" xfId="32519" xr:uid="{00000000-0005-0000-0000-0000D50A0000}"/>
    <cellStyle name="Comma 12 3 2 5 2 3" xfId="8947" xr:uid="{00000000-0005-0000-0000-0000D60A0000}"/>
    <cellStyle name="Comma 12 3 2 5 2 4" xfId="20742" xr:uid="{00000000-0005-0000-0000-0000D70A0000}"/>
    <cellStyle name="Comma 12 3 2 5 2 5" xfId="32520" xr:uid="{00000000-0005-0000-0000-0000D80A0000}"/>
    <cellStyle name="Comma 12 3 2 5 3" xfId="5635" xr:uid="{00000000-0005-0000-0000-0000D90A0000}"/>
    <cellStyle name="Comma 12 3 2 5 3 2" xfId="14850" xr:uid="{00000000-0005-0000-0000-0000DA0A0000}"/>
    <cellStyle name="Comma 12 3 2 5 3 2 2" xfId="26501" xr:uid="{00000000-0005-0000-0000-0000DB0A0000}"/>
    <cellStyle name="Comma 12 3 2 5 3 3" xfId="8948" xr:uid="{00000000-0005-0000-0000-0000DC0A0000}"/>
    <cellStyle name="Comma 12 3 2 5 3 4" xfId="20743" xr:uid="{00000000-0005-0000-0000-0000DD0A0000}"/>
    <cellStyle name="Comma 12 3 2 5 3 5" xfId="32521" xr:uid="{00000000-0005-0000-0000-0000DE0A0000}"/>
    <cellStyle name="Comma 12 3 2 5 4" xfId="14848" xr:uid="{00000000-0005-0000-0000-0000DF0A0000}"/>
    <cellStyle name="Comma 12 3 2 5 4 2" xfId="26499" xr:uid="{00000000-0005-0000-0000-0000E00A0000}"/>
    <cellStyle name="Comma 12 3 2 5 5" xfId="8946" xr:uid="{00000000-0005-0000-0000-0000E10A0000}"/>
    <cellStyle name="Comma 12 3 2 5 6" xfId="20741" xr:uid="{00000000-0005-0000-0000-0000E20A0000}"/>
    <cellStyle name="Comma 12 3 2 5 7" xfId="32522" xr:uid="{00000000-0005-0000-0000-0000E30A0000}"/>
    <cellStyle name="Comma 12 3 2 6" xfId="2440" xr:uid="{00000000-0005-0000-0000-0000E40A0000}"/>
    <cellStyle name="Comma 12 3 2 6 2" xfId="6675" xr:uid="{00000000-0005-0000-0000-0000E50A0000}"/>
    <cellStyle name="Comma 12 3 2 6 2 2" xfId="14851" xr:uid="{00000000-0005-0000-0000-0000E60A0000}"/>
    <cellStyle name="Comma 12 3 2 6 2 3" xfId="26502" xr:uid="{00000000-0005-0000-0000-0000E70A0000}"/>
    <cellStyle name="Comma 12 3 2 6 2 4" xfId="32523" xr:uid="{00000000-0005-0000-0000-0000E80A0000}"/>
    <cellStyle name="Comma 12 3 2 6 3" xfId="8949" xr:uid="{00000000-0005-0000-0000-0000E90A0000}"/>
    <cellStyle name="Comma 12 3 2 6 4" xfId="20744" xr:uid="{00000000-0005-0000-0000-0000EA0A0000}"/>
    <cellStyle name="Comma 12 3 2 6 5" xfId="32524" xr:uid="{00000000-0005-0000-0000-0000EB0A0000}"/>
    <cellStyle name="Comma 12 3 2 7" xfId="4631" xr:uid="{00000000-0005-0000-0000-0000EC0A0000}"/>
    <cellStyle name="Comma 12 3 2 7 2" xfId="14852" xr:uid="{00000000-0005-0000-0000-0000ED0A0000}"/>
    <cellStyle name="Comma 12 3 2 7 2 2" xfId="26503" xr:uid="{00000000-0005-0000-0000-0000EE0A0000}"/>
    <cellStyle name="Comma 12 3 2 7 3" xfId="8950" xr:uid="{00000000-0005-0000-0000-0000EF0A0000}"/>
    <cellStyle name="Comma 12 3 2 7 4" xfId="20745" xr:uid="{00000000-0005-0000-0000-0000F00A0000}"/>
    <cellStyle name="Comma 12 3 2 7 5" xfId="32525" xr:uid="{00000000-0005-0000-0000-0000F10A0000}"/>
    <cellStyle name="Comma 12 3 2 8" xfId="14829" xr:uid="{00000000-0005-0000-0000-0000F20A0000}"/>
    <cellStyle name="Comma 12 3 2 8 2" xfId="26480" xr:uid="{00000000-0005-0000-0000-0000F30A0000}"/>
    <cellStyle name="Comma 12 3 2 9" xfId="8927" xr:uid="{00000000-0005-0000-0000-0000F40A0000}"/>
    <cellStyle name="Comma 12 3 3" xfId="181" xr:uid="{00000000-0005-0000-0000-0000F50A0000}"/>
    <cellStyle name="Comma 12 3 3 10" xfId="20746" xr:uid="{00000000-0005-0000-0000-0000F60A0000}"/>
    <cellStyle name="Comma 12 3 3 11" xfId="32526" xr:uid="{00000000-0005-0000-0000-0000F70A0000}"/>
    <cellStyle name="Comma 12 3 3 2" xfId="182" xr:uid="{00000000-0005-0000-0000-0000F80A0000}"/>
    <cellStyle name="Comma 12 3 3 2 2" xfId="183" xr:uid="{00000000-0005-0000-0000-0000F90A0000}"/>
    <cellStyle name="Comma 12 3 3 2 2 2" xfId="2450" xr:uid="{00000000-0005-0000-0000-0000FA0A0000}"/>
    <cellStyle name="Comma 12 3 3 2 2 2 2" xfId="6685" xr:uid="{00000000-0005-0000-0000-0000FB0A0000}"/>
    <cellStyle name="Comma 12 3 3 2 2 2 2 2" xfId="14856" xr:uid="{00000000-0005-0000-0000-0000FC0A0000}"/>
    <cellStyle name="Comma 12 3 3 2 2 2 2 3" xfId="26507" xr:uid="{00000000-0005-0000-0000-0000FD0A0000}"/>
    <cellStyle name="Comma 12 3 3 2 2 2 2 4" xfId="32527" xr:uid="{00000000-0005-0000-0000-0000FE0A0000}"/>
    <cellStyle name="Comma 12 3 3 2 2 2 3" xfId="8954" xr:uid="{00000000-0005-0000-0000-0000FF0A0000}"/>
    <cellStyle name="Comma 12 3 3 2 2 2 4" xfId="20749" xr:uid="{00000000-0005-0000-0000-0000000B0000}"/>
    <cellStyle name="Comma 12 3 3 2 2 2 5" xfId="32528" xr:uid="{00000000-0005-0000-0000-0000010B0000}"/>
    <cellStyle name="Comma 12 3 3 2 2 3" xfId="5636" xr:uid="{00000000-0005-0000-0000-0000020B0000}"/>
    <cellStyle name="Comma 12 3 3 2 2 3 2" xfId="14857" xr:uid="{00000000-0005-0000-0000-0000030B0000}"/>
    <cellStyle name="Comma 12 3 3 2 2 3 2 2" xfId="26508" xr:uid="{00000000-0005-0000-0000-0000040B0000}"/>
    <cellStyle name="Comma 12 3 3 2 2 3 3" xfId="8955" xr:uid="{00000000-0005-0000-0000-0000050B0000}"/>
    <cellStyle name="Comma 12 3 3 2 2 3 4" xfId="20750" xr:uid="{00000000-0005-0000-0000-0000060B0000}"/>
    <cellStyle name="Comma 12 3 3 2 2 3 5" xfId="32529" xr:uid="{00000000-0005-0000-0000-0000070B0000}"/>
    <cellStyle name="Comma 12 3 3 2 2 4" xfId="14855" xr:uid="{00000000-0005-0000-0000-0000080B0000}"/>
    <cellStyle name="Comma 12 3 3 2 2 4 2" xfId="26506" xr:uid="{00000000-0005-0000-0000-0000090B0000}"/>
    <cellStyle name="Comma 12 3 3 2 2 5" xfId="8953" xr:uid="{00000000-0005-0000-0000-00000A0B0000}"/>
    <cellStyle name="Comma 12 3 3 2 2 6" xfId="20748" xr:uid="{00000000-0005-0000-0000-00000B0B0000}"/>
    <cellStyle name="Comma 12 3 3 2 2 7" xfId="32530" xr:uid="{00000000-0005-0000-0000-00000C0B0000}"/>
    <cellStyle name="Comma 12 3 3 2 3" xfId="2449" xr:uid="{00000000-0005-0000-0000-00000D0B0000}"/>
    <cellStyle name="Comma 12 3 3 2 3 2" xfId="6684" xr:uid="{00000000-0005-0000-0000-00000E0B0000}"/>
    <cellStyle name="Comma 12 3 3 2 3 2 2" xfId="14858" xr:uid="{00000000-0005-0000-0000-00000F0B0000}"/>
    <cellStyle name="Comma 12 3 3 2 3 2 3" xfId="26509" xr:uid="{00000000-0005-0000-0000-0000100B0000}"/>
    <cellStyle name="Comma 12 3 3 2 3 2 4" xfId="32531" xr:uid="{00000000-0005-0000-0000-0000110B0000}"/>
    <cellStyle name="Comma 12 3 3 2 3 3" xfId="8956" xr:uid="{00000000-0005-0000-0000-0000120B0000}"/>
    <cellStyle name="Comma 12 3 3 2 3 4" xfId="20751" xr:uid="{00000000-0005-0000-0000-0000130B0000}"/>
    <cellStyle name="Comma 12 3 3 2 3 5" xfId="32532" xr:uid="{00000000-0005-0000-0000-0000140B0000}"/>
    <cellStyle name="Comma 12 3 3 2 4" xfId="5202" xr:uid="{00000000-0005-0000-0000-0000150B0000}"/>
    <cellStyle name="Comma 12 3 3 2 4 2" xfId="14859" xr:uid="{00000000-0005-0000-0000-0000160B0000}"/>
    <cellStyle name="Comma 12 3 3 2 4 2 2" xfId="26510" xr:uid="{00000000-0005-0000-0000-0000170B0000}"/>
    <cellStyle name="Comma 12 3 3 2 4 3" xfId="8957" xr:uid="{00000000-0005-0000-0000-0000180B0000}"/>
    <cellStyle name="Comma 12 3 3 2 4 4" xfId="20752" xr:uid="{00000000-0005-0000-0000-0000190B0000}"/>
    <cellStyle name="Comma 12 3 3 2 4 5" xfId="32533" xr:uid="{00000000-0005-0000-0000-00001A0B0000}"/>
    <cellStyle name="Comma 12 3 3 2 5" xfId="14854" xr:uid="{00000000-0005-0000-0000-00001B0B0000}"/>
    <cellStyle name="Comma 12 3 3 2 5 2" xfId="26505" xr:uid="{00000000-0005-0000-0000-00001C0B0000}"/>
    <cellStyle name="Comma 12 3 3 2 6" xfId="8952" xr:uid="{00000000-0005-0000-0000-00001D0B0000}"/>
    <cellStyle name="Comma 12 3 3 2 7" xfId="20747" xr:uid="{00000000-0005-0000-0000-00001E0B0000}"/>
    <cellStyle name="Comma 12 3 3 2 8" xfId="32534" xr:uid="{00000000-0005-0000-0000-00001F0B0000}"/>
    <cellStyle name="Comma 12 3 3 3" xfId="184" xr:uid="{00000000-0005-0000-0000-0000200B0000}"/>
    <cellStyle name="Comma 12 3 3 3 2" xfId="185" xr:uid="{00000000-0005-0000-0000-0000210B0000}"/>
    <cellStyle name="Comma 12 3 3 3 2 2" xfId="2452" xr:uid="{00000000-0005-0000-0000-0000220B0000}"/>
    <cellStyle name="Comma 12 3 3 3 2 2 2" xfId="6687" xr:uid="{00000000-0005-0000-0000-0000230B0000}"/>
    <cellStyle name="Comma 12 3 3 3 2 2 2 2" xfId="14862" xr:uid="{00000000-0005-0000-0000-0000240B0000}"/>
    <cellStyle name="Comma 12 3 3 3 2 2 2 3" xfId="26513" xr:uid="{00000000-0005-0000-0000-0000250B0000}"/>
    <cellStyle name="Comma 12 3 3 3 2 2 2 4" xfId="32535" xr:uid="{00000000-0005-0000-0000-0000260B0000}"/>
    <cellStyle name="Comma 12 3 3 3 2 2 3" xfId="8960" xr:uid="{00000000-0005-0000-0000-0000270B0000}"/>
    <cellStyle name="Comma 12 3 3 3 2 2 4" xfId="20755" xr:uid="{00000000-0005-0000-0000-0000280B0000}"/>
    <cellStyle name="Comma 12 3 3 3 2 2 5" xfId="32536" xr:uid="{00000000-0005-0000-0000-0000290B0000}"/>
    <cellStyle name="Comma 12 3 3 3 2 3" xfId="5637" xr:uid="{00000000-0005-0000-0000-00002A0B0000}"/>
    <cellStyle name="Comma 12 3 3 3 2 3 2" xfId="14863" xr:uid="{00000000-0005-0000-0000-00002B0B0000}"/>
    <cellStyle name="Comma 12 3 3 3 2 3 2 2" xfId="26514" xr:uid="{00000000-0005-0000-0000-00002C0B0000}"/>
    <cellStyle name="Comma 12 3 3 3 2 3 3" xfId="8961" xr:uid="{00000000-0005-0000-0000-00002D0B0000}"/>
    <cellStyle name="Comma 12 3 3 3 2 3 4" xfId="20756" xr:uid="{00000000-0005-0000-0000-00002E0B0000}"/>
    <cellStyle name="Comma 12 3 3 3 2 3 5" xfId="32537" xr:uid="{00000000-0005-0000-0000-00002F0B0000}"/>
    <cellStyle name="Comma 12 3 3 3 2 4" xfId="14861" xr:uid="{00000000-0005-0000-0000-0000300B0000}"/>
    <cellStyle name="Comma 12 3 3 3 2 4 2" xfId="26512" xr:uid="{00000000-0005-0000-0000-0000310B0000}"/>
    <cellStyle name="Comma 12 3 3 3 2 5" xfId="8959" xr:uid="{00000000-0005-0000-0000-0000320B0000}"/>
    <cellStyle name="Comma 12 3 3 3 2 6" xfId="20754" xr:uid="{00000000-0005-0000-0000-0000330B0000}"/>
    <cellStyle name="Comma 12 3 3 3 2 7" xfId="32538" xr:uid="{00000000-0005-0000-0000-0000340B0000}"/>
    <cellStyle name="Comma 12 3 3 3 3" xfId="2451" xr:uid="{00000000-0005-0000-0000-0000350B0000}"/>
    <cellStyle name="Comma 12 3 3 3 3 2" xfId="6686" xr:uid="{00000000-0005-0000-0000-0000360B0000}"/>
    <cellStyle name="Comma 12 3 3 3 3 2 2" xfId="14864" xr:uid="{00000000-0005-0000-0000-0000370B0000}"/>
    <cellStyle name="Comma 12 3 3 3 3 2 3" xfId="26515" xr:uid="{00000000-0005-0000-0000-0000380B0000}"/>
    <cellStyle name="Comma 12 3 3 3 3 2 4" xfId="32539" xr:uid="{00000000-0005-0000-0000-0000390B0000}"/>
    <cellStyle name="Comma 12 3 3 3 3 3" xfId="8962" xr:uid="{00000000-0005-0000-0000-00003A0B0000}"/>
    <cellStyle name="Comma 12 3 3 3 3 4" xfId="20757" xr:uid="{00000000-0005-0000-0000-00003B0B0000}"/>
    <cellStyle name="Comma 12 3 3 3 3 5" xfId="32540" xr:uid="{00000000-0005-0000-0000-00003C0B0000}"/>
    <cellStyle name="Comma 12 3 3 3 4" xfId="4960" xr:uid="{00000000-0005-0000-0000-00003D0B0000}"/>
    <cellStyle name="Comma 12 3 3 3 4 2" xfId="14865" xr:uid="{00000000-0005-0000-0000-00003E0B0000}"/>
    <cellStyle name="Comma 12 3 3 3 4 2 2" xfId="26516" xr:uid="{00000000-0005-0000-0000-00003F0B0000}"/>
    <cellStyle name="Comma 12 3 3 3 4 3" xfId="8963" xr:uid="{00000000-0005-0000-0000-0000400B0000}"/>
    <cellStyle name="Comma 12 3 3 3 4 4" xfId="20758" xr:uid="{00000000-0005-0000-0000-0000410B0000}"/>
    <cellStyle name="Comma 12 3 3 3 4 5" xfId="32541" xr:uid="{00000000-0005-0000-0000-0000420B0000}"/>
    <cellStyle name="Comma 12 3 3 3 5" xfId="14860" xr:uid="{00000000-0005-0000-0000-0000430B0000}"/>
    <cellStyle name="Comma 12 3 3 3 5 2" xfId="26511" xr:uid="{00000000-0005-0000-0000-0000440B0000}"/>
    <cellStyle name="Comma 12 3 3 3 6" xfId="8958" xr:uid="{00000000-0005-0000-0000-0000450B0000}"/>
    <cellStyle name="Comma 12 3 3 3 7" xfId="20753" xr:uid="{00000000-0005-0000-0000-0000460B0000}"/>
    <cellStyle name="Comma 12 3 3 3 8" xfId="32542" xr:uid="{00000000-0005-0000-0000-0000470B0000}"/>
    <cellStyle name="Comma 12 3 3 4" xfId="186" xr:uid="{00000000-0005-0000-0000-0000480B0000}"/>
    <cellStyle name="Comma 12 3 3 4 2" xfId="187" xr:uid="{00000000-0005-0000-0000-0000490B0000}"/>
    <cellStyle name="Comma 12 3 3 4 2 2" xfId="2454" xr:uid="{00000000-0005-0000-0000-00004A0B0000}"/>
    <cellStyle name="Comma 12 3 3 4 2 2 2" xfId="6689" xr:uid="{00000000-0005-0000-0000-00004B0B0000}"/>
    <cellStyle name="Comma 12 3 3 4 2 2 2 2" xfId="14868" xr:uid="{00000000-0005-0000-0000-00004C0B0000}"/>
    <cellStyle name="Comma 12 3 3 4 2 2 2 3" xfId="26519" xr:uid="{00000000-0005-0000-0000-00004D0B0000}"/>
    <cellStyle name="Comma 12 3 3 4 2 2 2 4" xfId="32543" xr:uid="{00000000-0005-0000-0000-00004E0B0000}"/>
    <cellStyle name="Comma 12 3 3 4 2 2 3" xfId="8966" xr:uid="{00000000-0005-0000-0000-00004F0B0000}"/>
    <cellStyle name="Comma 12 3 3 4 2 2 4" xfId="20761" xr:uid="{00000000-0005-0000-0000-0000500B0000}"/>
    <cellStyle name="Comma 12 3 3 4 2 2 5" xfId="32544" xr:uid="{00000000-0005-0000-0000-0000510B0000}"/>
    <cellStyle name="Comma 12 3 3 4 2 3" xfId="5638" xr:uid="{00000000-0005-0000-0000-0000520B0000}"/>
    <cellStyle name="Comma 12 3 3 4 2 3 2" xfId="14869" xr:uid="{00000000-0005-0000-0000-0000530B0000}"/>
    <cellStyle name="Comma 12 3 3 4 2 3 2 2" xfId="26520" xr:uid="{00000000-0005-0000-0000-0000540B0000}"/>
    <cellStyle name="Comma 12 3 3 4 2 3 3" xfId="8967" xr:uid="{00000000-0005-0000-0000-0000550B0000}"/>
    <cellStyle name="Comma 12 3 3 4 2 3 4" xfId="20762" xr:uid="{00000000-0005-0000-0000-0000560B0000}"/>
    <cellStyle name="Comma 12 3 3 4 2 3 5" xfId="32545" xr:uid="{00000000-0005-0000-0000-0000570B0000}"/>
    <cellStyle name="Comma 12 3 3 4 2 4" xfId="14867" xr:uid="{00000000-0005-0000-0000-0000580B0000}"/>
    <cellStyle name="Comma 12 3 3 4 2 4 2" xfId="26518" xr:uid="{00000000-0005-0000-0000-0000590B0000}"/>
    <cellStyle name="Comma 12 3 3 4 2 5" xfId="8965" xr:uid="{00000000-0005-0000-0000-00005A0B0000}"/>
    <cellStyle name="Comma 12 3 3 4 2 6" xfId="20760" xr:uid="{00000000-0005-0000-0000-00005B0B0000}"/>
    <cellStyle name="Comma 12 3 3 4 2 7" xfId="32546" xr:uid="{00000000-0005-0000-0000-00005C0B0000}"/>
    <cellStyle name="Comma 12 3 3 4 3" xfId="2453" xr:uid="{00000000-0005-0000-0000-00005D0B0000}"/>
    <cellStyle name="Comma 12 3 3 4 3 2" xfId="6688" xr:uid="{00000000-0005-0000-0000-00005E0B0000}"/>
    <cellStyle name="Comma 12 3 3 4 3 2 2" xfId="14870" xr:uid="{00000000-0005-0000-0000-00005F0B0000}"/>
    <cellStyle name="Comma 12 3 3 4 3 2 3" xfId="26521" xr:uid="{00000000-0005-0000-0000-0000600B0000}"/>
    <cellStyle name="Comma 12 3 3 4 3 2 4" xfId="32547" xr:uid="{00000000-0005-0000-0000-0000610B0000}"/>
    <cellStyle name="Comma 12 3 3 4 3 3" xfId="8968" xr:uid="{00000000-0005-0000-0000-0000620B0000}"/>
    <cellStyle name="Comma 12 3 3 4 3 4" xfId="20763" xr:uid="{00000000-0005-0000-0000-0000630B0000}"/>
    <cellStyle name="Comma 12 3 3 4 3 5" xfId="32548" xr:uid="{00000000-0005-0000-0000-0000640B0000}"/>
    <cellStyle name="Comma 12 3 3 4 4" xfId="5411" xr:uid="{00000000-0005-0000-0000-0000650B0000}"/>
    <cellStyle name="Comma 12 3 3 4 4 2" xfId="14871" xr:uid="{00000000-0005-0000-0000-0000660B0000}"/>
    <cellStyle name="Comma 12 3 3 4 4 2 2" xfId="26522" xr:uid="{00000000-0005-0000-0000-0000670B0000}"/>
    <cellStyle name="Comma 12 3 3 4 4 3" xfId="8969" xr:uid="{00000000-0005-0000-0000-0000680B0000}"/>
    <cellStyle name="Comma 12 3 3 4 4 4" xfId="20764" xr:uid="{00000000-0005-0000-0000-0000690B0000}"/>
    <cellStyle name="Comma 12 3 3 4 4 5" xfId="32549" xr:uid="{00000000-0005-0000-0000-00006A0B0000}"/>
    <cellStyle name="Comma 12 3 3 4 5" xfId="14866" xr:uid="{00000000-0005-0000-0000-00006B0B0000}"/>
    <cellStyle name="Comma 12 3 3 4 5 2" xfId="26517" xr:uid="{00000000-0005-0000-0000-00006C0B0000}"/>
    <cellStyle name="Comma 12 3 3 4 6" xfId="8964" xr:uid="{00000000-0005-0000-0000-00006D0B0000}"/>
    <cellStyle name="Comma 12 3 3 4 7" xfId="20759" xr:uid="{00000000-0005-0000-0000-00006E0B0000}"/>
    <cellStyle name="Comma 12 3 3 4 8" xfId="32550" xr:uid="{00000000-0005-0000-0000-00006F0B0000}"/>
    <cellStyle name="Comma 12 3 3 5" xfId="188" xr:uid="{00000000-0005-0000-0000-0000700B0000}"/>
    <cellStyle name="Comma 12 3 3 5 2" xfId="2455" xr:uid="{00000000-0005-0000-0000-0000710B0000}"/>
    <cellStyle name="Comma 12 3 3 5 2 2" xfId="6690" xr:uid="{00000000-0005-0000-0000-0000720B0000}"/>
    <cellStyle name="Comma 12 3 3 5 2 2 2" xfId="14873" xr:uid="{00000000-0005-0000-0000-0000730B0000}"/>
    <cellStyle name="Comma 12 3 3 5 2 2 3" xfId="26524" xr:uid="{00000000-0005-0000-0000-0000740B0000}"/>
    <cellStyle name="Comma 12 3 3 5 2 2 4" xfId="32551" xr:uid="{00000000-0005-0000-0000-0000750B0000}"/>
    <cellStyle name="Comma 12 3 3 5 2 3" xfId="8971" xr:uid="{00000000-0005-0000-0000-0000760B0000}"/>
    <cellStyle name="Comma 12 3 3 5 2 4" xfId="20766" xr:uid="{00000000-0005-0000-0000-0000770B0000}"/>
    <cellStyle name="Comma 12 3 3 5 2 5" xfId="32552" xr:uid="{00000000-0005-0000-0000-0000780B0000}"/>
    <cellStyle name="Comma 12 3 3 5 3" xfId="5639" xr:uid="{00000000-0005-0000-0000-0000790B0000}"/>
    <cellStyle name="Comma 12 3 3 5 3 2" xfId="14874" xr:uid="{00000000-0005-0000-0000-00007A0B0000}"/>
    <cellStyle name="Comma 12 3 3 5 3 2 2" xfId="26525" xr:uid="{00000000-0005-0000-0000-00007B0B0000}"/>
    <cellStyle name="Comma 12 3 3 5 3 3" xfId="8972" xr:uid="{00000000-0005-0000-0000-00007C0B0000}"/>
    <cellStyle name="Comma 12 3 3 5 3 4" xfId="20767" xr:uid="{00000000-0005-0000-0000-00007D0B0000}"/>
    <cellStyle name="Comma 12 3 3 5 3 5" xfId="32553" xr:uid="{00000000-0005-0000-0000-00007E0B0000}"/>
    <cellStyle name="Comma 12 3 3 5 4" xfId="14872" xr:uid="{00000000-0005-0000-0000-00007F0B0000}"/>
    <cellStyle name="Comma 12 3 3 5 4 2" xfId="26523" xr:uid="{00000000-0005-0000-0000-0000800B0000}"/>
    <cellStyle name="Comma 12 3 3 5 5" xfId="8970" xr:uid="{00000000-0005-0000-0000-0000810B0000}"/>
    <cellStyle name="Comma 12 3 3 5 6" xfId="20765" xr:uid="{00000000-0005-0000-0000-0000820B0000}"/>
    <cellStyle name="Comma 12 3 3 5 7" xfId="32554" xr:uid="{00000000-0005-0000-0000-0000830B0000}"/>
    <cellStyle name="Comma 12 3 3 6" xfId="2448" xr:uid="{00000000-0005-0000-0000-0000840B0000}"/>
    <cellStyle name="Comma 12 3 3 6 2" xfId="6683" xr:uid="{00000000-0005-0000-0000-0000850B0000}"/>
    <cellStyle name="Comma 12 3 3 6 2 2" xfId="14875" xr:uid="{00000000-0005-0000-0000-0000860B0000}"/>
    <cellStyle name="Comma 12 3 3 6 2 3" xfId="26526" xr:uid="{00000000-0005-0000-0000-0000870B0000}"/>
    <cellStyle name="Comma 12 3 3 6 2 4" xfId="32555" xr:uid="{00000000-0005-0000-0000-0000880B0000}"/>
    <cellStyle name="Comma 12 3 3 6 3" xfId="8973" xr:uid="{00000000-0005-0000-0000-0000890B0000}"/>
    <cellStyle name="Comma 12 3 3 6 4" xfId="20768" xr:uid="{00000000-0005-0000-0000-00008A0B0000}"/>
    <cellStyle name="Comma 12 3 3 6 5" xfId="32556" xr:uid="{00000000-0005-0000-0000-00008B0B0000}"/>
    <cellStyle name="Comma 12 3 3 7" xfId="4718" xr:uid="{00000000-0005-0000-0000-00008C0B0000}"/>
    <cellStyle name="Comma 12 3 3 7 2" xfId="14876" xr:uid="{00000000-0005-0000-0000-00008D0B0000}"/>
    <cellStyle name="Comma 12 3 3 7 2 2" xfId="26527" xr:uid="{00000000-0005-0000-0000-00008E0B0000}"/>
    <cellStyle name="Comma 12 3 3 7 3" xfId="8974" xr:uid="{00000000-0005-0000-0000-00008F0B0000}"/>
    <cellStyle name="Comma 12 3 3 7 4" xfId="20769" xr:uid="{00000000-0005-0000-0000-0000900B0000}"/>
    <cellStyle name="Comma 12 3 3 7 5" xfId="32557" xr:uid="{00000000-0005-0000-0000-0000910B0000}"/>
    <cellStyle name="Comma 12 3 3 8" xfId="14853" xr:uid="{00000000-0005-0000-0000-0000920B0000}"/>
    <cellStyle name="Comma 12 3 3 8 2" xfId="26504" xr:uid="{00000000-0005-0000-0000-0000930B0000}"/>
    <cellStyle name="Comma 12 3 3 9" xfId="8951" xr:uid="{00000000-0005-0000-0000-0000940B0000}"/>
    <cellStyle name="Comma 12 3 4" xfId="189" xr:uid="{00000000-0005-0000-0000-0000950B0000}"/>
    <cellStyle name="Comma 12 3 4 2" xfId="190" xr:uid="{00000000-0005-0000-0000-0000960B0000}"/>
    <cellStyle name="Comma 12 3 4 2 2" xfId="2457" xr:uid="{00000000-0005-0000-0000-0000970B0000}"/>
    <cellStyle name="Comma 12 3 4 2 2 2" xfId="6692" xr:uid="{00000000-0005-0000-0000-0000980B0000}"/>
    <cellStyle name="Comma 12 3 4 2 2 2 2" xfId="14879" xr:uid="{00000000-0005-0000-0000-0000990B0000}"/>
    <cellStyle name="Comma 12 3 4 2 2 2 3" xfId="26530" xr:uid="{00000000-0005-0000-0000-00009A0B0000}"/>
    <cellStyle name="Comma 12 3 4 2 2 2 4" xfId="32558" xr:uid="{00000000-0005-0000-0000-00009B0B0000}"/>
    <cellStyle name="Comma 12 3 4 2 2 3" xfId="8977" xr:uid="{00000000-0005-0000-0000-00009C0B0000}"/>
    <cellStyle name="Comma 12 3 4 2 2 4" xfId="20772" xr:uid="{00000000-0005-0000-0000-00009D0B0000}"/>
    <cellStyle name="Comma 12 3 4 2 2 5" xfId="32559" xr:uid="{00000000-0005-0000-0000-00009E0B0000}"/>
    <cellStyle name="Comma 12 3 4 2 3" xfId="5640" xr:uid="{00000000-0005-0000-0000-00009F0B0000}"/>
    <cellStyle name="Comma 12 3 4 2 3 2" xfId="14880" xr:uid="{00000000-0005-0000-0000-0000A00B0000}"/>
    <cellStyle name="Comma 12 3 4 2 3 2 2" xfId="26531" xr:uid="{00000000-0005-0000-0000-0000A10B0000}"/>
    <cellStyle name="Comma 12 3 4 2 3 3" xfId="8978" xr:uid="{00000000-0005-0000-0000-0000A20B0000}"/>
    <cellStyle name="Comma 12 3 4 2 3 4" xfId="20773" xr:uid="{00000000-0005-0000-0000-0000A30B0000}"/>
    <cellStyle name="Comma 12 3 4 2 3 5" xfId="32560" xr:uid="{00000000-0005-0000-0000-0000A40B0000}"/>
    <cellStyle name="Comma 12 3 4 2 4" xfId="14878" xr:uid="{00000000-0005-0000-0000-0000A50B0000}"/>
    <cellStyle name="Comma 12 3 4 2 4 2" xfId="26529" xr:uid="{00000000-0005-0000-0000-0000A60B0000}"/>
    <cellStyle name="Comma 12 3 4 2 5" xfId="8976" xr:uid="{00000000-0005-0000-0000-0000A70B0000}"/>
    <cellStyle name="Comma 12 3 4 2 6" xfId="20771" xr:uid="{00000000-0005-0000-0000-0000A80B0000}"/>
    <cellStyle name="Comma 12 3 4 2 7" xfId="32561" xr:uid="{00000000-0005-0000-0000-0000A90B0000}"/>
    <cellStyle name="Comma 12 3 4 3" xfId="2456" xr:uid="{00000000-0005-0000-0000-0000AA0B0000}"/>
    <cellStyle name="Comma 12 3 4 3 2" xfId="6691" xr:uid="{00000000-0005-0000-0000-0000AB0B0000}"/>
    <cellStyle name="Comma 12 3 4 3 2 2" xfId="14881" xr:uid="{00000000-0005-0000-0000-0000AC0B0000}"/>
    <cellStyle name="Comma 12 3 4 3 2 3" xfId="26532" xr:uid="{00000000-0005-0000-0000-0000AD0B0000}"/>
    <cellStyle name="Comma 12 3 4 3 2 4" xfId="32562" xr:uid="{00000000-0005-0000-0000-0000AE0B0000}"/>
    <cellStyle name="Comma 12 3 4 3 3" xfId="8979" xr:uid="{00000000-0005-0000-0000-0000AF0B0000}"/>
    <cellStyle name="Comma 12 3 4 3 4" xfId="20774" xr:uid="{00000000-0005-0000-0000-0000B00B0000}"/>
    <cellStyle name="Comma 12 3 4 3 5" xfId="32563" xr:uid="{00000000-0005-0000-0000-0000B10B0000}"/>
    <cellStyle name="Comma 12 3 4 4" xfId="5082" xr:uid="{00000000-0005-0000-0000-0000B20B0000}"/>
    <cellStyle name="Comma 12 3 4 4 2" xfId="14882" xr:uid="{00000000-0005-0000-0000-0000B30B0000}"/>
    <cellStyle name="Comma 12 3 4 4 2 2" xfId="26533" xr:uid="{00000000-0005-0000-0000-0000B40B0000}"/>
    <cellStyle name="Comma 12 3 4 4 3" xfId="8980" xr:uid="{00000000-0005-0000-0000-0000B50B0000}"/>
    <cellStyle name="Comma 12 3 4 4 4" xfId="20775" xr:uid="{00000000-0005-0000-0000-0000B60B0000}"/>
    <cellStyle name="Comma 12 3 4 4 5" xfId="32564" xr:uid="{00000000-0005-0000-0000-0000B70B0000}"/>
    <cellStyle name="Comma 12 3 4 5" xfId="14877" xr:uid="{00000000-0005-0000-0000-0000B80B0000}"/>
    <cellStyle name="Comma 12 3 4 5 2" xfId="26528" xr:uid="{00000000-0005-0000-0000-0000B90B0000}"/>
    <cellStyle name="Comma 12 3 4 6" xfId="8975" xr:uid="{00000000-0005-0000-0000-0000BA0B0000}"/>
    <cellStyle name="Comma 12 3 4 7" xfId="20770" xr:uid="{00000000-0005-0000-0000-0000BB0B0000}"/>
    <cellStyle name="Comma 12 3 4 8" xfId="32565" xr:uid="{00000000-0005-0000-0000-0000BC0B0000}"/>
    <cellStyle name="Comma 12 3 5" xfId="191" xr:uid="{00000000-0005-0000-0000-0000BD0B0000}"/>
    <cellStyle name="Comma 12 3 5 2" xfId="192" xr:uid="{00000000-0005-0000-0000-0000BE0B0000}"/>
    <cellStyle name="Comma 12 3 5 2 2" xfId="2459" xr:uid="{00000000-0005-0000-0000-0000BF0B0000}"/>
    <cellStyle name="Comma 12 3 5 2 2 2" xfId="6694" xr:uid="{00000000-0005-0000-0000-0000C00B0000}"/>
    <cellStyle name="Comma 12 3 5 2 2 2 2" xfId="14885" xr:uid="{00000000-0005-0000-0000-0000C10B0000}"/>
    <cellStyle name="Comma 12 3 5 2 2 2 3" xfId="26536" xr:uid="{00000000-0005-0000-0000-0000C20B0000}"/>
    <cellStyle name="Comma 12 3 5 2 2 2 4" xfId="32566" xr:uid="{00000000-0005-0000-0000-0000C30B0000}"/>
    <cellStyle name="Comma 12 3 5 2 2 3" xfId="8983" xr:uid="{00000000-0005-0000-0000-0000C40B0000}"/>
    <cellStyle name="Comma 12 3 5 2 2 4" xfId="20778" xr:uid="{00000000-0005-0000-0000-0000C50B0000}"/>
    <cellStyle name="Comma 12 3 5 2 2 5" xfId="32567" xr:uid="{00000000-0005-0000-0000-0000C60B0000}"/>
    <cellStyle name="Comma 12 3 5 2 3" xfId="5641" xr:uid="{00000000-0005-0000-0000-0000C70B0000}"/>
    <cellStyle name="Comma 12 3 5 2 3 2" xfId="14886" xr:uid="{00000000-0005-0000-0000-0000C80B0000}"/>
    <cellStyle name="Comma 12 3 5 2 3 2 2" xfId="26537" xr:uid="{00000000-0005-0000-0000-0000C90B0000}"/>
    <cellStyle name="Comma 12 3 5 2 3 3" xfId="8984" xr:uid="{00000000-0005-0000-0000-0000CA0B0000}"/>
    <cellStyle name="Comma 12 3 5 2 3 4" xfId="20779" xr:uid="{00000000-0005-0000-0000-0000CB0B0000}"/>
    <cellStyle name="Comma 12 3 5 2 3 5" xfId="32568" xr:uid="{00000000-0005-0000-0000-0000CC0B0000}"/>
    <cellStyle name="Comma 12 3 5 2 4" xfId="14884" xr:uid="{00000000-0005-0000-0000-0000CD0B0000}"/>
    <cellStyle name="Comma 12 3 5 2 4 2" xfId="26535" xr:uid="{00000000-0005-0000-0000-0000CE0B0000}"/>
    <cellStyle name="Comma 12 3 5 2 5" xfId="8982" xr:uid="{00000000-0005-0000-0000-0000CF0B0000}"/>
    <cellStyle name="Comma 12 3 5 2 6" xfId="20777" xr:uid="{00000000-0005-0000-0000-0000D00B0000}"/>
    <cellStyle name="Comma 12 3 5 2 7" xfId="32569" xr:uid="{00000000-0005-0000-0000-0000D10B0000}"/>
    <cellStyle name="Comma 12 3 5 3" xfId="2458" xr:uid="{00000000-0005-0000-0000-0000D20B0000}"/>
    <cellStyle name="Comma 12 3 5 3 2" xfId="6693" xr:uid="{00000000-0005-0000-0000-0000D30B0000}"/>
    <cellStyle name="Comma 12 3 5 3 2 2" xfId="14887" xr:uid="{00000000-0005-0000-0000-0000D40B0000}"/>
    <cellStyle name="Comma 12 3 5 3 2 3" xfId="26538" xr:uid="{00000000-0005-0000-0000-0000D50B0000}"/>
    <cellStyle name="Comma 12 3 5 3 2 4" xfId="32570" xr:uid="{00000000-0005-0000-0000-0000D60B0000}"/>
    <cellStyle name="Comma 12 3 5 3 3" xfId="8985" xr:uid="{00000000-0005-0000-0000-0000D70B0000}"/>
    <cellStyle name="Comma 12 3 5 3 4" xfId="20780" xr:uid="{00000000-0005-0000-0000-0000D80B0000}"/>
    <cellStyle name="Comma 12 3 5 3 5" xfId="32571" xr:uid="{00000000-0005-0000-0000-0000D90B0000}"/>
    <cellStyle name="Comma 12 3 5 4" xfId="4840" xr:uid="{00000000-0005-0000-0000-0000DA0B0000}"/>
    <cellStyle name="Comma 12 3 5 4 2" xfId="14888" xr:uid="{00000000-0005-0000-0000-0000DB0B0000}"/>
    <cellStyle name="Comma 12 3 5 4 2 2" xfId="26539" xr:uid="{00000000-0005-0000-0000-0000DC0B0000}"/>
    <cellStyle name="Comma 12 3 5 4 3" xfId="8986" xr:uid="{00000000-0005-0000-0000-0000DD0B0000}"/>
    <cellStyle name="Comma 12 3 5 4 4" xfId="20781" xr:uid="{00000000-0005-0000-0000-0000DE0B0000}"/>
    <cellStyle name="Comma 12 3 5 4 5" xfId="32572" xr:uid="{00000000-0005-0000-0000-0000DF0B0000}"/>
    <cellStyle name="Comma 12 3 5 5" xfId="14883" xr:uid="{00000000-0005-0000-0000-0000E00B0000}"/>
    <cellStyle name="Comma 12 3 5 5 2" xfId="26534" xr:uid="{00000000-0005-0000-0000-0000E10B0000}"/>
    <cellStyle name="Comma 12 3 5 6" xfId="8981" xr:uid="{00000000-0005-0000-0000-0000E20B0000}"/>
    <cellStyle name="Comma 12 3 5 7" xfId="20776" xr:uid="{00000000-0005-0000-0000-0000E30B0000}"/>
    <cellStyle name="Comma 12 3 5 8" xfId="32573" xr:uid="{00000000-0005-0000-0000-0000E40B0000}"/>
    <cellStyle name="Comma 12 3 6" xfId="193" xr:uid="{00000000-0005-0000-0000-0000E50B0000}"/>
    <cellStyle name="Comma 12 3 6 2" xfId="194" xr:uid="{00000000-0005-0000-0000-0000E60B0000}"/>
    <cellStyle name="Comma 12 3 6 2 2" xfId="2461" xr:uid="{00000000-0005-0000-0000-0000E70B0000}"/>
    <cellStyle name="Comma 12 3 6 2 2 2" xfId="6696" xr:uid="{00000000-0005-0000-0000-0000E80B0000}"/>
    <cellStyle name="Comma 12 3 6 2 2 2 2" xfId="14891" xr:uid="{00000000-0005-0000-0000-0000E90B0000}"/>
    <cellStyle name="Comma 12 3 6 2 2 2 3" xfId="26542" xr:uid="{00000000-0005-0000-0000-0000EA0B0000}"/>
    <cellStyle name="Comma 12 3 6 2 2 2 4" xfId="32574" xr:uid="{00000000-0005-0000-0000-0000EB0B0000}"/>
    <cellStyle name="Comma 12 3 6 2 2 3" xfId="8989" xr:uid="{00000000-0005-0000-0000-0000EC0B0000}"/>
    <cellStyle name="Comma 12 3 6 2 2 4" xfId="20784" xr:uid="{00000000-0005-0000-0000-0000ED0B0000}"/>
    <cellStyle name="Comma 12 3 6 2 2 5" xfId="32575" xr:uid="{00000000-0005-0000-0000-0000EE0B0000}"/>
    <cellStyle name="Comma 12 3 6 2 3" xfId="5642" xr:uid="{00000000-0005-0000-0000-0000EF0B0000}"/>
    <cellStyle name="Comma 12 3 6 2 3 2" xfId="14892" xr:uid="{00000000-0005-0000-0000-0000F00B0000}"/>
    <cellStyle name="Comma 12 3 6 2 3 2 2" xfId="26543" xr:uid="{00000000-0005-0000-0000-0000F10B0000}"/>
    <cellStyle name="Comma 12 3 6 2 3 3" xfId="8990" xr:uid="{00000000-0005-0000-0000-0000F20B0000}"/>
    <cellStyle name="Comma 12 3 6 2 3 4" xfId="20785" xr:uid="{00000000-0005-0000-0000-0000F30B0000}"/>
    <cellStyle name="Comma 12 3 6 2 3 5" xfId="32576" xr:uid="{00000000-0005-0000-0000-0000F40B0000}"/>
    <cellStyle name="Comma 12 3 6 2 4" xfId="14890" xr:uid="{00000000-0005-0000-0000-0000F50B0000}"/>
    <cellStyle name="Comma 12 3 6 2 4 2" xfId="26541" xr:uid="{00000000-0005-0000-0000-0000F60B0000}"/>
    <cellStyle name="Comma 12 3 6 2 5" xfId="8988" xr:uid="{00000000-0005-0000-0000-0000F70B0000}"/>
    <cellStyle name="Comma 12 3 6 2 6" xfId="20783" xr:uid="{00000000-0005-0000-0000-0000F80B0000}"/>
    <cellStyle name="Comma 12 3 6 2 7" xfId="32577" xr:uid="{00000000-0005-0000-0000-0000F90B0000}"/>
    <cellStyle name="Comma 12 3 6 3" xfId="2460" xr:uid="{00000000-0005-0000-0000-0000FA0B0000}"/>
    <cellStyle name="Comma 12 3 6 3 2" xfId="6695" xr:uid="{00000000-0005-0000-0000-0000FB0B0000}"/>
    <cellStyle name="Comma 12 3 6 3 2 2" xfId="14893" xr:uid="{00000000-0005-0000-0000-0000FC0B0000}"/>
    <cellStyle name="Comma 12 3 6 3 2 3" xfId="26544" xr:uid="{00000000-0005-0000-0000-0000FD0B0000}"/>
    <cellStyle name="Comma 12 3 6 3 2 4" xfId="32578" xr:uid="{00000000-0005-0000-0000-0000FE0B0000}"/>
    <cellStyle name="Comma 12 3 6 3 3" xfId="8991" xr:uid="{00000000-0005-0000-0000-0000FF0B0000}"/>
    <cellStyle name="Comma 12 3 6 3 4" xfId="20786" xr:uid="{00000000-0005-0000-0000-0000000C0000}"/>
    <cellStyle name="Comma 12 3 6 3 5" xfId="32579" xr:uid="{00000000-0005-0000-0000-0000010C0000}"/>
    <cellStyle name="Comma 12 3 6 4" xfId="5291" xr:uid="{00000000-0005-0000-0000-0000020C0000}"/>
    <cellStyle name="Comma 12 3 6 4 2" xfId="14894" xr:uid="{00000000-0005-0000-0000-0000030C0000}"/>
    <cellStyle name="Comma 12 3 6 4 2 2" xfId="26545" xr:uid="{00000000-0005-0000-0000-0000040C0000}"/>
    <cellStyle name="Comma 12 3 6 4 3" xfId="8992" xr:uid="{00000000-0005-0000-0000-0000050C0000}"/>
    <cellStyle name="Comma 12 3 6 4 4" xfId="20787" xr:uid="{00000000-0005-0000-0000-0000060C0000}"/>
    <cellStyle name="Comma 12 3 6 4 5" xfId="32580" xr:uid="{00000000-0005-0000-0000-0000070C0000}"/>
    <cellStyle name="Comma 12 3 6 5" xfId="14889" xr:uid="{00000000-0005-0000-0000-0000080C0000}"/>
    <cellStyle name="Comma 12 3 6 5 2" xfId="26540" xr:uid="{00000000-0005-0000-0000-0000090C0000}"/>
    <cellStyle name="Comma 12 3 6 6" xfId="8987" xr:uid="{00000000-0005-0000-0000-00000A0C0000}"/>
    <cellStyle name="Comma 12 3 6 7" xfId="20782" xr:uid="{00000000-0005-0000-0000-00000B0C0000}"/>
    <cellStyle name="Comma 12 3 6 8" xfId="32581" xr:uid="{00000000-0005-0000-0000-00000C0C0000}"/>
    <cellStyle name="Comma 12 3 7" xfId="195" xr:uid="{00000000-0005-0000-0000-00000D0C0000}"/>
    <cellStyle name="Comma 12 3 7 2" xfId="2462" xr:uid="{00000000-0005-0000-0000-00000E0C0000}"/>
    <cellStyle name="Comma 12 3 7 2 2" xfId="6697" xr:uid="{00000000-0005-0000-0000-00000F0C0000}"/>
    <cellStyle name="Comma 12 3 7 2 2 2" xfId="14896" xr:uid="{00000000-0005-0000-0000-0000100C0000}"/>
    <cellStyle name="Comma 12 3 7 2 2 3" xfId="26547" xr:uid="{00000000-0005-0000-0000-0000110C0000}"/>
    <cellStyle name="Comma 12 3 7 2 2 4" xfId="32582" xr:uid="{00000000-0005-0000-0000-0000120C0000}"/>
    <cellStyle name="Comma 12 3 7 2 3" xfId="8994" xr:uid="{00000000-0005-0000-0000-0000130C0000}"/>
    <cellStyle name="Comma 12 3 7 2 4" xfId="20789" xr:uid="{00000000-0005-0000-0000-0000140C0000}"/>
    <cellStyle name="Comma 12 3 7 2 5" xfId="32583" xr:uid="{00000000-0005-0000-0000-0000150C0000}"/>
    <cellStyle name="Comma 12 3 7 3" xfId="5643" xr:uid="{00000000-0005-0000-0000-0000160C0000}"/>
    <cellStyle name="Comma 12 3 7 3 2" xfId="14897" xr:uid="{00000000-0005-0000-0000-0000170C0000}"/>
    <cellStyle name="Comma 12 3 7 3 2 2" xfId="26548" xr:uid="{00000000-0005-0000-0000-0000180C0000}"/>
    <cellStyle name="Comma 12 3 7 3 3" xfId="8995" xr:uid="{00000000-0005-0000-0000-0000190C0000}"/>
    <cellStyle name="Comma 12 3 7 3 4" xfId="20790" xr:uid="{00000000-0005-0000-0000-00001A0C0000}"/>
    <cellStyle name="Comma 12 3 7 3 5" xfId="32584" xr:uid="{00000000-0005-0000-0000-00001B0C0000}"/>
    <cellStyle name="Comma 12 3 7 4" xfId="14895" xr:uid="{00000000-0005-0000-0000-00001C0C0000}"/>
    <cellStyle name="Comma 12 3 7 4 2" xfId="26546" xr:uid="{00000000-0005-0000-0000-00001D0C0000}"/>
    <cellStyle name="Comma 12 3 7 5" xfId="8993" xr:uid="{00000000-0005-0000-0000-00001E0C0000}"/>
    <cellStyle name="Comma 12 3 7 6" xfId="20788" xr:uid="{00000000-0005-0000-0000-00001F0C0000}"/>
    <cellStyle name="Comma 12 3 7 7" xfId="32585" xr:uid="{00000000-0005-0000-0000-0000200C0000}"/>
    <cellStyle name="Comma 12 3 8" xfId="2439" xr:uid="{00000000-0005-0000-0000-0000210C0000}"/>
    <cellStyle name="Comma 12 3 8 2" xfId="6674" xr:uid="{00000000-0005-0000-0000-0000220C0000}"/>
    <cellStyle name="Comma 12 3 8 2 2" xfId="14898" xr:uid="{00000000-0005-0000-0000-0000230C0000}"/>
    <cellStyle name="Comma 12 3 8 2 3" xfId="26549" xr:uid="{00000000-0005-0000-0000-0000240C0000}"/>
    <cellStyle name="Comma 12 3 8 2 4" xfId="32586" xr:uid="{00000000-0005-0000-0000-0000250C0000}"/>
    <cellStyle name="Comma 12 3 8 3" xfId="8996" xr:uid="{00000000-0005-0000-0000-0000260C0000}"/>
    <cellStyle name="Comma 12 3 8 4" xfId="20791" xr:uid="{00000000-0005-0000-0000-0000270C0000}"/>
    <cellStyle name="Comma 12 3 8 5" xfId="32587" xr:uid="{00000000-0005-0000-0000-0000280C0000}"/>
    <cellStyle name="Comma 12 3 9" xfId="4598" xr:uid="{00000000-0005-0000-0000-0000290C0000}"/>
    <cellStyle name="Comma 12 3 9 2" xfId="14899" xr:uid="{00000000-0005-0000-0000-00002A0C0000}"/>
    <cellStyle name="Comma 12 3 9 2 2" xfId="26550" xr:uid="{00000000-0005-0000-0000-00002B0C0000}"/>
    <cellStyle name="Comma 12 3 9 3" xfId="8997" xr:uid="{00000000-0005-0000-0000-00002C0C0000}"/>
    <cellStyle name="Comma 12 3 9 4" xfId="20792" xr:uid="{00000000-0005-0000-0000-00002D0C0000}"/>
    <cellStyle name="Comma 12 3 9 5" xfId="32588" xr:uid="{00000000-0005-0000-0000-00002E0C0000}"/>
    <cellStyle name="Comma 12 4" xfId="196" xr:uid="{00000000-0005-0000-0000-00002F0C0000}"/>
    <cellStyle name="Comma 12 4 10" xfId="8998" xr:uid="{00000000-0005-0000-0000-0000300C0000}"/>
    <cellStyle name="Comma 12 4 11" xfId="20793" xr:uid="{00000000-0005-0000-0000-0000310C0000}"/>
    <cellStyle name="Comma 12 4 12" xfId="32589" xr:uid="{00000000-0005-0000-0000-0000320C0000}"/>
    <cellStyle name="Comma 12 4 2" xfId="197" xr:uid="{00000000-0005-0000-0000-0000330C0000}"/>
    <cellStyle name="Comma 12 4 2 10" xfId="20794" xr:uid="{00000000-0005-0000-0000-0000340C0000}"/>
    <cellStyle name="Comma 12 4 2 11" xfId="32590" xr:uid="{00000000-0005-0000-0000-0000350C0000}"/>
    <cellStyle name="Comma 12 4 2 2" xfId="198" xr:uid="{00000000-0005-0000-0000-0000360C0000}"/>
    <cellStyle name="Comma 12 4 2 2 2" xfId="199" xr:uid="{00000000-0005-0000-0000-0000370C0000}"/>
    <cellStyle name="Comma 12 4 2 2 2 2" xfId="2466" xr:uid="{00000000-0005-0000-0000-0000380C0000}"/>
    <cellStyle name="Comma 12 4 2 2 2 2 2" xfId="6701" xr:uid="{00000000-0005-0000-0000-0000390C0000}"/>
    <cellStyle name="Comma 12 4 2 2 2 2 2 2" xfId="14904" xr:uid="{00000000-0005-0000-0000-00003A0C0000}"/>
    <cellStyle name="Comma 12 4 2 2 2 2 2 3" xfId="26555" xr:uid="{00000000-0005-0000-0000-00003B0C0000}"/>
    <cellStyle name="Comma 12 4 2 2 2 2 2 4" xfId="32591" xr:uid="{00000000-0005-0000-0000-00003C0C0000}"/>
    <cellStyle name="Comma 12 4 2 2 2 2 3" xfId="9002" xr:uid="{00000000-0005-0000-0000-00003D0C0000}"/>
    <cellStyle name="Comma 12 4 2 2 2 2 4" xfId="20797" xr:uid="{00000000-0005-0000-0000-00003E0C0000}"/>
    <cellStyle name="Comma 12 4 2 2 2 2 5" xfId="32592" xr:uid="{00000000-0005-0000-0000-00003F0C0000}"/>
    <cellStyle name="Comma 12 4 2 2 2 3" xfId="5644" xr:uid="{00000000-0005-0000-0000-0000400C0000}"/>
    <cellStyle name="Comma 12 4 2 2 2 3 2" xfId="14905" xr:uid="{00000000-0005-0000-0000-0000410C0000}"/>
    <cellStyle name="Comma 12 4 2 2 2 3 2 2" xfId="26556" xr:uid="{00000000-0005-0000-0000-0000420C0000}"/>
    <cellStyle name="Comma 12 4 2 2 2 3 3" xfId="9003" xr:uid="{00000000-0005-0000-0000-0000430C0000}"/>
    <cellStyle name="Comma 12 4 2 2 2 3 4" xfId="20798" xr:uid="{00000000-0005-0000-0000-0000440C0000}"/>
    <cellStyle name="Comma 12 4 2 2 2 3 5" xfId="32593" xr:uid="{00000000-0005-0000-0000-0000450C0000}"/>
    <cellStyle name="Comma 12 4 2 2 2 4" xfId="14903" xr:uid="{00000000-0005-0000-0000-0000460C0000}"/>
    <cellStyle name="Comma 12 4 2 2 2 4 2" xfId="26554" xr:uid="{00000000-0005-0000-0000-0000470C0000}"/>
    <cellStyle name="Comma 12 4 2 2 2 5" xfId="9001" xr:uid="{00000000-0005-0000-0000-0000480C0000}"/>
    <cellStyle name="Comma 12 4 2 2 2 6" xfId="20796" xr:uid="{00000000-0005-0000-0000-0000490C0000}"/>
    <cellStyle name="Comma 12 4 2 2 2 7" xfId="32594" xr:uid="{00000000-0005-0000-0000-00004A0C0000}"/>
    <cellStyle name="Comma 12 4 2 2 3" xfId="2465" xr:uid="{00000000-0005-0000-0000-00004B0C0000}"/>
    <cellStyle name="Comma 12 4 2 2 3 2" xfId="6700" xr:uid="{00000000-0005-0000-0000-00004C0C0000}"/>
    <cellStyle name="Comma 12 4 2 2 3 2 2" xfId="14906" xr:uid="{00000000-0005-0000-0000-00004D0C0000}"/>
    <cellStyle name="Comma 12 4 2 2 3 2 3" xfId="26557" xr:uid="{00000000-0005-0000-0000-00004E0C0000}"/>
    <cellStyle name="Comma 12 4 2 2 3 2 4" xfId="32595" xr:uid="{00000000-0005-0000-0000-00004F0C0000}"/>
    <cellStyle name="Comma 12 4 2 2 3 3" xfId="9004" xr:uid="{00000000-0005-0000-0000-0000500C0000}"/>
    <cellStyle name="Comma 12 4 2 2 3 4" xfId="20799" xr:uid="{00000000-0005-0000-0000-0000510C0000}"/>
    <cellStyle name="Comma 12 4 2 2 3 5" xfId="32596" xr:uid="{00000000-0005-0000-0000-0000520C0000}"/>
    <cellStyle name="Comma 12 4 2 2 4" xfId="5216" xr:uid="{00000000-0005-0000-0000-0000530C0000}"/>
    <cellStyle name="Comma 12 4 2 2 4 2" xfId="14907" xr:uid="{00000000-0005-0000-0000-0000540C0000}"/>
    <cellStyle name="Comma 12 4 2 2 4 2 2" xfId="26558" xr:uid="{00000000-0005-0000-0000-0000550C0000}"/>
    <cellStyle name="Comma 12 4 2 2 4 3" xfId="9005" xr:uid="{00000000-0005-0000-0000-0000560C0000}"/>
    <cellStyle name="Comma 12 4 2 2 4 4" xfId="20800" xr:uid="{00000000-0005-0000-0000-0000570C0000}"/>
    <cellStyle name="Comma 12 4 2 2 4 5" xfId="32597" xr:uid="{00000000-0005-0000-0000-0000580C0000}"/>
    <cellStyle name="Comma 12 4 2 2 5" xfId="14902" xr:uid="{00000000-0005-0000-0000-0000590C0000}"/>
    <cellStyle name="Comma 12 4 2 2 5 2" xfId="26553" xr:uid="{00000000-0005-0000-0000-00005A0C0000}"/>
    <cellStyle name="Comma 12 4 2 2 6" xfId="9000" xr:uid="{00000000-0005-0000-0000-00005B0C0000}"/>
    <cellStyle name="Comma 12 4 2 2 7" xfId="20795" xr:uid="{00000000-0005-0000-0000-00005C0C0000}"/>
    <cellStyle name="Comma 12 4 2 2 8" xfId="32598" xr:uid="{00000000-0005-0000-0000-00005D0C0000}"/>
    <cellStyle name="Comma 12 4 2 3" xfId="200" xr:uid="{00000000-0005-0000-0000-00005E0C0000}"/>
    <cellStyle name="Comma 12 4 2 3 2" xfId="201" xr:uid="{00000000-0005-0000-0000-00005F0C0000}"/>
    <cellStyle name="Comma 12 4 2 3 2 2" xfId="2468" xr:uid="{00000000-0005-0000-0000-0000600C0000}"/>
    <cellStyle name="Comma 12 4 2 3 2 2 2" xfId="6703" xr:uid="{00000000-0005-0000-0000-0000610C0000}"/>
    <cellStyle name="Comma 12 4 2 3 2 2 2 2" xfId="14910" xr:uid="{00000000-0005-0000-0000-0000620C0000}"/>
    <cellStyle name="Comma 12 4 2 3 2 2 2 3" xfId="26561" xr:uid="{00000000-0005-0000-0000-0000630C0000}"/>
    <cellStyle name="Comma 12 4 2 3 2 2 2 4" xfId="32599" xr:uid="{00000000-0005-0000-0000-0000640C0000}"/>
    <cellStyle name="Comma 12 4 2 3 2 2 3" xfId="9008" xr:uid="{00000000-0005-0000-0000-0000650C0000}"/>
    <cellStyle name="Comma 12 4 2 3 2 2 4" xfId="20803" xr:uid="{00000000-0005-0000-0000-0000660C0000}"/>
    <cellStyle name="Comma 12 4 2 3 2 2 5" xfId="32600" xr:uid="{00000000-0005-0000-0000-0000670C0000}"/>
    <cellStyle name="Comma 12 4 2 3 2 3" xfId="5645" xr:uid="{00000000-0005-0000-0000-0000680C0000}"/>
    <cellStyle name="Comma 12 4 2 3 2 3 2" xfId="14911" xr:uid="{00000000-0005-0000-0000-0000690C0000}"/>
    <cellStyle name="Comma 12 4 2 3 2 3 2 2" xfId="26562" xr:uid="{00000000-0005-0000-0000-00006A0C0000}"/>
    <cellStyle name="Comma 12 4 2 3 2 3 3" xfId="9009" xr:uid="{00000000-0005-0000-0000-00006B0C0000}"/>
    <cellStyle name="Comma 12 4 2 3 2 3 4" xfId="20804" xr:uid="{00000000-0005-0000-0000-00006C0C0000}"/>
    <cellStyle name="Comma 12 4 2 3 2 3 5" xfId="32601" xr:uid="{00000000-0005-0000-0000-00006D0C0000}"/>
    <cellStyle name="Comma 12 4 2 3 2 4" xfId="14909" xr:uid="{00000000-0005-0000-0000-00006E0C0000}"/>
    <cellStyle name="Comma 12 4 2 3 2 4 2" xfId="26560" xr:uid="{00000000-0005-0000-0000-00006F0C0000}"/>
    <cellStyle name="Comma 12 4 2 3 2 5" xfId="9007" xr:uid="{00000000-0005-0000-0000-0000700C0000}"/>
    <cellStyle name="Comma 12 4 2 3 2 6" xfId="20802" xr:uid="{00000000-0005-0000-0000-0000710C0000}"/>
    <cellStyle name="Comma 12 4 2 3 2 7" xfId="32602" xr:uid="{00000000-0005-0000-0000-0000720C0000}"/>
    <cellStyle name="Comma 12 4 2 3 3" xfId="2467" xr:uid="{00000000-0005-0000-0000-0000730C0000}"/>
    <cellStyle name="Comma 12 4 2 3 3 2" xfId="6702" xr:uid="{00000000-0005-0000-0000-0000740C0000}"/>
    <cellStyle name="Comma 12 4 2 3 3 2 2" xfId="14912" xr:uid="{00000000-0005-0000-0000-0000750C0000}"/>
    <cellStyle name="Comma 12 4 2 3 3 2 3" xfId="26563" xr:uid="{00000000-0005-0000-0000-0000760C0000}"/>
    <cellStyle name="Comma 12 4 2 3 3 2 4" xfId="32603" xr:uid="{00000000-0005-0000-0000-0000770C0000}"/>
    <cellStyle name="Comma 12 4 2 3 3 3" xfId="9010" xr:uid="{00000000-0005-0000-0000-0000780C0000}"/>
    <cellStyle name="Comma 12 4 2 3 3 4" xfId="20805" xr:uid="{00000000-0005-0000-0000-0000790C0000}"/>
    <cellStyle name="Comma 12 4 2 3 3 5" xfId="32604" xr:uid="{00000000-0005-0000-0000-00007A0C0000}"/>
    <cellStyle name="Comma 12 4 2 3 4" xfId="4974" xr:uid="{00000000-0005-0000-0000-00007B0C0000}"/>
    <cellStyle name="Comma 12 4 2 3 4 2" xfId="14913" xr:uid="{00000000-0005-0000-0000-00007C0C0000}"/>
    <cellStyle name="Comma 12 4 2 3 4 2 2" xfId="26564" xr:uid="{00000000-0005-0000-0000-00007D0C0000}"/>
    <cellStyle name="Comma 12 4 2 3 4 3" xfId="9011" xr:uid="{00000000-0005-0000-0000-00007E0C0000}"/>
    <cellStyle name="Comma 12 4 2 3 4 4" xfId="20806" xr:uid="{00000000-0005-0000-0000-00007F0C0000}"/>
    <cellStyle name="Comma 12 4 2 3 4 5" xfId="32605" xr:uid="{00000000-0005-0000-0000-0000800C0000}"/>
    <cellStyle name="Comma 12 4 2 3 5" xfId="14908" xr:uid="{00000000-0005-0000-0000-0000810C0000}"/>
    <cellStyle name="Comma 12 4 2 3 5 2" xfId="26559" xr:uid="{00000000-0005-0000-0000-0000820C0000}"/>
    <cellStyle name="Comma 12 4 2 3 6" xfId="9006" xr:uid="{00000000-0005-0000-0000-0000830C0000}"/>
    <cellStyle name="Comma 12 4 2 3 7" xfId="20801" xr:uid="{00000000-0005-0000-0000-0000840C0000}"/>
    <cellStyle name="Comma 12 4 2 3 8" xfId="32606" xr:uid="{00000000-0005-0000-0000-0000850C0000}"/>
    <cellStyle name="Comma 12 4 2 4" xfId="202" xr:uid="{00000000-0005-0000-0000-0000860C0000}"/>
    <cellStyle name="Comma 12 4 2 4 2" xfId="203" xr:uid="{00000000-0005-0000-0000-0000870C0000}"/>
    <cellStyle name="Comma 12 4 2 4 2 2" xfId="2470" xr:uid="{00000000-0005-0000-0000-0000880C0000}"/>
    <cellStyle name="Comma 12 4 2 4 2 2 2" xfId="6705" xr:uid="{00000000-0005-0000-0000-0000890C0000}"/>
    <cellStyle name="Comma 12 4 2 4 2 2 2 2" xfId="14916" xr:uid="{00000000-0005-0000-0000-00008A0C0000}"/>
    <cellStyle name="Comma 12 4 2 4 2 2 2 3" xfId="26567" xr:uid="{00000000-0005-0000-0000-00008B0C0000}"/>
    <cellStyle name="Comma 12 4 2 4 2 2 2 4" xfId="32607" xr:uid="{00000000-0005-0000-0000-00008C0C0000}"/>
    <cellStyle name="Comma 12 4 2 4 2 2 3" xfId="9014" xr:uid="{00000000-0005-0000-0000-00008D0C0000}"/>
    <cellStyle name="Comma 12 4 2 4 2 2 4" xfId="20809" xr:uid="{00000000-0005-0000-0000-00008E0C0000}"/>
    <cellStyle name="Comma 12 4 2 4 2 2 5" xfId="32608" xr:uid="{00000000-0005-0000-0000-00008F0C0000}"/>
    <cellStyle name="Comma 12 4 2 4 2 3" xfId="5646" xr:uid="{00000000-0005-0000-0000-0000900C0000}"/>
    <cellStyle name="Comma 12 4 2 4 2 3 2" xfId="14917" xr:uid="{00000000-0005-0000-0000-0000910C0000}"/>
    <cellStyle name="Comma 12 4 2 4 2 3 2 2" xfId="26568" xr:uid="{00000000-0005-0000-0000-0000920C0000}"/>
    <cellStyle name="Comma 12 4 2 4 2 3 3" xfId="9015" xr:uid="{00000000-0005-0000-0000-0000930C0000}"/>
    <cellStyle name="Comma 12 4 2 4 2 3 4" xfId="20810" xr:uid="{00000000-0005-0000-0000-0000940C0000}"/>
    <cellStyle name="Comma 12 4 2 4 2 3 5" xfId="32609" xr:uid="{00000000-0005-0000-0000-0000950C0000}"/>
    <cellStyle name="Comma 12 4 2 4 2 4" xfId="14915" xr:uid="{00000000-0005-0000-0000-0000960C0000}"/>
    <cellStyle name="Comma 12 4 2 4 2 4 2" xfId="26566" xr:uid="{00000000-0005-0000-0000-0000970C0000}"/>
    <cellStyle name="Comma 12 4 2 4 2 5" xfId="9013" xr:uid="{00000000-0005-0000-0000-0000980C0000}"/>
    <cellStyle name="Comma 12 4 2 4 2 6" xfId="20808" xr:uid="{00000000-0005-0000-0000-0000990C0000}"/>
    <cellStyle name="Comma 12 4 2 4 2 7" xfId="32610" xr:uid="{00000000-0005-0000-0000-00009A0C0000}"/>
    <cellStyle name="Comma 12 4 2 4 3" xfId="2469" xr:uid="{00000000-0005-0000-0000-00009B0C0000}"/>
    <cellStyle name="Comma 12 4 2 4 3 2" xfId="6704" xr:uid="{00000000-0005-0000-0000-00009C0C0000}"/>
    <cellStyle name="Comma 12 4 2 4 3 2 2" xfId="14918" xr:uid="{00000000-0005-0000-0000-00009D0C0000}"/>
    <cellStyle name="Comma 12 4 2 4 3 2 3" xfId="26569" xr:uid="{00000000-0005-0000-0000-00009E0C0000}"/>
    <cellStyle name="Comma 12 4 2 4 3 2 4" xfId="32611" xr:uid="{00000000-0005-0000-0000-00009F0C0000}"/>
    <cellStyle name="Comma 12 4 2 4 3 3" xfId="9016" xr:uid="{00000000-0005-0000-0000-0000A00C0000}"/>
    <cellStyle name="Comma 12 4 2 4 3 4" xfId="20811" xr:uid="{00000000-0005-0000-0000-0000A10C0000}"/>
    <cellStyle name="Comma 12 4 2 4 3 5" xfId="32612" xr:uid="{00000000-0005-0000-0000-0000A20C0000}"/>
    <cellStyle name="Comma 12 4 2 4 4" xfId="5425" xr:uid="{00000000-0005-0000-0000-0000A30C0000}"/>
    <cellStyle name="Comma 12 4 2 4 4 2" xfId="14919" xr:uid="{00000000-0005-0000-0000-0000A40C0000}"/>
    <cellStyle name="Comma 12 4 2 4 4 2 2" xfId="26570" xr:uid="{00000000-0005-0000-0000-0000A50C0000}"/>
    <cellStyle name="Comma 12 4 2 4 4 3" xfId="9017" xr:uid="{00000000-0005-0000-0000-0000A60C0000}"/>
    <cellStyle name="Comma 12 4 2 4 4 4" xfId="20812" xr:uid="{00000000-0005-0000-0000-0000A70C0000}"/>
    <cellStyle name="Comma 12 4 2 4 4 5" xfId="32613" xr:uid="{00000000-0005-0000-0000-0000A80C0000}"/>
    <cellStyle name="Comma 12 4 2 4 5" xfId="14914" xr:uid="{00000000-0005-0000-0000-0000A90C0000}"/>
    <cellStyle name="Comma 12 4 2 4 5 2" xfId="26565" xr:uid="{00000000-0005-0000-0000-0000AA0C0000}"/>
    <cellStyle name="Comma 12 4 2 4 6" xfId="9012" xr:uid="{00000000-0005-0000-0000-0000AB0C0000}"/>
    <cellStyle name="Comma 12 4 2 4 7" xfId="20807" xr:uid="{00000000-0005-0000-0000-0000AC0C0000}"/>
    <cellStyle name="Comma 12 4 2 4 8" xfId="32614" xr:uid="{00000000-0005-0000-0000-0000AD0C0000}"/>
    <cellStyle name="Comma 12 4 2 5" xfId="204" xr:uid="{00000000-0005-0000-0000-0000AE0C0000}"/>
    <cellStyle name="Comma 12 4 2 5 2" xfId="2471" xr:uid="{00000000-0005-0000-0000-0000AF0C0000}"/>
    <cellStyle name="Comma 12 4 2 5 2 2" xfId="6706" xr:uid="{00000000-0005-0000-0000-0000B00C0000}"/>
    <cellStyle name="Comma 12 4 2 5 2 2 2" xfId="14921" xr:uid="{00000000-0005-0000-0000-0000B10C0000}"/>
    <cellStyle name="Comma 12 4 2 5 2 2 3" xfId="26572" xr:uid="{00000000-0005-0000-0000-0000B20C0000}"/>
    <cellStyle name="Comma 12 4 2 5 2 2 4" xfId="32615" xr:uid="{00000000-0005-0000-0000-0000B30C0000}"/>
    <cellStyle name="Comma 12 4 2 5 2 3" xfId="9019" xr:uid="{00000000-0005-0000-0000-0000B40C0000}"/>
    <cellStyle name="Comma 12 4 2 5 2 4" xfId="20814" xr:uid="{00000000-0005-0000-0000-0000B50C0000}"/>
    <cellStyle name="Comma 12 4 2 5 2 5" xfId="32616" xr:uid="{00000000-0005-0000-0000-0000B60C0000}"/>
    <cellStyle name="Comma 12 4 2 5 3" xfId="5647" xr:uid="{00000000-0005-0000-0000-0000B70C0000}"/>
    <cellStyle name="Comma 12 4 2 5 3 2" xfId="14922" xr:uid="{00000000-0005-0000-0000-0000B80C0000}"/>
    <cellStyle name="Comma 12 4 2 5 3 2 2" xfId="26573" xr:uid="{00000000-0005-0000-0000-0000B90C0000}"/>
    <cellStyle name="Comma 12 4 2 5 3 3" xfId="9020" xr:uid="{00000000-0005-0000-0000-0000BA0C0000}"/>
    <cellStyle name="Comma 12 4 2 5 3 4" xfId="20815" xr:uid="{00000000-0005-0000-0000-0000BB0C0000}"/>
    <cellStyle name="Comma 12 4 2 5 3 5" xfId="32617" xr:uid="{00000000-0005-0000-0000-0000BC0C0000}"/>
    <cellStyle name="Comma 12 4 2 5 4" xfId="14920" xr:uid="{00000000-0005-0000-0000-0000BD0C0000}"/>
    <cellStyle name="Comma 12 4 2 5 4 2" xfId="26571" xr:uid="{00000000-0005-0000-0000-0000BE0C0000}"/>
    <cellStyle name="Comma 12 4 2 5 5" xfId="9018" xr:uid="{00000000-0005-0000-0000-0000BF0C0000}"/>
    <cellStyle name="Comma 12 4 2 5 6" xfId="20813" xr:uid="{00000000-0005-0000-0000-0000C00C0000}"/>
    <cellStyle name="Comma 12 4 2 5 7" xfId="32618" xr:uid="{00000000-0005-0000-0000-0000C10C0000}"/>
    <cellStyle name="Comma 12 4 2 6" xfId="2464" xr:uid="{00000000-0005-0000-0000-0000C20C0000}"/>
    <cellStyle name="Comma 12 4 2 6 2" xfId="6699" xr:uid="{00000000-0005-0000-0000-0000C30C0000}"/>
    <cellStyle name="Comma 12 4 2 6 2 2" xfId="14923" xr:uid="{00000000-0005-0000-0000-0000C40C0000}"/>
    <cellStyle name="Comma 12 4 2 6 2 3" xfId="26574" xr:uid="{00000000-0005-0000-0000-0000C50C0000}"/>
    <cellStyle name="Comma 12 4 2 6 2 4" xfId="32619" xr:uid="{00000000-0005-0000-0000-0000C60C0000}"/>
    <cellStyle name="Comma 12 4 2 6 3" xfId="9021" xr:uid="{00000000-0005-0000-0000-0000C70C0000}"/>
    <cellStyle name="Comma 12 4 2 6 4" xfId="20816" xr:uid="{00000000-0005-0000-0000-0000C80C0000}"/>
    <cellStyle name="Comma 12 4 2 6 5" xfId="32620" xr:uid="{00000000-0005-0000-0000-0000C90C0000}"/>
    <cellStyle name="Comma 12 4 2 7" xfId="4732" xr:uid="{00000000-0005-0000-0000-0000CA0C0000}"/>
    <cellStyle name="Comma 12 4 2 7 2" xfId="14924" xr:uid="{00000000-0005-0000-0000-0000CB0C0000}"/>
    <cellStyle name="Comma 12 4 2 7 2 2" xfId="26575" xr:uid="{00000000-0005-0000-0000-0000CC0C0000}"/>
    <cellStyle name="Comma 12 4 2 7 3" xfId="9022" xr:uid="{00000000-0005-0000-0000-0000CD0C0000}"/>
    <cellStyle name="Comma 12 4 2 7 4" xfId="20817" xr:uid="{00000000-0005-0000-0000-0000CE0C0000}"/>
    <cellStyle name="Comma 12 4 2 7 5" xfId="32621" xr:uid="{00000000-0005-0000-0000-0000CF0C0000}"/>
    <cellStyle name="Comma 12 4 2 8" xfId="14901" xr:uid="{00000000-0005-0000-0000-0000D00C0000}"/>
    <cellStyle name="Comma 12 4 2 8 2" xfId="26552" xr:uid="{00000000-0005-0000-0000-0000D10C0000}"/>
    <cellStyle name="Comma 12 4 2 9" xfId="8999" xr:uid="{00000000-0005-0000-0000-0000D20C0000}"/>
    <cellStyle name="Comma 12 4 3" xfId="205" xr:uid="{00000000-0005-0000-0000-0000D30C0000}"/>
    <cellStyle name="Comma 12 4 3 2" xfId="206" xr:uid="{00000000-0005-0000-0000-0000D40C0000}"/>
    <cellStyle name="Comma 12 4 3 2 2" xfId="2473" xr:uid="{00000000-0005-0000-0000-0000D50C0000}"/>
    <cellStyle name="Comma 12 4 3 2 2 2" xfId="6708" xr:uid="{00000000-0005-0000-0000-0000D60C0000}"/>
    <cellStyle name="Comma 12 4 3 2 2 2 2" xfId="14927" xr:uid="{00000000-0005-0000-0000-0000D70C0000}"/>
    <cellStyle name="Comma 12 4 3 2 2 2 3" xfId="26578" xr:uid="{00000000-0005-0000-0000-0000D80C0000}"/>
    <cellStyle name="Comma 12 4 3 2 2 2 4" xfId="32622" xr:uid="{00000000-0005-0000-0000-0000D90C0000}"/>
    <cellStyle name="Comma 12 4 3 2 2 3" xfId="9025" xr:uid="{00000000-0005-0000-0000-0000DA0C0000}"/>
    <cellStyle name="Comma 12 4 3 2 2 4" xfId="20820" xr:uid="{00000000-0005-0000-0000-0000DB0C0000}"/>
    <cellStyle name="Comma 12 4 3 2 2 5" xfId="32623" xr:uid="{00000000-0005-0000-0000-0000DC0C0000}"/>
    <cellStyle name="Comma 12 4 3 2 3" xfId="5648" xr:uid="{00000000-0005-0000-0000-0000DD0C0000}"/>
    <cellStyle name="Comma 12 4 3 2 3 2" xfId="14928" xr:uid="{00000000-0005-0000-0000-0000DE0C0000}"/>
    <cellStyle name="Comma 12 4 3 2 3 2 2" xfId="26579" xr:uid="{00000000-0005-0000-0000-0000DF0C0000}"/>
    <cellStyle name="Comma 12 4 3 2 3 3" xfId="9026" xr:uid="{00000000-0005-0000-0000-0000E00C0000}"/>
    <cellStyle name="Comma 12 4 3 2 3 4" xfId="20821" xr:uid="{00000000-0005-0000-0000-0000E10C0000}"/>
    <cellStyle name="Comma 12 4 3 2 3 5" xfId="32624" xr:uid="{00000000-0005-0000-0000-0000E20C0000}"/>
    <cellStyle name="Comma 12 4 3 2 4" xfId="14926" xr:uid="{00000000-0005-0000-0000-0000E30C0000}"/>
    <cellStyle name="Comma 12 4 3 2 4 2" xfId="26577" xr:uid="{00000000-0005-0000-0000-0000E40C0000}"/>
    <cellStyle name="Comma 12 4 3 2 5" xfId="9024" xr:uid="{00000000-0005-0000-0000-0000E50C0000}"/>
    <cellStyle name="Comma 12 4 3 2 6" xfId="20819" xr:uid="{00000000-0005-0000-0000-0000E60C0000}"/>
    <cellStyle name="Comma 12 4 3 2 7" xfId="32625" xr:uid="{00000000-0005-0000-0000-0000E70C0000}"/>
    <cellStyle name="Comma 12 4 3 3" xfId="2472" xr:uid="{00000000-0005-0000-0000-0000E80C0000}"/>
    <cellStyle name="Comma 12 4 3 3 2" xfId="6707" xr:uid="{00000000-0005-0000-0000-0000E90C0000}"/>
    <cellStyle name="Comma 12 4 3 3 2 2" xfId="14929" xr:uid="{00000000-0005-0000-0000-0000EA0C0000}"/>
    <cellStyle name="Comma 12 4 3 3 2 3" xfId="26580" xr:uid="{00000000-0005-0000-0000-0000EB0C0000}"/>
    <cellStyle name="Comma 12 4 3 3 2 4" xfId="32626" xr:uid="{00000000-0005-0000-0000-0000EC0C0000}"/>
    <cellStyle name="Comma 12 4 3 3 3" xfId="9027" xr:uid="{00000000-0005-0000-0000-0000ED0C0000}"/>
    <cellStyle name="Comma 12 4 3 3 4" xfId="20822" xr:uid="{00000000-0005-0000-0000-0000EE0C0000}"/>
    <cellStyle name="Comma 12 4 3 3 5" xfId="32627" xr:uid="{00000000-0005-0000-0000-0000EF0C0000}"/>
    <cellStyle name="Comma 12 4 3 4" xfId="5129" xr:uid="{00000000-0005-0000-0000-0000F00C0000}"/>
    <cellStyle name="Comma 12 4 3 4 2" xfId="14930" xr:uid="{00000000-0005-0000-0000-0000F10C0000}"/>
    <cellStyle name="Comma 12 4 3 4 2 2" xfId="26581" xr:uid="{00000000-0005-0000-0000-0000F20C0000}"/>
    <cellStyle name="Comma 12 4 3 4 3" xfId="9028" xr:uid="{00000000-0005-0000-0000-0000F30C0000}"/>
    <cellStyle name="Comma 12 4 3 4 4" xfId="20823" xr:uid="{00000000-0005-0000-0000-0000F40C0000}"/>
    <cellStyle name="Comma 12 4 3 4 5" xfId="32628" xr:uid="{00000000-0005-0000-0000-0000F50C0000}"/>
    <cellStyle name="Comma 12 4 3 5" xfId="14925" xr:uid="{00000000-0005-0000-0000-0000F60C0000}"/>
    <cellStyle name="Comma 12 4 3 5 2" xfId="26576" xr:uid="{00000000-0005-0000-0000-0000F70C0000}"/>
    <cellStyle name="Comma 12 4 3 6" xfId="9023" xr:uid="{00000000-0005-0000-0000-0000F80C0000}"/>
    <cellStyle name="Comma 12 4 3 7" xfId="20818" xr:uid="{00000000-0005-0000-0000-0000F90C0000}"/>
    <cellStyle name="Comma 12 4 3 8" xfId="32629" xr:uid="{00000000-0005-0000-0000-0000FA0C0000}"/>
    <cellStyle name="Comma 12 4 4" xfId="207" xr:uid="{00000000-0005-0000-0000-0000FB0C0000}"/>
    <cellStyle name="Comma 12 4 4 2" xfId="208" xr:uid="{00000000-0005-0000-0000-0000FC0C0000}"/>
    <cellStyle name="Comma 12 4 4 2 2" xfId="2475" xr:uid="{00000000-0005-0000-0000-0000FD0C0000}"/>
    <cellStyle name="Comma 12 4 4 2 2 2" xfId="6710" xr:uid="{00000000-0005-0000-0000-0000FE0C0000}"/>
    <cellStyle name="Comma 12 4 4 2 2 2 2" xfId="14933" xr:uid="{00000000-0005-0000-0000-0000FF0C0000}"/>
    <cellStyle name="Comma 12 4 4 2 2 2 3" xfId="26584" xr:uid="{00000000-0005-0000-0000-0000000D0000}"/>
    <cellStyle name="Comma 12 4 4 2 2 2 4" xfId="32630" xr:uid="{00000000-0005-0000-0000-0000010D0000}"/>
    <cellStyle name="Comma 12 4 4 2 2 3" xfId="9031" xr:uid="{00000000-0005-0000-0000-0000020D0000}"/>
    <cellStyle name="Comma 12 4 4 2 2 4" xfId="20826" xr:uid="{00000000-0005-0000-0000-0000030D0000}"/>
    <cellStyle name="Comma 12 4 4 2 2 5" xfId="32631" xr:uid="{00000000-0005-0000-0000-0000040D0000}"/>
    <cellStyle name="Comma 12 4 4 2 3" xfId="5649" xr:uid="{00000000-0005-0000-0000-0000050D0000}"/>
    <cellStyle name="Comma 12 4 4 2 3 2" xfId="14934" xr:uid="{00000000-0005-0000-0000-0000060D0000}"/>
    <cellStyle name="Comma 12 4 4 2 3 2 2" xfId="26585" xr:uid="{00000000-0005-0000-0000-0000070D0000}"/>
    <cellStyle name="Comma 12 4 4 2 3 3" xfId="9032" xr:uid="{00000000-0005-0000-0000-0000080D0000}"/>
    <cellStyle name="Comma 12 4 4 2 3 4" xfId="20827" xr:uid="{00000000-0005-0000-0000-0000090D0000}"/>
    <cellStyle name="Comma 12 4 4 2 3 5" xfId="32632" xr:uid="{00000000-0005-0000-0000-00000A0D0000}"/>
    <cellStyle name="Comma 12 4 4 2 4" xfId="14932" xr:uid="{00000000-0005-0000-0000-00000B0D0000}"/>
    <cellStyle name="Comma 12 4 4 2 4 2" xfId="26583" xr:uid="{00000000-0005-0000-0000-00000C0D0000}"/>
    <cellStyle name="Comma 12 4 4 2 5" xfId="9030" xr:uid="{00000000-0005-0000-0000-00000D0D0000}"/>
    <cellStyle name="Comma 12 4 4 2 6" xfId="20825" xr:uid="{00000000-0005-0000-0000-00000E0D0000}"/>
    <cellStyle name="Comma 12 4 4 2 7" xfId="32633" xr:uid="{00000000-0005-0000-0000-00000F0D0000}"/>
    <cellStyle name="Comma 12 4 4 3" xfId="2474" xr:uid="{00000000-0005-0000-0000-0000100D0000}"/>
    <cellStyle name="Comma 12 4 4 3 2" xfId="6709" xr:uid="{00000000-0005-0000-0000-0000110D0000}"/>
    <cellStyle name="Comma 12 4 4 3 2 2" xfId="14935" xr:uid="{00000000-0005-0000-0000-0000120D0000}"/>
    <cellStyle name="Comma 12 4 4 3 2 3" xfId="26586" xr:uid="{00000000-0005-0000-0000-0000130D0000}"/>
    <cellStyle name="Comma 12 4 4 3 2 4" xfId="32634" xr:uid="{00000000-0005-0000-0000-0000140D0000}"/>
    <cellStyle name="Comma 12 4 4 3 3" xfId="9033" xr:uid="{00000000-0005-0000-0000-0000150D0000}"/>
    <cellStyle name="Comma 12 4 4 3 4" xfId="20828" xr:uid="{00000000-0005-0000-0000-0000160D0000}"/>
    <cellStyle name="Comma 12 4 4 3 5" xfId="32635" xr:uid="{00000000-0005-0000-0000-0000170D0000}"/>
    <cellStyle name="Comma 12 4 4 4" xfId="4887" xr:uid="{00000000-0005-0000-0000-0000180D0000}"/>
    <cellStyle name="Comma 12 4 4 4 2" xfId="14936" xr:uid="{00000000-0005-0000-0000-0000190D0000}"/>
    <cellStyle name="Comma 12 4 4 4 2 2" xfId="26587" xr:uid="{00000000-0005-0000-0000-00001A0D0000}"/>
    <cellStyle name="Comma 12 4 4 4 3" xfId="9034" xr:uid="{00000000-0005-0000-0000-00001B0D0000}"/>
    <cellStyle name="Comma 12 4 4 4 4" xfId="20829" xr:uid="{00000000-0005-0000-0000-00001C0D0000}"/>
    <cellStyle name="Comma 12 4 4 4 5" xfId="32636" xr:uid="{00000000-0005-0000-0000-00001D0D0000}"/>
    <cellStyle name="Comma 12 4 4 5" xfId="14931" xr:uid="{00000000-0005-0000-0000-00001E0D0000}"/>
    <cellStyle name="Comma 12 4 4 5 2" xfId="26582" xr:uid="{00000000-0005-0000-0000-00001F0D0000}"/>
    <cellStyle name="Comma 12 4 4 6" xfId="9029" xr:uid="{00000000-0005-0000-0000-0000200D0000}"/>
    <cellStyle name="Comma 12 4 4 7" xfId="20824" xr:uid="{00000000-0005-0000-0000-0000210D0000}"/>
    <cellStyle name="Comma 12 4 4 8" xfId="32637" xr:uid="{00000000-0005-0000-0000-0000220D0000}"/>
    <cellStyle name="Comma 12 4 5" xfId="209" xr:uid="{00000000-0005-0000-0000-0000230D0000}"/>
    <cellStyle name="Comma 12 4 5 2" xfId="210" xr:uid="{00000000-0005-0000-0000-0000240D0000}"/>
    <cellStyle name="Comma 12 4 5 2 2" xfId="2477" xr:uid="{00000000-0005-0000-0000-0000250D0000}"/>
    <cellStyle name="Comma 12 4 5 2 2 2" xfId="6712" xr:uid="{00000000-0005-0000-0000-0000260D0000}"/>
    <cellStyle name="Comma 12 4 5 2 2 2 2" xfId="14939" xr:uid="{00000000-0005-0000-0000-0000270D0000}"/>
    <cellStyle name="Comma 12 4 5 2 2 2 3" xfId="26590" xr:uid="{00000000-0005-0000-0000-0000280D0000}"/>
    <cellStyle name="Comma 12 4 5 2 2 2 4" xfId="32638" xr:uid="{00000000-0005-0000-0000-0000290D0000}"/>
    <cellStyle name="Comma 12 4 5 2 2 3" xfId="9037" xr:uid="{00000000-0005-0000-0000-00002A0D0000}"/>
    <cellStyle name="Comma 12 4 5 2 2 4" xfId="20832" xr:uid="{00000000-0005-0000-0000-00002B0D0000}"/>
    <cellStyle name="Comma 12 4 5 2 2 5" xfId="32639" xr:uid="{00000000-0005-0000-0000-00002C0D0000}"/>
    <cellStyle name="Comma 12 4 5 2 3" xfId="5650" xr:uid="{00000000-0005-0000-0000-00002D0D0000}"/>
    <cellStyle name="Comma 12 4 5 2 3 2" xfId="14940" xr:uid="{00000000-0005-0000-0000-00002E0D0000}"/>
    <cellStyle name="Comma 12 4 5 2 3 2 2" xfId="26591" xr:uid="{00000000-0005-0000-0000-00002F0D0000}"/>
    <cellStyle name="Comma 12 4 5 2 3 3" xfId="9038" xr:uid="{00000000-0005-0000-0000-0000300D0000}"/>
    <cellStyle name="Comma 12 4 5 2 3 4" xfId="20833" xr:uid="{00000000-0005-0000-0000-0000310D0000}"/>
    <cellStyle name="Comma 12 4 5 2 3 5" xfId="32640" xr:uid="{00000000-0005-0000-0000-0000320D0000}"/>
    <cellStyle name="Comma 12 4 5 2 4" xfId="14938" xr:uid="{00000000-0005-0000-0000-0000330D0000}"/>
    <cellStyle name="Comma 12 4 5 2 4 2" xfId="26589" xr:uid="{00000000-0005-0000-0000-0000340D0000}"/>
    <cellStyle name="Comma 12 4 5 2 5" xfId="9036" xr:uid="{00000000-0005-0000-0000-0000350D0000}"/>
    <cellStyle name="Comma 12 4 5 2 6" xfId="20831" xr:uid="{00000000-0005-0000-0000-0000360D0000}"/>
    <cellStyle name="Comma 12 4 5 2 7" xfId="32641" xr:uid="{00000000-0005-0000-0000-0000370D0000}"/>
    <cellStyle name="Comma 12 4 5 3" xfId="2476" xr:uid="{00000000-0005-0000-0000-0000380D0000}"/>
    <cellStyle name="Comma 12 4 5 3 2" xfId="6711" xr:uid="{00000000-0005-0000-0000-0000390D0000}"/>
    <cellStyle name="Comma 12 4 5 3 2 2" xfId="14941" xr:uid="{00000000-0005-0000-0000-00003A0D0000}"/>
    <cellStyle name="Comma 12 4 5 3 2 3" xfId="26592" xr:uid="{00000000-0005-0000-0000-00003B0D0000}"/>
    <cellStyle name="Comma 12 4 5 3 2 4" xfId="32642" xr:uid="{00000000-0005-0000-0000-00003C0D0000}"/>
    <cellStyle name="Comma 12 4 5 3 3" xfId="9039" xr:uid="{00000000-0005-0000-0000-00003D0D0000}"/>
    <cellStyle name="Comma 12 4 5 3 4" xfId="20834" xr:uid="{00000000-0005-0000-0000-00003E0D0000}"/>
    <cellStyle name="Comma 12 4 5 3 5" xfId="32643" xr:uid="{00000000-0005-0000-0000-00003F0D0000}"/>
    <cellStyle name="Comma 12 4 5 4" xfId="5338" xr:uid="{00000000-0005-0000-0000-0000400D0000}"/>
    <cellStyle name="Comma 12 4 5 4 2" xfId="14942" xr:uid="{00000000-0005-0000-0000-0000410D0000}"/>
    <cellStyle name="Comma 12 4 5 4 2 2" xfId="26593" xr:uid="{00000000-0005-0000-0000-0000420D0000}"/>
    <cellStyle name="Comma 12 4 5 4 3" xfId="9040" xr:uid="{00000000-0005-0000-0000-0000430D0000}"/>
    <cellStyle name="Comma 12 4 5 4 4" xfId="20835" xr:uid="{00000000-0005-0000-0000-0000440D0000}"/>
    <cellStyle name="Comma 12 4 5 4 5" xfId="32644" xr:uid="{00000000-0005-0000-0000-0000450D0000}"/>
    <cellStyle name="Comma 12 4 5 5" xfId="14937" xr:uid="{00000000-0005-0000-0000-0000460D0000}"/>
    <cellStyle name="Comma 12 4 5 5 2" xfId="26588" xr:uid="{00000000-0005-0000-0000-0000470D0000}"/>
    <cellStyle name="Comma 12 4 5 6" xfId="9035" xr:uid="{00000000-0005-0000-0000-0000480D0000}"/>
    <cellStyle name="Comma 12 4 5 7" xfId="20830" xr:uid="{00000000-0005-0000-0000-0000490D0000}"/>
    <cellStyle name="Comma 12 4 5 8" xfId="32645" xr:uid="{00000000-0005-0000-0000-00004A0D0000}"/>
    <cellStyle name="Comma 12 4 6" xfId="211" xr:uid="{00000000-0005-0000-0000-00004B0D0000}"/>
    <cellStyle name="Comma 12 4 6 2" xfId="2478" xr:uid="{00000000-0005-0000-0000-00004C0D0000}"/>
    <cellStyle name="Comma 12 4 6 2 2" xfId="6713" xr:uid="{00000000-0005-0000-0000-00004D0D0000}"/>
    <cellStyle name="Comma 12 4 6 2 2 2" xfId="14944" xr:uid="{00000000-0005-0000-0000-00004E0D0000}"/>
    <cellStyle name="Comma 12 4 6 2 2 3" xfId="26595" xr:uid="{00000000-0005-0000-0000-00004F0D0000}"/>
    <cellStyle name="Comma 12 4 6 2 2 4" xfId="32646" xr:uid="{00000000-0005-0000-0000-0000500D0000}"/>
    <cellStyle name="Comma 12 4 6 2 3" xfId="9042" xr:uid="{00000000-0005-0000-0000-0000510D0000}"/>
    <cellStyle name="Comma 12 4 6 2 4" xfId="20837" xr:uid="{00000000-0005-0000-0000-0000520D0000}"/>
    <cellStyle name="Comma 12 4 6 2 5" xfId="32647" xr:uid="{00000000-0005-0000-0000-0000530D0000}"/>
    <cellStyle name="Comma 12 4 6 3" xfId="5651" xr:uid="{00000000-0005-0000-0000-0000540D0000}"/>
    <cellStyle name="Comma 12 4 6 3 2" xfId="14945" xr:uid="{00000000-0005-0000-0000-0000550D0000}"/>
    <cellStyle name="Comma 12 4 6 3 2 2" xfId="26596" xr:uid="{00000000-0005-0000-0000-0000560D0000}"/>
    <cellStyle name="Comma 12 4 6 3 3" xfId="9043" xr:uid="{00000000-0005-0000-0000-0000570D0000}"/>
    <cellStyle name="Comma 12 4 6 3 4" xfId="20838" xr:uid="{00000000-0005-0000-0000-0000580D0000}"/>
    <cellStyle name="Comma 12 4 6 3 5" xfId="32648" xr:uid="{00000000-0005-0000-0000-0000590D0000}"/>
    <cellStyle name="Comma 12 4 6 4" xfId="14943" xr:uid="{00000000-0005-0000-0000-00005A0D0000}"/>
    <cellStyle name="Comma 12 4 6 4 2" xfId="26594" xr:uid="{00000000-0005-0000-0000-00005B0D0000}"/>
    <cellStyle name="Comma 12 4 6 5" xfId="9041" xr:uid="{00000000-0005-0000-0000-00005C0D0000}"/>
    <cellStyle name="Comma 12 4 6 6" xfId="20836" xr:uid="{00000000-0005-0000-0000-00005D0D0000}"/>
    <cellStyle name="Comma 12 4 6 7" xfId="32649" xr:uid="{00000000-0005-0000-0000-00005E0D0000}"/>
    <cellStyle name="Comma 12 4 7" xfId="2463" xr:uid="{00000000-0005-0000-0000-00005F0D0000}"/>
    <cellStyle name="Comma 12 4 7 2" xfId="6698" xr:uid="{00000000-0005-0000-0000-0000600D0000}"/>
    <cellStyle name="Comma 12 4 7 2 2" xfId="14946" xr:uid="{00000000-0005-0000-0000-0000610D0000}"/>
    <cellStyle name="Comma 12 4 7 2 3" xfId="26597" xr:uid="{00000000-0005-0000-0000-0000620D0000}"/>
    <cellStyle name="Comma 12 4 7 2 4" xfId="32650" xr:uid="{00000000-0005-0000-0000-0000630D0000}"/>
    <cellStyle name="Comma 12 4 7 3" xfId="9044" xr:uid="{00000000-0005-0000-0000-0000640D0000}"/>
    <cellStyle name="Comma 12 4 7 4" xfId="20839" xr:uid="{00000000-0005-0000-0000-0000650D0000}"/>
    <cellStyle name="Comma 12 4 7 5" xfId="32651" xr:uid="{00000000-0005-0000-0000-0000660D0000}"/>
    <cellStyle name="Comma 12 4 8" xfId="4645" xr:uid="{00000000-0005-0000-0000-0000670D0000}"/>
    <cellStyle name="Comma 12 4 8 2" xfId="14947" xr:uid="{00000000-0005-0000-0000-0000680D0000}"/>
    <cellStyle name="Comma 12 4 8 2 2" xfId="26598" xr:uid="{00000000-0005-0000-0000-0000690D0000}"/>
    <cellStyle name="Comma 12 4 8 3" xfId="9045" xr:uid="{00000000-0005-0000-0000-00006A0D0000}"/>
    <cellStyle name="Comma 12 4 8 4" xfId="20840" xr:uid="{00000000-0005-0000-0000-00006B0D0000}"/>
    <cellStyle name="Comma 12 4 8 5" xfId="32652" xr:uid="{00000000-0005-0000-0000-00006C0D0000}"/>
    <cellStyle name="Comma 12 4 9" xfId="14900" xr:uid="{00000000-0005-0000-0000-00006D0D0000}"/>
    <cellStyle name="Comma 12 4 9 2" xfId="26551" xr:uid="{00000000-0005-0000-0000-00006E0D0000}"/>
    <cellStyle name="Comma 12 5" xfId="212" xr:uid="{00000000-0005-0000-0000-00006F0D0000}"/>
    <cellStyle name="Comma 12 5 10" xfId="9046" xr:uid="{00000000-0005-0000-0000-0000700D0000}"/>
    <cellStyle name="Comma 12 5 11" xfId="20841" xr:uid="{00000000-0005-0000-0000-0000710D0000}"/>
    <cellStyle name="Comma 12 5 12" xfId="32653" xr:uid="{00000000-0005-0000-0000-0000720D0000}"/>
    <cellStyle name="Comma 12 5 2" xfId="213" xr:uid="{00000000-0005-0000-0000-0000730D0000}"/>
    <cellStyle name="Comma 12 5 2 10" xfId="20842" xr:uid="{00000000-0005-0000-0000-0000740D0000}"/>
    <cellStyle name="Comma 12 5 2 11" xfId="32654" xr:uid="{00000000-0005-0000-0000-0000750D0000}"/>
    <cellStyle name="Comma 12 5 2 2" xfId="214" xr:uid="{00000000-0005-0000-0000-0000760D0000}"/>
    <cellStyle name="Comma 12 5 2 2 2" xfId="215" xr:uid="{00000000-0005-0000-0000-0000770D0000}"/>
    <cellStyle name="Comma 12 5 2 2 2 2" xfId="2482" xr:uid="{00000000-0005-0000-0000-0000780D0000}"/>
    <cellStyle name="Comma 12 5 2 2 2 2 2" xfId="6717" xr:uid="{00000000-0005-0000-0000-0000790D0000}"/>
    <cellStyle name="Comma 12 5 2 2 2 2 2 2" xfId="14952" xr:uid="{00000000-0005-0000-0000-00007A0D0000}"/>
    <cellStyle name="Comma 12 5 2 2 2 2 2 3" xfId="26603" xr:uid="{00000000-0005-0000-0000-00007B0D0000}"/>
    <cellStyle name="Comma 12 5 2 2 2 2 2 4" xfId="32655" xr:uid="{00000000-0005-0000-0000-00007C0D0000}"/>
    <cellStyle name="Comma 12 5 2 2 2 2 3" xfId="9050" xr:uid="{00000000-0005-0000-0000-00007D0D0000}"/>
    <cellStyle name="Comma 12 5 2 2 2 2 4" xfId="20845" xr:uid="{00000000-0005-0000-0000-00007E0D0000}"/>
    <cellStyle name="Comma 12 5 2 2 2 2 5" xfId="32656" xr:uid="{00000000-0005-0000-0000-00007F0D0000}"/>
    <cellStyle name="Comma 12 5 2 2 2 3" xfId="5652" xr:uid="{00000000-0005-0000-0000-0000800D0000}"/>
    <cellStyle name="Comma 12 5 2 2 2 3 2" xfId="14953" xr:uid="{00000000-0005-0000-0000-0000810D0000}"/>
    <cellStyle name="Comma 12 5 2 2 2 3 2 2" xfId="26604" xr:uid="{00000000-0005-0000-0000-0000820D0000}"/>
    <cellStyle name="Comma 12 5 2 2 2 3 3" xfId="9051" xr:uid="{00000000-0005-0000-0000-0000830D0000}"/>
    <cellStyle name="Comma 12 5 2 2 2 3 4" xfId="20846" xr:uid="{00000000-0005-0000-0000-0000840D0000}"/>
    <cellStyle name="Comma 12 5 2 2 2 3 5" xfId="32657" xr:uid="{00000000-0005-0000-0000-0000850D0000}"/>
    <cellStyle name="Comma 12 5 2 2 2 4" xfId="14951" xr:uid="{00000000-0005-0000-0000-0000860D0000}"/>
    <cellStyle name="Comma 12 5 2 2 2 4 2" xfId="26602" xr:uid="{00000000-0005-0000-0000-0000870D0000}"/>
    <cellStyle name="Comma 12 5 2 2 2 5" xfId="9049" xr:uid="{00000000-0005-0000-0000-0000880D0000}"/>
    <cellStyle name="Comma 12 5 2 2 2 6" xfId="20844" xr:uid="{00000000-0005-0000-0000-0000890D0000}"/>
    <cellStyle name="Comma 12 5 2 2 2 7" xfId="32658" xr:uid="{00000000-0005-0000-0000-00008A0D0000}"/>
    <cellStyle name="Comma 12 5 2 2 3" xfId="2481" xr:uid="{00000000-0005-0000-0000-00008B0D0000}"/>
    <cellStyle name="Comma 12 5 2 2 3 2" xfId="6716" xr:uid="{00000000-0005-0000-0000-00008C0D0000}"/>
    <cellStyle name="Comma 12 5 2 2 3 2 2" xfId="14954" xr:uid="{00000000-0005-0000-0000-00008D0D0000}"/>
    <cellStyle name="Comma 12 5 2 2 3 2 3" xfId="26605" xr:uid="{00000000-0005-0000-0000-00008E0D0000}"/>
    <cellStyle name="Comma 12 5 2 2 3 2 4" xfId="32659" xr:uid="{00000000-0005-0000-0000-00008F0D0000}"/>
    <cellStyle name="Comma 12 5 2 2 3 3" xfId="9052" xr:uid="{00000000-0005-0000-0000-0000900D0000}"/>
    <cellStyle name="Comma 12 5 2 2 3 4" xfId="20847" xr:uid="{00000000-0005-0000-0000-0000910D0000}"/>
    <cellStyle name="Comma 12 5 2 2 3 5" xfId="32660" xr:uid="{00000000-0005-0000-0000-0000920D0000}"/>
    <cellStyle name="Comma 12 5 2 2 4" xfId="5230" xr:uid="{00000000-0005-0000-0000-0000930D0000}"/>
    <cellStyle name="Comma 12 5 2 2 4 2" xfId="14955" xr:uid="{00000000-0005-0000-0000-0000940D0000}"/>
    <cellStyle name="Comma 12 5 2 2 4 2 2" xfId="26606" xr:uid="{00000000-0005-0000-0000-0000950D0000}"/>
    <cellStyle name="Comma 12 5 2 2 4 3" xfId="9053" xr:uid="{00000000-0005-0000-0000-0000960D0000}"/>
    <cellStyle name="Comma 12 5 2 2 4 4" xfId="20848" xr:uid="{00000000-0005-0000-0000-0000970D0000}"/>
    <cellStyle name="Comma 12 5 2 2 4 5" xfId="32661" xr:uid="{00000000-0005-0000-0000-0000980D0000}"/>
    <cellStyle name="Comma 12 5 2 2 5" xfId="14950" xr:uid="{00000000-0005-0000-0000-0000990D0000}"/>
    <cellStyle name="Comma 12 5 2 2 5 2" xfId="26601" xr:uid="{00000000-0005-0000-0000-00009A0D0000}"/>
    <cellStyle name="Comma 12 5 2 2 6" xfId="9048" xr:uid="{00000000-0005-0000-0000-00009B0D0000}"/>
    <cellStyle name="Comma 12 5 2 2 7" xfId="20843" xr:uid="{00000000-0005-0000-0000-00009C0D0000}"/>
    <cellStyle name="Comma 12 5 2 2 8" xfId="32662" xr:uid="{00000000-0005-0000-0000-00009D0D0000}"/>
    <cellStyle name="Comma 12 5 2 3" xfId="216" xr:uid="{00000000-0005-0000-0000-00009E0D0000}"/>
    <cellStyle name="Comma 12 5 2 3 2" xfId="217" xr:uid="{00000000-0005-0000-0000-00009F0D0000}"/>
    <cellStyle name="Comma 12 5 2 3 2 2" xfId="2484" xr:uid="{00000000-0005-0000-0000-0000A00D0000}"/>
    <cellStyle name="Comma 12 5 2 3 2 2 2" xfId="6719" xr:uid="{00000000-0005-0000-0000-0000A10D0000}"/>
    <cellStyle name="Comma 12 5 2 3 2 2 2 2" xfId="14958" xr:uid="{00000000-0005-0000-0000-0000A20D0000}"/>
    <cellStyle name="Comma 12 5 2 3 2 2 2 3" xfId="26609" xr:uid="{00000000-0005-0000-0000-0000A30D0000}"/>
    <cellStyle name="Comma 12 5 2 3 2 2 2 4" xfId="32663" xr:uid="{00000000-0005-0000-0000-0000A40D0000}"/>
    <cellStyle name="Comma 12 5 2 3 2 2 3" xfId="9056" xr:uid="{00000000-0005-0000-0000-0000A50D0000}"/>
    <cellStyle name="Comma 12 5 2 3 2 2 4" xfId="20851" xr:uid="{00000000-0005-0000-0000-0000A60D0000}"/>
    <cellStyle name="Comma 12 5 2 3 2 2 5" xfId="32664" xr:uid="{00000000-0005-0000-0000-0000A70D0000}"/>
    <cellStyle name="Comma 12 5 2 3 2 3" xfId="5653" xr:uid="{00000000-0005-0000-0000-0000A80D0000}"/>
    <cellStyle name="Comma 12 5 2 3 2 3 2" xfId="14959" xr:uid="{00000000-0005-0000-0000-0000A90D0000}"/>
    <cellStyle name="Comma 12 5 2 3 2 3 2 2" xfId="26610" xr:uid="{00000000-0005-0000-0000-0000AA0D0000}"/>
    <cellStyle name="Comma 12 5 2 3 2 3 3" xfId="9057" xr:uid="{00000000-0005-0000-0000-0000AB0D0000}"/>
    <cellStyle name="Comma 12 5 2 3 2 3 4" xfId="20852" xr:uid="{00000000-0005-0000-0000-0000AC0D0000}"/>
    <cellStyle name="Comma 12 5 2 3 2 3 5" xfId="32665" xr:uid="{00000000-0005-0000-0000-0000AD0D0000}"/>
    <cellStyle name="Comma 12 5 2 3 2 4" xfId="14957" xr:uid="{00000000-0005-0000-0000-0000AE0D0000}"/>
    <cellStyle name="Comma 12 5 2 3 2 4 2" xfId="26608" xr:uid="{00000000-0005-0000-0000-0000AF0D0000}"/>
    <cellStyle name="Comma 12 5 2 3 2 5" xfId="9055" xr:uid="{00000000-0005-0000-0000-0000B00D0000}"/>
    <cellStyle name="Comma 12 5 2 3 2 6" xfId="20850" xr:uid="{00000000-0005-0000-0000-0000B10D0000}"/>
    <cellStyle name="Comma 12 5 2 3 2 7" xfId="32666" xr:uid="{00000000-0005-0000-0000-0000B20D0000}"/>
    <cellStyle name="Comma 12 5 2 3 3" xfId="2483" xr:uid="{00000000-0005-0000-0000-0000B30D0000}"/>
    <cellStyle name="Comma 12 5 2 3 3 2" xfId="6718" xr:uid="{00000000-0005-0000-0000-0000B40D0000}"/>
    <cellStyle name="Comma 12 5 2 3 3 2 2" xfId="14960" xr:uid="{00000000-0005-0000-0000-0000B50D0000}"/>
    <cellStyle name="Comma 12 5 2 3 3 2 3" xfId="26611" xr:uid="{00000000-0005-0000-0000-0000B60D0000}"/>
    <cellStyle name="Comma 12 5 2 3 3 2 4" xfId="32667" xr:uid="{00000000-0005-0000-0000-0000B70D0000}"/>
    <cellStyle name="Comma 12 5 2 3 3 3" xfId="9058" xr:uid="{00000000-0005-0000-0000-0000B80D0000}"/>
    <cellStyle name="Comma 12 5 2 3 3 4" xfId="20853" xr:uid="{00000000-0005-0000-0000-0000B90D0000}"/>
    <cellStyle name="Comma 12 5 2 3 3 5" xfId="32668" xr:uid="{00000000-0005-0000-0000-0000BA0D0000}"/>
    <cellStyle name="Comma 12 5 2 3 4" xfId="4988" xr:uid="{00000000-0005-0000-0000-0000BB0D0000}"/>
    <cellStyle name="Comma 12 5 2 3 4 2" xfId="14961" xr:uid="{00000000-0005-0000-0000-0000BC0D0000}"/>
    <cellStyle name="Comma 12 5 2 3 4 2 2" xfId="26612" xr:uid="{00000000-0005-0000-0000-0000BD0D0000}"/>
    <cellStyle name="Comma 12 5 2 3 4 3" xfId="9059" xr:uid="{00000000-0005-0000-0000-0000BE0D0000}"/>
    <cellStyle name="Comma 12 5 2 3 4 4" xfId="20854" xr:uid="{00000000-0005-0000-0000-0000BF0D0000}"/>
    <cellStyle name="Comma 12 5 2 3 4 5" xfId="32669" xr:uid="{00000000-0005-0000-0000-0000C00D0000}"/>
    <cellStyle name="Comma 12 5 2 3 5" xfId="14956" xr:uid="{00000000-0005-0000-0000-0000C10D0000}"/>
    <cellStyle name="Comma 12 5 2 3 5 2" xfId="26607" xr:uid="{00000000-0005-0000-0000-0000C20D0000}"/>
    <cellStyle name="Comma 12 5 2 3 6" xfId="9054" xr:uid="{00000000-0005-0000-0000-0000C30D0000}"/>
    <cellStyle name="Comma 12 5 2 3 7" xfId="20849" xr:uid="{00000000-0005-0000-0000-0000C40D0000}"/>
    <cellStyle name="Comma 12 5 2 3 8" xfId="32670" xr:uid="{00000000-0005-0000-0000-0000C50D0000}"/>
    <cellStyle name="Comma 12 5 2 4" xfId="218" xr:uid="{00000000-0005-0000-0000-0000C60D0000}"/>
    <cellStyle name="Comma 12 5 2 4 2" xfId="219" xr:uid="{00000000-0005-0000-0000-0000C70D0000}"/>
    <cellStyle name="Comma 12 5 2 4 2 2" xfId="2486" xr:uid="{00000000-0005-0000-0000-0000C80D0000}"/>
    <cellStyle name="Comma 12 5 2 4 2 2 2" xfId="6721" xr:uid="{00000000-0005-0000-0000-0000C90D0000}"/>
    <cellStyle name="Comma 12 5 2 4 2 2 2 2" xfId="14964" xr:uid="{00000000-0005-0000-0000-0000CA0D0000}"/>
    <cellStyle name="Comma 12 5 2 4 2 2 2 3" xfId="26615" xr:uid="{00000000-0005-0000-0000-0000CB0D0000}"/>
    <cellStyle name="Comma 12 5 2 4 2 2 2 4" xfId="32671" xr:uid="{00000000-0005-0000-0000-0000CC0D0000}"/>
    <cellStyle name="Comma 12 5 2 4 2 2 3" xfId="9062" xr:uid="{00000000-0005-0000-0000-0000CD0D0000}"/>
    <cellStyle name="Comma 12 5 2 4 2 2 4" xfId="20857" xr:uid="{00000000-0005-0000-0000-0000CE0D0000}"/>
    <cellStyle name="Comma 12 5 2 4 2 2 5" xfId="32672" xr:uid="{00000000-0005-0000-0000-0000CF0D0000}"/>
    <cellStyle name="Comma 12 5 2 4 2 3" xfId="5654" xr:uid="{00000000-0005-0000-0000-0000D00D0000}"/>
    <cellStyle name="Comma 12 5 2 4 2 3 2" xfId="14965" xr:uid="{00000000-0005-0000-0000-0000D10D0000}"/>
    <cellStyle name="Comma 12 5 2 4 2 3 2 2" xfId="26616" xr:uid="{00000000-0005-0000-0000-0000D20D0000}"/>
    <cellStyle name="Comma 12 5 2 4 2 3 3" xfId="9063" xr:uid="{00000000-0005-0000-0000-0000D30D0000}"/>
    <cellStyle name="Comma 12 5 2 4 2 3 4" xfId="20858" xr:uid="{00000000-0005-0000-0000-0000D40D0000}"/>
    <cellStyle name="Comma 12 5 2 4 2 3 5" xfId="32673" xr:uid="{00000000-0005-0000-0000-0000D50D0000}"/>
    <cellStyle name="Comma 12 5 2 4 2 4" xfId="14963" xr:uid="{00000000-0005-0000-0000-0000D60D0000}"/>
    <cellStyle name="Comma 12 5 2 4 2 4 2" xfId="26614" xr:uid="{00000000-0005-0000-0000-0000D70D0000}"/>
    <cellStyle name="Comma 12 5 2 4 2 5" xfId="9061" xr:uid="{00000000-0005-0000-0000-0000D80D0000}"/>
    <cellStyle name="Comma 12 5 2 4 2 6" xfId="20856" xr:uid="{00000000-0005-0000-0000-0000D90D0000}"/>
    <cellStyle name="Comma 12 5 2 4 2 7" xfId="32674" xr:uid="{00000000-0005-0000-0000-0000DA0D0000}"/>
    <cellStyle name="Comma 12 5 2 4 3" xfId="2485" xr:uid="{00000000-0005-0000-0000-0000DB0D0000}"/>
    <cellStyle name="Comma 12 5 2 4 3 2" xfId="6720" xr:uid="{00000000-0005-0000-0000-0000DC0D0000}"/>
    <cellStyle name="Comma 12 5 2 4 3 2 2" xfId="14966" xr:uid="{00000000-0005-0000-0000-0000DD0D0000}"/>
    <cellStyle name="Comma 12 5 2 4 3 2 3" xfId="26617" xr:uid="{00000000-0005-0000-0000-0000DE0D0000}"/>
    <cellStyle name="Comma 12 5 2 4 3 2 4" xfId="32675" xr:uid="{00000000-0005-0000-0000-0000DF0D0000}"/>
    <cellStyle name="Comma 12 5 2 4 3 3" xfId="9064" xr:uid="{00000000-0005-0000-0000-0000E00D0000}"/>
    <cellStyle name="Comma 12 5 2 4 3 4" xfId="20859" xr:uid="{00000000-0005-0000-0000-0000E10D0000}"/>
    <cellStyle name="Comma 12 5 2 4 3 5" xfId="32676" xr:uid="{00000000-0005-0000-0000-0000E20D0000}"/>
    <cellStyle name="Comma 12 5 2 4 4" xfId="5439" xr:uid="{00000000-0005-0000-0000-0000E30D0000}"/>
    <cellStyle name="Comma 12 5 2 4 4 2" xfId="14967" xr:uid="{00000000-0005-0000-0000-0000E40D0000}"/>
    <cellStyle name="Comma 12 5 2 4 4 2 2" xfId="26618" xr:uid="{00000000-0005-0000-0000-0000E50D0000}"/>
    <cellStyle name="Comma 12 5 2 4 4 3" xfId="9065" xr:uid="{00000000-0005-0000-0000-0000E60D0000}"/>
    <cellStyle name="Comma 12 5 2 4 4 4" xfId="20860" xr:uid="{00000000-0005-0000-0000-0000E70D0000}"/>
    <cellStyle name="Comma 12 5 2 4 4 5" xfId="32677" xr:uid="{00000000-0005-0000-0000-0000E80D0000}"/>
    <cellStyle name="Comma 12 5 2 4 5" xfId="14962" xr:uid="{00000000-0005-0000-0000-0000E90D0000}"/>
    <cellStyle name="Comma 12 5 2 4 5 2" xfId="26613" xr:uid="{00000000-0005-0000-0000-0000EA0D0000}"/>
    <cellStyle name="Comma 12 5 2 4 6" xfId="9060" xr:uid="{00000000-0005-0000-0000-0000EB0D0000}"/>
    <cellStyle name="Comma 12 5 2 4 7" xfId="20855" xr:uid="{00000000-0005-0000-0000-0000EC0D0000}"/>
    <cellStyle name="Comma 12 5 2 4 8" xfId="32678" xr:uid="{00000000-0005-0000-0000-0000ED0D0000}"/>
    <cellStyle name="Comma 12 5 2 5" xfId="220" xr:uid="{00000000-0005-0000-0000-0000EE0D0000}"/>
    <cellStyle name="Comma 12 5 2 5 2" xfId="2487" xr:uid="{00000000-0005-0000-0000-0000EF0D0000}"/>
    <cellStyle name="Comma 12 5 2 5 2 2" xfId="6722" xr:uid="{00000000-0005-0000-0000-0000F00D0000}"/>
    <cellStyle name="Comma 12 5 2 5 2 2 2" xfId="14969" xr:uid="{00000000-0005-0000-0000-0000F10D0000}"/>
    <cellStyle name="Comma 12 5 2 5 2 2 3" xfId="26620" xr:uid="{00000000-0005-0000-0000-0000F20D0000}"/>
    <cellStyle name="Comma 12 5 2 5 2 2 4" xfId="32679" xr:uid="{00000000-0005-0000-0000-0000F30D0000}"/>
    <cellStyle name="Comma 12 5 2 5 2 3" xfId="9067" xr:uid="{00000000-0005-0000-0000-0000F40D0000}"/>
    <cellStyle name="Comma 12 5 2 5 2 4" xfId="20862" xr:uid="{00000000-0005-0000-0000-0000F50D0000}"/>
    <cellStyle name="Comma 12 5 2 5 2 5" xfId="32680" xr:uid="{00000000-0005-0000-0000-0000F60D0000}"/>
    <cellStyle name="Comma 12 5 2 5 3" xfId="5655" xr:uid="{00000000-0005-0000-0000-0000F70D0000}"/>
    <cellStyle name="Comma 12 5 2 5 3 2" xfId="14970" xr:uid="{00000000-0005-0000-0000-0000F80D0000}"/>
    <cellStyle name="Comma 12 5 2 5 3 2 2" xfId="26621" xr:uid="{00000000-0005-0000-0000-0000F90D0000}"/>
    <cellStyle name="Comma 12 5 2 5 3 3" xfId="9068" xr:uid="{00000000-0005-0000-0000-0000FA0D0000}"/>
    <cellStyle name="Comma 12 5 2 5 3 4" xfId="20863" xr:uid="{00000000-0005-0000-0000-0000FB0D0000}"/>
    <cellStyle name="Comma 12 5 2 5 3 5" xfId="32681" xr:uid="{00000000-0005-0000-0000-0000FC0D0000}"/>
    <cellStyle name="Comma 12 5 2 5 4" xfId="14968" xr:uid="{00000000-0005-0000-0000-0000FD0D0000}"/>
    <cellStyle name="Comma 12 5 2 5 4 2" xfId="26619" xr:uid="{00000000-0005-0000-0000-0000FE0D0000}"/>
    <cellStyle name="Comma 12 5 2 5 5" xfId="9066" xr:uid="{00000000-0005-0000-0000-0000FF0D0000}"/>
    <cellStyle name="Comma 12 5 2 5 6" xfId="20861" xr:uid="{00000000-0005-0000-0000-0000000E0000}"/>
    <cellStyle name="Comma 12 5 2 5 7" xfId="32682" xr:uid="{00000000-0005-0000-0000-0000010E0000}"/>
    <cellStyle name="Comma 12 5 2 6" xfId="2480" xr:uid="{00000000-0005-0000-0000-0000020E0000}"/>
    <cellStyle name="Comma 12 5 2 6 2" xfId="6715" xr:uid="{00000000-0005-0000-0000-0000030E0000}"/>
    <cellStyle name="Comma 12 5 2 6 2 2" xfId="14971" xr:uid="{00000000-0005-0000-0000-0000040E0000}"/>
    <cellStyle name="Comma 12 5 2 6 2 3" xfId="26622" xr:uid="{00000000-0005-0000-0000-0000050E0000}"/>
    <cellStyle name="Comma 12 5 2 6 2 4" xfId="32683" xr:uid="{00000000-0005-0000-0000-0000060E0000}"/>
    <cellStyle name="Comma 12 5 2 6 3" xfId="9069" xr:uid="{00000000-0005-0000-0000-0000070E0000}"/>
    <cellStyle name="Comma 12 5 2 6 4" xfId="20864" xr:uid="{00000000-0005-0000-0000-0000080E0000}"/>
    <cellStyle name="Comma 12 5 2 6 5" xfId="32684" xr:uid="{00000000-0005-0000-0000-0000090E0000}"/>
    <cellStyle name="Comma 12 5 2 7" xfId="4746" xr:uid="{00000000-0005-0000-0000-00000A0E0000}"/>
    <cellStyle name="Comma 12 5 2 7 2" xfId="14972" xr:uid="{00000000-0005-0000-0000-00000B0E0000}"/>
    <cellStyle name="Comma 12 5 2 7 2 2" xfId="26623" xr:uid="{00000000-0005-0000-0000-00000C0E0000}"/>
    <cellStyle name="Comma 12 5 2 7 3" xfId="9070" xr:uid="{00000000-0005-0000-0000-00000D0E0000}"/>
    <cellStyle name="Comma 12 5 2 7 4" xfId="20865" xr:uid="{00000000-0005-0000-0000-00000E0E0000}"/>
    <cellStyle name="Comma 12 5 2 7 5" xfId="32685" xr:uid="{00000000-0005-0000-0000-00000F0E0000}"/>
    <cellStyle name="Comma 12 5 2 8" xfId="14949" xr:uid="{00000000-0005-0000-0000-0000100E0000}"/>
    <cellStyle name="Comma 12 5 2 8 2" xfId="26600" xr:uid="{00000000-0005-0000-0000-0000110E0000}"/>
    <cellStyle name="Comma 12 5 2 9" xfId="9047" xr:uid="{00000000-0005-0000-0000-0000120E0000}"/>
    <cellStyle name="Comma 12 5 3" xfId="221" xr:uid="{00000000-0005-0000-0000-0000130E0000}"/>
    <cellStyle name="Comma 12 5 3 2" xfId="222" xr:uid="{00000000-0005-0000-0000-0000140E0000}"/>
    <cellStyle name="Comma 12 5 3 2 2" xfId="2489" xr:uid="{00000000-0005-0000-0000-0000150E0000}"/>
    <cellStyle name="Comma 12 5 3 2 2 2" xfId="6724" xr:uid="{00000000-0005-0000-0000-0000160E0000}"/>
    <cellStyle name="Comma 12 5 3 2 2 2 2" xfId="14975" xr:uid="{00000000-0005-0000-0000-0000170E0000}"/>
    <cellStyle name="Comma 12 5 3 2 2 2 3" xfId="26626" xr:uid="{00000000-0005-0000-0000-0000180E0000}"/>
    <cellStyle name="Comma 12 5 3 2 2 2 4" xfId="32686" xr:uid="{00000000-0005-0000-0000-0000190E0000}"/>
    <cellStyle name="Comma 12 5 3 2 2 3" xfId="9073" xr:uid="{00000000-0005-0000-0000-00001A0E0000}"/>
    <cellStyle name="Comma 12 5 3 2 2 4" xfId="20868" xr:uid="{00000000-0005-0000-0000-00001B0E0000}"/>
    <cellStyle name="Comma 12 5 3 2 2 5" xfId="32687" xr:uid="{00000000-0005-0000-0000-00001C0E0000}"/>
    <cellStyle name="Comma 12 5 3 2 3" xfId="5656" xr:uid="{00000000-0005-0000-0000-00001D0E0000}"/>
    <cellStyle name="Comma 12 5 3 2 3 2" xfId="14976" xr:uid="{00000000-0005-0000-0000-00001E0E0000}"/>
    <cellStyle name="Comma 12 5 3 2 3 2 2" xfId="26627" xr:uid="{00000000-0005-0000-0000-00001F0E0000}"/>
    <cellStyle name="Comma 12 5 3 2 3 3" xfId="9074" xr:uid="{00000000-0005-0000-0000-0000200E0000}"/>
    <cellStyle name="Comma 12 5 3 2 3 4" xfId="20869" xr:uid="{00000000-0005-0000-0000-0000210E0000}"/>
    <cellStyle name="Comma 12 5 3 2 3 5" xfId="32688" xr:uid="{00000000-0005-0000-0000-0000220E0000}"/>
    <cellStyle name="Comma 12 5 3 2 4" xfId="14974" xr:uid="{00000000-0005-0000-0000-0000230E0000}"/>
    <cellStyle name="Comma 12 5 3 2 4 2" xfId="26625" xr:uid="{00000000-0005-0000-0000-0000240E0000}"/>
    <cellStyle name="Comma 12 5 3 2 5" xfId="9072" xr:uid="{00000000-0005-0000-0000-0000250E0000}"/>
    <cellStyle name="Comma 12 5 3 2 6" xfId="20867" xr:uid="{00000000-0005-0000-0000-0000260E0000}"/>
    <cellStyle name="Comma 12 5 3 2 7" xfId="32689" xr:uid="{00000000-0005-0000-0000-0000270E0000}"/>
    <cellStyle name="Comma 12 5 3 3" xfId="2488" xr:uid="{00000000-0005-0000-0000-0000280E0000}"/>
    <cellStyle name="Comma 12 5 3 3 2" xfId="6723" xr:uid="{00000000-0005-0000-0000-0000290E0000}"/>
    <cellStyle name="Comma 12 5 3 3 2 2" xfId="14977" xr:uid="{00000000-0005-0000-0000-00002A0E0000}"/>
    <cellStyle name="Comma 12 5 3 3 2 3" xfId="26628" xr:uid="{00000000-0005-0000-0000-00002B0E0000}"/>
    <cellStyle name="Comma 12 5 3 3 2 4" xfId="32690" xr:uid="{00000000-0005-0000-0000-00002C0E0000}"/>
    <cellStyle name="Comma 12 5 3 3 3" xfId="9075" xr:uid="{00000000-0005-0000-0000-00002D0E0000}"/>
    <cellStyle name="Comma 12 5 3 3 4" xfId="20870" xr:uid="{00000000-0005-0000-0000-00002E0E0000}"/>
    <cellStyle name="Comma 12 5 3 3 5" xfId="32691" xr:uid="{00000000-0005-0000-0000-00002F0E0000}"/>
    <cellStyle name="Comma 12 5 3 4" xfId="5143" xr:uid="{00000000-0005-0000-0000-0000300E0000}"/>
    <cellStyle name="Comma 12 5 3 4 2" xfId="14978" xr:uid="{00000000-0005-0000-0000-0000310E0000}"/>
    <cellStyle name="Comma 12 5 3 4 2 2" xfId="26629" xr:uid="{00000000-0005-0000-0000-0000320E0000}"/>
    <cellStyle name="Comma 12 5 3 4 3" xfId="9076" xr:uid="{00000000-0005-0000-0000-0000330E0000}"/>
    <cellStyle name="Comma 12 5 3 4 4" xfId="20871" xr:uid="{00000000-0005-0000-0000-0000340E0000}"/>
    <cellStyle name="Comma 12 5 3 4 5" xfId="32692" xr:uid="{00000000-0005-0000-0000-0000350E0000}"/>
    <cellStyle name="Comma 12 5 3 5" xfId="14973" xr:uid="{00000000-0005-0000-0000-0000360E0000}"/>
    <cellStyle name="Comma 12 5 3 5 2" xfId="26624" xr:uid="{00000000-0005-0000-0000-0000370E0000}"/>
    <cellStyle name="Comma 12 5 3 6" xfId="9071" xr:uid="{00000000-0005-0000-0000-0000380E0000}"/>
    <cellStyle name="Comma 12 5 3 7" xfId="20866" xr:uid="{00000000-0005-0000-0000-0000390E0000}"/>
    <cellStyle name="Comma 12 5 3 8" xfId="32693" xr:uid="{00000000-0005-0000-0000-00003A0E0000}"/>
    <cellStyle name="Comma 12 5 4" xfId="223" xr:uid="{00000000-0005-0000-0000-00003B0E0000}"/>
    <cellStyle name="Comma 12 5 4 2" xfId="224" xr:uid="{00000000-0005-0000-0000-00003C0E0000}"/>
    <cellStyle name="Comma 12 5 4 2 2" xfId="2491" xr:uid="{00000000-0005-0000-0000-00003D0E0000}"/>
    <cellStyle name="Comma 12 5 4 2 2 2" xfId="6726" xr:uid="{00000000-0005-0000-0000-00003E0E0000}"/>
    <cellStyle name="Comma 12 5 4 2 2 2 2" xfId="14981" xr:uid="{00000000-0005-0000-0000-00003F0E0000}"/>
    <cellStyle name="Comma 12 5 4 2 2 2 3" xfId="26632" xr:uid="{00000000-0005-0000-0000-0000400E0000}"/>
    <cellStyle name="Comma 12 5 4 2 2 2 4" xfId="32694" xr:uid="{00000000-0005-0000-0000-0000410E0000}"/>
    <cellStyle name="Comma 12 5 4 2 2 3" xfId="9079" xr:uid="{00000000-0005-0000-0000-0000420E0000}"/>
    <cellStyle name="Comma 12 5 4 2 2 4" xfId="20874" xr:uid="{00000000-0005-0000-0000-0000430E0000}"/>
    <cellStyle name="Comma 12 5 4 2 2 5" xfId="32695" xr:uid="{00000000-0005-0000-0000-0000440E0000}"/>
    <cellStyle name="Comma 12 5 4 2 3" xfId="5657" xr:uid="{00000000-0005-0000-0000-0000450E0000}"/>
    <cellStyle name="Comma 12 5 4 2 3 2" xfId="14982" xr:uid="{00000000-0005-0000-0000-0000460E0000}"/>
    <cellStyle name="Comma 12 5 4 2 3 2 2" xfId="26633" xr:uid="{00000000-0005-0000-0000-0000470E0000}"/>
    <cellStyle name="Comma 12 5 4 2 3 3" xfId="9080" xr:uid="{00000000-0005-0000-0000-0000480E0000}"/>
    <cellStyle name="Comma 12 5 4 2 3 4" xfId="20875" xr:uid="{00000000-0005-0000-0000-0000490E0000}"/>
    <cellStyle name="Comma 12 5 4 2 3 5" xfId="32696" xr:uid="{00000000-0005-0000-0000-00004A0E0000}"/>
    <cellStyle name="Comma 12 5 4 2 4" xfId="14980" xr:uid="{00000000-0005-0000-0000-00004B0E0000}"/>
    <cellStyle name="Comma 12 5 4 2 4 2" xfId="26631" xr:uid="{00000000-0005-0000-0000-00004C0E0000}"/>
    <cellStyle name="Comma 12 5 4 2 5" xfId="9078" xr:uid="{00000000-0005-0000-0000-00004D0E0000}"/>
    <cellStyle name="Comma 12 5 4 2 6" xfId="20873" xr:uid="{00000000-0005-0000-0000-00004E0E0000}"/>
    <cellStyle name="Comma 12 5 4 2 7" xfId="32697" xr:uid="{00000000-0005-0000-0000-00004F0E0000}"/>
    <cellStyle name="Comma 12 5 4 3" xfId="2490" xr:uid="{00000000-0005-0000-0000-0000500E0000}"/>
    <cellStyle name="Comma 12 5 4 3 2" xfId="6725" xr:uid="{00000000-0005-0000-0000-0000510E0000}"/>
    <cellStyle name="Comma 12 5 4 3 2 2" xfId="14983" xr:uid="{00000000-0005-0000-0000-0000520E0000}"/>
    <cellStyle name="Comma 12 5 4 3 2 3" xfId="26634" xr:uid="{00000000-0005-0000-0000-0000530E0000}"/>
    <cellStyle name="Comma 12 5 4 3 2 4" xfId="32698" xr:uid="{00000000-0005-0000-0000-0000540E0000}"/>
    <cellStyle name="Comma 12 5 4 3 3" xfId="9081" xr:uid="{00000000-0005-0000-0000-0000550E0000}"/>
    <cellStyle name="Comma 12 5 4 3 4" xfId="20876" xr:uid="{00000000-0005-0000-0000-0000560E0000}"/>
    <cellStyle name="Comma 12 5 4 3 5" xfId="32699" xr:uid="{00000000-0005-0000-0000-0000570E0000}"/>
    <cellStyle name="Comma 12 5 4 4" xfId="4901" xr:uid="{00000000-0005-0000-0000-0000580E0000}"/>
    <cellStyle name="Comma 12 5 4 4 2" xfId="14984" xr:uid="{00000000-0005-0000-0000-0000590E0000}"/>
    <cellStyle name="Comma 12 5 4 4 2 2" xfId="26635" xr:uid="{00000000-0005-0000-0000-00005A0E0000}"/>
    <cellStyle name="Comma 12 5 4 4 3" xfId="9082" xr:uid="{00000000-0005-0000-0000-00005B0E0000}"/>
    <cellStyle name="Comma 12 5 4 4 4" xfId="20877" xr:uid="{00000000-0005-0000-0000-00005C0E0000}"/>
    <cellStyle name="Comma 12 5 4 4 5" xfId="32700" xr:uid="{00000000-0005-0000-0000-00005D0E0000}"/>
    <cellStyle name="Comma 12 5 4 5" xfId="14979" xr:uid="{00000000-0005-0000-0000-00005E0E0000}"/>
    <cellStyle name="Comma 12 5 4 5 2" xfId="26630" xr:uid="{00000000-0005-0000-0000-00005F0E0000}"/>
    <cellStyle name="Comma 12 5 4 6" xfId="9077" xr:uid="{00000000-0005-0000-0000-0000600E0000}"/>
    <cellStyle name="Comma 12 5 4 7" xfId="20872" xr:uid="{00000000-0005-0000-0000-0000610E0000}"/>
    <cellStyle name="Comma 12 5 4 8" xfId="32701" xr:uid="{00000000-0005-0000-0000-0000620E0000}"/>
    <cellStyle name="Comma 12 5 5" xfId="225" xr:uid="{00000000-0005-0000-0000-0000630E0000}"/>
    <cellStyle name="Comma 12 5 5 2" xfId="226" xr:uid="{00000000-0005-0000-0000-0000640E0000}"/>
    <cellStyle name="Comma 12 5 5 2 2" xfId="2493" xr:uid="{00000000-0005-0000-0000-0000650E0000}"/>
    <cellStyle name="Comma 12 5 5 2 2 2" xfId="6728" xr:uid="{00000000-0005-0000-0000-0000660E0000}"/>
    <cellStyle name="Comma 12 5 5 2 2 2 2" xfId="14987" xr:uid="{00000000-0005-0000-0000-0000670E0000}"/>
    <cellStyle name="Comma 12 5 5 2 2 2 3" xfId="26638" xr:uid="{00000000-0005-0000-0000-0000680E0000}"/>
    <cellStyle name="Comma 12 5 5 2 2 2 4" xfId="32702" xr:uid="{00000000-0005-0000-0000-0000690E0000}"/>
    <cellStyle name="Comma 12 5 5 2 2 3" xfId="9085" xr:uid="{00000000-0005-0000-0000-00006A0E0000}"/>
    <cellStyle name="Comma 12 5 5 2 2 4" xfId="20880" xr:uid="{00000000-0005-0000-0000-00006B0E0000}"/>
    <cellStyle name="Comma 12 5 5 2 2 5" xfId="32703" xr:uid="{00000000-0005-0000-0000-00006C0E0000}"/>
    <cellStyle name="Comma 12 5 5 2 3" xfId="5658" xr:uid="{00000000-0005-0000-0000-00006D0E0000}"/>
    <cellStyle name="Comma 12 5 5 2 3 2" xfId="14988" xr:uid="{00000000-0005-0000-0000-00006E0E0000}"/>
    <cellStyle name="Comma 12 5 5 2 3 2 2" xfId="26639" xr:uid="{00000000-0005-0000-0000-00006F0E0000}"/>
    <cellStyle name="Comma 12 5 5 2 3 3" xfId="9086" xr:uid="{00000000-0005-0000-0000-0000700E0000}"/>
    <cellStyle name="Comma 12 5 5 2 3 4" xfId="20881" xr:uid="{00000000-0005-0000-0000-0000710E0000}"/>
    <cellStyle name="Comma 12 5 5 2 3 5" xfId="32704" xr:uid="{00000000-0005-0000-0000-0000720E0000}"/>
    <cellStyle name="Comma 12 5 5 2 4" xfId="14986" xr:uid="{00000000-0005-0000-0000-0000730E0000}"/>
    <cellStyle name="Comma 12 5 5 2 4 2" xfId="26637" xr:uid="{00000000-0005-0000-0000-0000740E0000}"/>
    <cellStyle name="Comma 12 5 5 2 5" xfId="9084" xr:uid="{00000000-0005-0000-0000-0000750E0000}"/>
    <cellStyle name="Comma 12 5 5 2 6" xfId="20879" xr:uid="{00000000-0005-0000-0000-0000760E0000}"/>
    <cellStyle name="Comma 12 5 5 2 7" xfId="32705" xr:uid="{00000000-0005-0000-0000-0000770E0000}"/>
    <cellStyle name="Comma 12 5 5 3" xfId="2492" xr:uid="{00000000-0005-0000-0000-0000780E0000}"/>
    <cellStyle name="Comma 12 5 5 3 2" xfId="6727" xr:uid="{00000000-0005-0000-0000-0000790E0000}"/>
    <cellStyle name="Comma 12 5 5 3 2 2" xfId="14989" xr:uid="{00000000-0005-0000-0000-00007A0E0000}"/>
    <cellStyle name="Comma 12 5 5 3 2 3" xfId="26640" xr:uid="{00000000-0005-0000-0000-00007B0E0000}"/>
    <cellStyle name="Comma 12 5 5 3 2 4" xfId="32706" xr:uid="{00000000-0005-0000-0000-00007C0E0000}"/>
    <cellStyle name="Comma 12 5 5 3 3" xfId="9087" xr:uid="{00000000-0005-0000-0000-00007D0E0000}"/>
    <cellStyle name="Comma 12 5 5 3 4" xfId="20882" xr:uid="{00000000-0005-0000-0000-00007E0E0000}"/>
    <cellStyle name="Comma 12 5 5 3 5" xfId="32707" xr:uid="{00000000-0005-0000-0000-00007F0E0000}"/>
    <cellStyle name="Comma 12 5 5 4" xfId="5352" xr:uid="{00000000-0005-0000-0000-0000800E0000}"/>
    <cellStyle name="Comma 12 5 5 4 2" xfId="14990" xr:uid="{00000000-0005-0000-0000-0000810E0000}"/>
    <cellStyle name="Comma 12 5 5 4 2 2" xfId="26641" xr:uid="{00000000-0005-0000-0000-0000820E0000}"/>
    <cellStyle name="Comma 12 5 5 4 3" xfId="9088" xr:uid="{00000000-0005-0000-0000-0000830E0000}"/>
    <cellStyle name="Comma 12 5 5 4 4" xfId="20883" xr:uid="{00000000-0005-0000-0000-0000840E0000}"/>
    <cellStyle name="Comma 12 5 5 4 5" xfId="32708" xr:uid="{00000000-0005-0000-0000-0000850E0000}"/>
    <cellStyle name="Comma 12 5 5 5" xfId="14985" xr:uid="{00000000-0005-0000-0000-0000860E0000}"/>
    <cellStyle name="Comma 12 5 5 5 2" xfId="26636" xr:uid="{00000000-0005-0000-0000-0000870E0000}"/>
    <cellStyle name="Comma 12 5 5 6" xfId="9083" xr:uid="{00000000-0005-0000-0000-0000880E0000}"/>
    <cellStyle name="Comma 12 5 5 7" xfId="20878" xr:uid="{00000000-0005-0000-0000-0000890E0000}"/>
    <cellStyle name="Comma 12 5 5 8" xfId="32709" xr:uid="{00000000-0005-0000-0000-00008A0E0000}"/>
    <cellStyle name="Comma 12 5 6" xfId="227" xr:uid="{00000000-0005-0000-0000-00008B0E0000}"/>
    <cellStyle name="Comma 12 5 6 2" xfId="2494" xr:uid="{00000000-0005-0000-0000-00008C0E0000}"/>
    <cellStyle name="Comma 12 5 6 2 2" xfId="6729" xr:uid="{00000000-0005-0000-0000-00008D0E0000}"/>
    <cellStyle name="Comma 12 5 6 2 2 2" xfId="14992" xr:uid="{00000000-0005-0000-0000-00008E0E0000}"/>
    <cellStyle name="Comma 12 5 6 2 2 3" xfId="26643" xr:uid="{00000000-0005-0000-0000-00008F0E0000}"/>
    <cellStyle name="Comma 12 5 6 2 2 4" xfId="32710" xr:uid="{00000000-0005-0000-0000-0000900E0000}"/>
    <cellStyle name="Comma 12 5 6 2 3" xfId="9090" xr:uid="{00000000-0005-0000-0000-0000910E0000}"/>
    <cellStyle name="Comma 12 5 6 2 4" xfId="20885" xr:uid="{00000000-0005-0000-0000-0000920E0000}"/>
    <cellStyle name="Comma 12 5 6 2 5" xfId="32711" xr:uid="{00000000-0005-0000-0000-0000930E0000}"/>
    <cellStyle name="Comma 12 5 6 3" xfId="5659" xr:uid="{00000000-0005-0000-0000-0000940E0000}"/>
    <cellStyle name="Comma 12 5 6 3 2" xfId="14993" xr:uid="{00000000-0005-0000-0000-0000950E0000}"/>
    <cellStyle name="Comma 12 5 6 3 2 2" xfId="26644" xr:uid="{00000000-0005-0000-0000-0000960E0000}"/>
    <cellStyle name="Comma 12 5 6 3 3" xfId="9091" xr:uid="{00000000-0005-0000-0000-0000970E0000}"/>
    <cellStyle name="Comma 12 5 6 3 4" xfId="20886" xr:uid="{00000000-0005-0000-0000-0000980E0000}"/>
    <cellStyle name="Comma 12 5 6 3 5" xfId="32712" xr:uid="{00000000-0005-0000-0000-0000990E0000}"/>
    <cellStyle name="Comma 12 5 6 4" xfId="14991" xr:uid="{00000000-0005-0000-0000-00009A0E0000}"/>
    <cellStyle name="Comma 12 5 6 4 2" xfId="26642" xr:uid="{00000000-0005-0000-0000-00009B0E0000}"/>
    <cellStyle name="Comma 12 5 6 5" xfId="9089" xr:uid="{00000000-0005-0000-0000-00009C0E0000}"/>
    <cellStyle name="Comma 12 5 6 6" xfId="20884" xr:uid="{00000000-0005-0000-0000-00009D0E0000}"/>
    <cellStyle name="Comma 12 5 6 7" xfId="32713" xr:uid="{00000000-0005-0000-0000-00009E0E0000}"/>
    <cellStyle name="Comma 12 5 7" xfId="2479" xr:uid="{00000000-0005-0000-0000-00009F0E0000}"/>
    <cellStyle name="Comma 12 5 7 2" xfId="6714" xr:uid="{00000000-0005-0000-0000-0000A00E0000}"/>
    <cellStyle name="Comma 12 5 7 2 2" xfId="14994" xr:uid="{00000000-0005-0000-0000-0000A10E0000}"/>
    <cellStyle name="Comma 12 5 7 2 3" xfId="26645" xr:uid="{00000000-0005-0000-0000-0000A20E0000}"/>
    <cellStyle name="Comma 12 5 7 2 4" xfId="32714" xr:uid="{00000000-0005-0000-0000-0000A30E0000}"/>
    <cellStyle name="Comma 12 5 7 3" xfId="9092" xr:uid="{00000000-0005-0000-0000-0000A40E0000}"/>
    <cellStyle name="Comma 12 5 7 4" xfId="20887" xr:uid="{00000000-0005-0000-0000-0000A50E0000}"/>
    <cellStyle name="Comma 12 5 7 5" xfId="32715" xr:uid="{00000000-0005-0000-0000-0000A60E0000}"/>
    <cellStyle name="Comma 12 5 8" xfId="4659" xr:uid="{00000000-0005-0000-0000-0000A70E0000}"/>
    <cellStyle name="Comma 12 5 8 2" xfId="14995" xr:uid="{00000000-0005-0000-0000-0000A80E0000}"/>
    <cellStyle name="Comma 12 5 8 2 2" xfId="26646" xr:uid="{00000000-0005-0000-0000-0000A90E0000}"/>
    <cellStyle name="Comma 12 5 8 3" xfId="9093" xr:uid="{00000000-0005-0000-0000-0000AA0E0000}"/>
    <cellStyle name="Comma 12 5 8 4" xfId="20888" xr:uid="{00000000-0005-0000-0000-0000AB0E0000}"/>
    <cellStyle name="Comma 12 5 8 5" xfId="32716" xr:uid="{00000000-0005-0000-0000-0000AC0E0000}"/>
    <cellStyle name="Comma 12 5 9" xfId="14948" xr:uid="{00000000-0005-0000-0000-0000AD0E0000}"/>
    <cellStyle name="Comma 12 5 9 2" xfId="26599" xr:uid="{00000000-0005-0000-0000-0000AE0E0000}"/>
    <cellStyle name="Comma 12 6" xfId="228" xr:uid="{00000000-0005-0000-0000-0000AF0E0000}"/>
    <cellStyle name="Comma 12 6 10" xfId="9094" xr:uid="{00000000-0005-0000-0000-0000B00E0000}"/>
    <cellStyle name="Comma 12 6 11" xfId="20889" xr:uid="{00000000-0005-0000-0000-0000B10E0000}"/>
    <cellStyle name="Comma 12 6 12" xfId="32717" xr:uid="{00000000-0005-0000-0000-0000B20E0000}"/>
    <cellStyle name="Comma 12 6 2" xfId="229" xr:uid="{00000000-0005-0000-0000-0000B30E0000}"/>
    <cellStyle name="Comma 12 6 2 10" xfId="20890" xr:uid="{00000000-0005-0000-0000-0000B40E0000}"/>
    <cellStyle name="Comma 12 6 2 11" xfId="32718" xr:uid="{00000000-0005-0000-0000-0000B50E0000}"/>
    <cellStyle name="Comma 12 6 2 2" xfId="230" xr:uid="{00000000-0005-0000-0000-0000B60E0000}"/>
    <cellStyle name="Comma 12 6 2 2 2" xfId="231" xr:uid="{00000000-0005-0000-0000-0000B70E0000}"/>
    <cellStyle name="Comma 12 6 2 2 2 2" xfId="2498" xr:uid="{00000000-0005-0000-0000-0000B80E0000}"/>
    <cellStyle name="Comma 12 6 2 2 2 2 2" xfId="6733" xr:uid="{00000000-0005-0000-0000-0000B90E0000}"/>
    <cellStyle name="Comma 12 6 2 2 2 2 2 2" xfId="15000" xr:uid="{00000000-0005-0000-0000-0000BA0E0000}"/>
    <cellStyle name="Comma 12 6 2 2 2 2 2 3" xfId="26651" xr:uid="{00000000-0005-0000-0000-0000BB0E0000}"/>
    <cellStyle name="Comma 12 6 2 2 2 2 2 4" xfId="32719" xr:uid="{00000000-0005-0000-0000-0000BC0E0000}"/>
    <cellStyle name="Comma 12 6 2 2 2 2 3" xfId="9098" xr:uid="{00000000-0005-0000-0000-0000BD0E0000}"/>
    <cellStyle name="Comma 12 6 2 2 2 2 4" xfId="20893" xr:uid="{00000000-0005-0000-0000-0000BE0E0000}"/>
    <cellStyle name="Comma 12 6 2 2 2 2 5" xfId="32720" xr:uid="{00000000-0005-0000-0000-0000BF0E0000}"/>
    <cellStyle name="Comma 12 6 2 2 2 3" xfId="5660" xr:uid="{00000000-0005-0000-0000-0000C00E0000}"/>
    <cellStyle name="Comma 12 6 2 2 2 3 2" xfId="15001" xr:uid="{00000000-0005-0000-0000-0000C10E0000}"/>
    <cellStyle name="Comma 12 6 2 2 2 3 2 2" xfId="26652" xr:uid="{00000000-0005-0000-0000-0000C20E0000}"/>
    <cellStyle name="Comma 12 6 2 2 2 3 3" xfId="9099" xr:uid="{00000000-0005-0000-0000-0000C30E0000}"/>
    <cellStyle name="Comma 12 6 2 2 2 3 4" xfId="20894" xr:uid="{00000000-0005-0000-0000-0000C40E0000}"/>
    <cellStyle name="Comma 12 6 2 2 2 3 5" xfId="32721" xr:uid="{00000000-0005-0000-0000-0000C50E0000}"/>
    <cellStyle name="Comma 12 6 2 2 2 4" xfId="14999" xr:uid="{00000000-0005-0000-0000-0000C60E0000}"/>
    <cellStyle name="Comma 12 6 2 2 2 4 2" xfId="26650" xr:uid="{00000000-0005-0000-0000-0000C70E0000}"/>
    <cellStyle name="Comma 12 6 2 2 2 5" xfId="9097" xr:uid="{00000000-0005-0000-0000-0000C80E0000}"/>
    <cellStyle name="Comma 12 6 2 2 2 6" xfId="20892" xr:uid="{00000000-0005-0000-0000-0000C90E0000}"/>
    <cellStyle name="Comma 12 6 2 2 2 7" xfId="32722" xr:uid="{00000000-0005-0000-0000-0000CA0E0000}"/>
    <cellStyle name="Comma 12 6 2 2 3" xfId="2497" xr:uid="{00000000-0005-0000-0000-0000CB0E0000}"/>
    <cellStyle name="Comma 12 6 2 2 3 2" xfId="6732" xr:uid="{00000000-0005-0000-0000-0000CC0E0000}"/>
    <cellStyle name="Comma 12 6 2 2 3 2 2" xfId="15002" xr:uid="{00000000-0005-0000-0000-0000CD0E0000}"/>
    <cellStyle name="Comma 12 6 2 2 3 2 3" xfId="26653" xr:uid="{00000000-0005-0000-0000-0000CE0E0000}"/>
    <cellStyle name="Comma 12 6 2 2 3 2 4" xfId="32723" xr:uid="{00000000-0005-0000-0000-0000CF0E0000}"/>
    <cellStyle name="Comma 12 6 2 2 3 3" xfId="9100" xr:uid="{00000000-0005-0000-0000-0000D00E0000}"/>
    <cellStyle name="Comma 12 6 2 2 3 4" xfId="20895" xr:uid="{00000000-0005-0000-0000-0000D10E0000}"/>
    <cellStyle name="Comma 12 6 2 2 3 5" xfId="32724" xr:uid="{00000000-0005-0000-0000-0000D20E0000}"/>
    <cellStyle name="Comma 12 6 2 2 4" xfId="5244" xr:uid="{00000000-0005-0000-0000-0000D30E0000}"/>
    <cellStyle name="Comma 12 6 2 2 4 2" xfId="15003" xr:uid="{00000000-0005-0000-0000-0000D40E0000}"/>
    <cellStyle name="Comma 12 6 2 2 4 2 2" xfId="26654" xr:uid="{00000000-0005-0000-0000-0000D50E0000}"/>
    <cellStyle name="Comma 12 6 2 2 4 3" xfId="9101" xr:uid="{00000000-0005-0000-0000-0000D60E0000}"/>
    <cellStyle name="Comma 12 6 2 2 4 4" xfId="20896" xr:uid="{00000000-0005-0000-0000-0000D70E0000}"/>
    <cellStyle name="Comma 12 6 2 2 4 5" xfId="32725" xr:uid="{00000000-0005-0000-0000-0000D80E0000}"/>
    <cellStyle name="Comma 12 6 2 2 5" xfId="14998" xr:uid="{00000000-0005-0000-0000-0000D90E0000}"/>
    <cellStyle name="Comma 12 6 2 2 5 2" xfId="26649" xr:uid="{00000000-0005-0000-0000-0000DA0E0000}"/>
    <cellStyle name="Comma 12 6 2 2 6" xfId="9096" xr:uid="{00000000-0005-0000-0000-0000DB0E0000}"/>
    <cellStyle name="Comma 12 6 2 2 7" xfId="20891" xr:uid="{00000000-0005-0000-0000-0000DC0E0000}"/>
    <cellStyle name="Comma 12 6 2 2 8" xfId="32726" xr:uid="{00000000-0005-0000-0000-0000DD0E0000}"/>
    <cellStyle name="Comma 12 6 2 3" xfId="232" xr:uid="{00000000-0005-0000-0000-0000DE0E0000}"/>
    <cellStyle name="Comma 12 6 2 3 2" xfId="233" xr:uid="{00000000-0005-0000-0000-0000DF0E0000}"/>
    <cellStyle name="Comma 12 6 2 3 2 2" xfId="2500" xr:uid="{00000000-0005-0000-0000-0000E00E0000}"/>
    <cellStyle name="Comma 12 6 2 3 2 2 2" xfId="6735" xr:uid="{00000000-0005-0000-0000-0000E10E0000}"/>
    <cellStyle name="Comma 12 6 2 3 2 2 2 2" xfId="15006" xr:uid="{00000000-0005-0000-0000-0000E20E0000}"/>
    <cellStyle name="Comma 12 6 2 3 2 2 2 3" xfId="26657" xr:uid="{00000000-0005-0000-0000-0000E30E0000}"/>
    <cellStyle name="Comma 12 6 2 3 2 2 2 4" xfId="32727" xr:uid="{00000000-0005-0000-0000-0000E40E0000}"/>
    <cellStyle name="Comma 12 6 2 3 2 2 3" xfId="9104" xr:uid="{00000000-0005-0000-0000-0000E50E0000}"/>
    <cellStyle name="Comma 12 6 2 3 2 2 4" xfId="20899" xr:uid="{00000000-0005-0000-0000-0000E60E0000}"/>
    <cellStyle name="Comma 12 6 2 3 2 2 5" xfId="32728" xr:uid="{00000000-0005-0000-0000-0000E70E0000}"/>
    <cellStyle name="Comma 12 6 2 3 2 3" xfId="5661" xr:uid="{00000000-0005-0000-0000-0000E80E0000}"/>
    <cellStyle name="Comma 12 6 2 3 2 3 2" xfId="15007" xr:uid="{00000000-0005-0000-0000-0000E90E0000}"/>
    <cellStyle name="Comma 12 6 2 3 2 3 2 2" xfId="26658" xr:uid="{00000000-0005-0000-0000-0000EA0E0000}"/>
    <cellStyle name="Comma 12 6 2 3 2 3 3" xfId="9105" xr:uid="{00000000-0005-0000-0000-0000EB0E0000}"/>
    <cellStyle name="Comma 12 6 2 3 2 3 4" xfId="20900" xr:uid="{00000000-0005-0000-0000-0000EC0E0000}"/>
    <cellStyle name="Comma 12 6 2 3 2 3 5" xfId="32729" xr:uid="{00000000-0005-0000-0000-0000ED0E0000}"/>
    <cellStyle name="Comma 12 6 2 3 2 4" xfId="15005" xr:uid="{00000000-0005-0000-0000-0000EE0E0000}"/>
    <cellStyle name="Comma 12 6 2 3 2 4 2" xfId="26656" xr:uid="{00000000-0005-0000-0000-0000EF0E0000}"/>
    <cellStyle name="Comma 12 6 2 3 2 5" xfId="9103" xr:uid="{00000000-0005-0000-0000-0000F00E0000}"/>
    <cellStyle name="Comma 12 6 2 3 2 6" xfId="20898" xr:uid="{00000000-0005-0000-0000-0000F10E0000}"/>
    <cellStyle name="Comma 12 6 2 3 2 7" xfId="32730" xr:uid="{00000000-0005-0000-0000-0000F20E0000}"/>
    <cellStyle name="Comma 12 6 2 3 3" xfId="2499" xr:uid="{00000000-0005-0000-0000-0000F30E0000}"/>
    <cellStyle name="Comma 12 6 2 3 3 2" xfId="6734" xr:uid="{00000000-0005-0000-0000-0000F40E0000}"/>
    <cellStyle name="Comma 12 6 2 3 3 2 2" xfId="15008" xr:uid="{00000000-0005-0000-0000-0000F50E0000}"/>
    <cellStyle name="Comma 12 6 2 3 3 2 3" xfId="26659" xr:uid="{00000000-0005-0000-0000-0000F60E0000}"/>
    <cellStyle name="Comma 12 6 2 3 3 2 4" xfId="32731" xr:uid="{00000000-0005-0000-0000-0000F70E0000}"/>
    <cellStyle name="Comma 12 6 2 3 3 3" xfId="9106" xr:uid="{00000000-0005-0000-0000-0000F80E0000}"/>
    <cellStyle name="Comma 12 6 2 3 3 4" xfId="20901" xr:uid="{00000000-0005-0000-0000-0000F90E0000}"/>
    <cellStyle name="Comma 12 6 2 3 3 5" xfId="32732" xr:uid="{00000000-0005-0000-0000-0000FA0E0000}"/>
    <cellStyle name="Comma 12 6 2 3 4" xfId="5002" xr:uid="{00000000-0005-0000-0000-0000FB0E0000}"/>
    <cellStyle name="Comma 12 6 2 3 4 2" xfId="15009" xr:uid="{00000000-0005-0000-0000-0000FC0E0000}"/>
    <cellStyle name="Comma 12 6 2 3 4 2 2" xfId="26660" xr:uid="{00000000-0005-0000-0000-0000FD0E0000}"/>
    <cellStyle name="Comma 12 6 2 3 4 3" xfId="9107" xr:uid="{00000000-0005-0000-0000-0000FE0E0000}"/>
    <cellStyle name="Comma 12 6 2 3 4 4" xfId="20902" xr:uid="{00000000-0005-0000-0000-0000FF0E0000}"/>
    <cellStyle name="Comma 12 6 2 3 4 5" xfId="32733" xr:uid="{00000000-0005-0000-0000-0000000F0000}"/>
    <cellStyle name="Comma 12 6 2 3 5" xfId="15004" xr:uid="{00000000-0005-0000-0000-0000010F0000}"/>
    <cellStyle name="Comma 12 6 2 3 5 2" xfId="26655" xr:uid="{00000000-0005-0000-0000-0000020F0000}"/>
    <cellStyle name="Comma 12 6 2 3 6" xfId="9102" xr:uid="{00000000-0005-0000-0000-0000030F0000}"/>
    <cellStyle name="Comma 12 6 2 3 7" xfId="20897" xr:uid="{00000000-0005-0000-0000-0000040F0000}"/>
    <cellStyle name="Comma 12 6 2 3 8" xfId="32734" xr:uid="{00000000-0005-0000-0000-0000050F0000}"/>
    <cellStyle name="Comma 12 6 2 4" xfId="234" xr:uid="{00000000-0005-0000-0000-0000060F0000}"/>
    <cellStyle name="Comma 12 6 2 4 2" xfId="235" xr:uid="{00000000-0005-0000-0000-0000070F0000}"/>
    <cellStyle name="Comma 12 6 2 4 2 2" xfId="2502" xr:uid="{00000000-0005-0000-0000-0000080F0000}"/>
    <cellStyle name="Comma 12 6 2 4 2 2 2" xfId="6737" xr:uid="{00000000-0005-0000-0000-0000090F0000}"/>
    <cellStyle name="Comma 12 6 2 4 2 2 2 2" xfId="15012" xr:uid="{00000000-0005-0000-0000-00000A0F0000}"/>
    <cellStyle name="Comma 12 6 2 4 2 2 2 3" xfId="26663" xr:uid="{00000000-0005-0000-0000-00000B0F0000}"/>
    <cellStyle name="Comma 12 6 2 4 2 2 2 4" xfId="32735" xr:uid="{00000000-0005-0000-0000-00000C0F0000}"/>
    <cellStyle name="Comma 12 6 2 4 2 2 3" xfId="9110" xr:uid="{00000000-0005-0000-0000-00000D0F0000}"/>
    <cellStyle name="Comma 12 6 2 4 2 2 4" xfId="20905" xr:uid="{00000000-0005-0000-0000-00000E0F0000}"/>
    <cellStyle name="Comma 12 6 2 4 2 2 5" xfId="32736" xr:uid="{00000000-0005-0000-0000-00000F0F0000}"/>
    <cellStyle name="Comma 12 6 2 4 2 3" xfId="5662" xr:uid="{00000000-0005-0000-0000-0000100F0000}"/>
    <cellStyle name="Comma 12 6 2 4 2 3 2" xfId="15013" xr:uid="{00000000-0005-0000-0000-0000110F0000}"/>
    <cellStyle name="Comma 12 6 2 4 2 3 2 2" xfId="26664" xr:uid="{00000000-0005-0000-0000-0000120F0000}"/>
    <cellStyle name="Comma 12 6 2 4 2 3 3" xfId="9111" xr:uid="{00000000-0005-0000-0000-0000130F0000}"/>
    <cellStyle name="Comma 12 6 2 4 2 3 4" xfId="20906" xr:uid="{00000000-0005-0000-0000-0000140F0000}"/>
    <cellStyle name="Comma 12 6 2 4 2 3 5" xfId="32737" xr:uid="{00000000-0005-0000-0000-0000150F0000}"/>
    <cellStyle name="Comma 12 6 2 4 2 4" xfId="15011" xr:uid="{00000000-0005-0000-0000-0000160F0000}"/>
    <cellStyle name="Comma 12 6 2 4 2 4 2" xfId="26662" xr:uid="{00000000-0005-0000-0000-0000170F0000}"/>
    <cellStyle name="Comma 12 6 2 4 2 5" xfId="9109" xr:uid="{00000000-0005-0000-0000-0000180F0000}"/>
    <cellStyle name="Comma 12 6 2 4 2 6" xfId="20904" xr:uid="{00000000-0005-0000-0000-0000190F0000}"/>
    <cellStyle name="Comma 12 6 2 4 2 7" xfId="32738" xr:uid="{00000000-0005-0000-0000-00001A0F0000}"/>
    <cellStyle name="Comma 12 6 2 4 3" xfId="2501" xr:uid="{00000000-0005-0000-0000-00001B0F0000}"/>
    <cellStyle name="Comma 12 6 2 4 3 2" xfId="6736" xr:uid="{00000000-0005-0000-0000-00001C0F0000}"/>
    <cellStyle name="Comma 12 6 2 4 3 2 2" xfId="15014" xr:uid="{00000000-0005-0000-0000-00001D0F0000}"/>
    <cellStyle name="Comma 12 6 2 4 3 2 3" xfId="26665" xr:uid="{00000000-0005-0000-0000-00001E0F0000}"/>
    <cellStyle name="Comma 12 6 2 4 3 2 4" xfId="32739" xr:uid="{00000000-0005-0000-0000-00001F0F0000}"/>
    <cellStyle name="Comma 12 6 2 4 3 3" xfId="9112" xr:uid="{00000000-0005-0000-0000-0000200F0000}"/>
    <cellStyle name="Comma 12 6 2 4 3 4" xfId="20907" xr:uid="{00000000-0005-0000-0000-0000210F0000}"/>
    <cellStyle name="Comma 12 6 2 4 3 5" xfId="32740" xr:uid="{00000000-0005-0000-0000-0000220F0000}"/>
    <cellStyle name="Comma 12 6 2 4 4" xfId="5453" xr:uid="{00000000-0005-0000-0000-0000230F0000}"/>
    <cellStyle name="Comma 12 6 2 4 4 2" xfId="15015" xr:uid="{00000000-0005-0000-0000-0000240F0000}"/>
    <cellStyle name="Comma 12 6 2 4 4 2 2" xfId="26666" xr:uid="{00000000-0005-0000-0000-0000250F0000}"/>
    <cellStyle name="Comma 12 6 2 4 4 3" xfId="9113" xr:uid="{00000000-0005-0000-0000-0000260F0000}"/>
    <cellStyle name="Comma 12 6 2 4 4 4" xfId="20908" xr:uid="{00000000-0005-0000-0000-0000270F0000}"/>
    <cellStyle name="Comma 12 6 2 4 4 5" xfId="32741" xr:uid="{00000000-0005-0000-0000-0000280F0000}"/>
    <cellStyle name="Comma 12 6 2 4 5" xfId="15010" xr:uid="{00000000-0005-0000-0000-0000290F0000}"/>
    <cellStyle name="Comma 12 6 2 4 5 2" xfId="26661" xr:uid="{00000000-0005-0000-0000-00002A0F0000}"/>
    <cellStyle name="Comma 12 6 2 4 6" xfId="9108" xr:uid="{00000000-0005-0000-0000-00002B0F0000}"/>
    <cellStyle name="Comma 12 6 2 4 7" xfId="20903" xr:uid="{00000000-0005-0000-0000-00002C0F0000}"/>
    <cellStyle name="Comma 12 6 2 4 8" xfId="32742" xr:uid="{00000000-0005-0000-0000-00002D0F0000}"/>
    <cellStyle name="Comma 12 6 2 5" xfId="236" xr:uid="{00000000-0005-0000-0000-00002E0F0000}"/>
    <cellStyle name="Comma 12 6 2 5 2" xfId="2503" xr:uid="{00000000-0005-0000-0000-00002F0F0000}"/>
    <cellStyle name="Comma 12 6 2 5 2 2" xfId="6738" xr:uid="{00000000-0005-0000-0000-0000300F0000}"/>
    <cellStyle name="Comma 12 6 2 5 2 2 2" xfId="15017" xr:uid="{00000000-0005-0000-0000-0000310F0000}"/>
    <cellStyle name="Comma 12 6 2 5 2 2 3" xfId="26668" xr:uid="{00000000-0005-0000-0000-0000320F0000}"/>
    <cellStyle name="Comma 12 6 2 5 2 2 4" xfId="32743" xr:uid="{00000000-0005-0000-0000-0000330F0000}"/>
    <cellStyle name="Comma 12 6 2 5 2 3" xfId="9115" xr:uid="{00000000-0005-0000-0000-0000340F0000}"/>
    <cellStyle name="Comma 12 6 2 5 2 4" xfId="20910" xr:uid="{00000000-0005-0000-0000-0000350F0000}"/>
    <cellStyle name="Comma 12 6 2 5 2 5" xfId="32744" xr:uid="{00000000-0005-0000-0000-0000360F0000}"/>
    <cellStyle name="Comma 12 6 2 5 3" xfId="5663" xr:uid="{00000000-0005-0000-0000-0000370F0000}"/>
    <cellStyle name="Comma 12 6 2 5 3 2" xfId="15018" xr:uid="{00000000-0005-0000-0000-0000380F0000}"/>
    <cellStyle name="Comma 12 6 2 5 3 2 2" xfId="26669" xr:uid="{00000000-0005-0000-0000-0000390F0000}"/>
    <cellStyle name="Comma 12 6 2 5 3 3" xfId="9116" xr:uid="{00000000-0005-0000-0000-00003A0F0000}"/>
    <cellStyle name="Comma 12 6 2 5 3 4" xfId="20911" xr:uid="{00000000-0005-0000-0000-00003B0F0000}"/>
    <cellStyle name="Comma 12 6 2 5 3 5" xfId="32745" xr:uid="{00000000-0005-0000-0000-00003C0F0000}"/>
    <cellStyle name="Comma 12 6 2 5 4" xfId="15016" xr:uid="{00000000-0005-0000-0000-00003D0F0000}"/>
    <cellStyle name="Comma 12 6 2 5 4 2" xfId="26667" xr:uid="{00000000-0005-0000-0000-00003E0F0000}"/>
    <cellStyle name="Comma 12 6 2 5 5" xfId="9114" xr:uid="{00000000-0005-0000-0000-00003F0F0000}"/>
    <cellStyle name="Comma 12 6 2 5 6" xfId="20909" xr:uid="{00000000-0005-0000-0000-0000400F0000}"/>
    <cellStyle name="Comma 12 6 2 5 7" xfId="32746" xr:uid="{00000000-0005-0000-0000-0000410F0000}"/>
    <cellStyle name="Comma 12 6 2 6" xfId="2496" xr:uid="{00000000-0005-0000-0000-0000420F0000}"/>
    <cellStyle name="Comma 12 6 2 6 2" xfId="6731" xr:uid="{00000000-0005-0000-0000-0000430F0000}"/>
    <cellStyle name="Comma 12 6 2 6 2 2" xfId="15019" xr:uid="{00000000-0005-0000-0000-0000440F0000}"/>
    <cellStyle name="Comma 12 6 2 6 2 3" xfId="26670" xr:uid="{00000000-0005-0000-0000-0000450F0000}"/>
    <cellStyle name="Comma 12 6 2 6 2 4" xfId="32747" xr:uid="{00000000-0005-0000-0000-0000460F0000}"/>
    <cellStyle name="Comma 12 6 2 6 3" xfId="9117" xr:uid="{00000000-0005-0000-0000-0000470F0000}"/>
    <cellStyle name="Comma 12 6 2 6 4" xfId="20912" xr:uid="{00000000-0005-0000-0000-0000480F0000}"/>
    <cellStyle name="Comma 12 6 2 6 5" xfId="32748" xr:uid="{00000000-0005-0000-0000-0000490F0000}"/>
    <cellStyle name="Comma 12 6 2 7" xfId="4760" xr:uid="{00000000-0005-0000-0000-00004A0F0000}"/>
    <cellStyle name="Comma 12 6 2 7 2" xfId="15020" xr:uid="{00000000-0005-0000-0000-00004B0F0000}"/>
    <cellStyle name="Comma 12 6 2 7 2 2" xfId="26671" xr:uid="{00000000-0005-0000-0000-00004C0F0000}"/>
    <cellStyle name="Comma 12 6 2 7 3" xfId="9118" xr:uid="{00000000-0005-0000-0000-00004D0F0000}"/>
    <cellStyle name="Comma 12 6 2 7 4" xfId="20913" xr:uid="{00000000-0005-0000-0000-00004E0F0000}"/>
    <cellStyle name="Comma 12 6 2 7 5" xfId="32749" xr:uid="{00000000-0005-0000-0000-00004F0F0000}"/>
    <cellStyle name="Comma 12 6 2 8" xfId="14997" xr:uid="{00000000-0005-0000-0000-0000500F0000}"/>
    <cellStyle name="Comma 12 6 2 8 2" xfId="26648" xr:uid="{00000000-0005-0000-0000-0000510F0000}"/>
    <cellStyle name="Comma 12 6 2 9" xfId="9095" xr:uid="{00000000-0005-0000-0000-0000520F0000}"/>
    <cellStyle name="Comma 12 6 3" xfId="237" xr:uid="{00000000-0005-0000-0000-0000530F0000}"/>
    <cellStyle name="Comma 12 6 3 2" xfId="238" xr:uid="{00000000-0005-0000-0000-0000540F0000}"/>
    <cellStyle name="Comma 12 6 3 2 2" xfId="2505" xr:uid="{00000000-0005-0000-0000-0000550F0000}"/>
    <cellStyle name="Comma 12 6 3 2 2 2" xfId="6740" xr:uid="{00000000-0005-0000-0000-0000560F0000}"/>
    <cellStyle name="Comma 12 6 3 2 2 2 2" xfId="15023" xr:uid="{00000000-0005-0000-0000-0000570F0000}"/>
    <cellStyle name="Comma 12 6 3 2 2 2 3" xfId="26674" xr:uid="{00000000-0005-0000-0000-0000580F0000}"/>
    <cellStyle name="Comma 12 6 3 2 2 2 4" xfId="32750" xr:uid="{00000000-0005-0000-0000-0000590F0000}"/>
    <cellStyle name="Comma 12 6 3 2 2 3" xfId="9121" xr:uid="{00000000-0005-0000-0000-00005A0F0000}"/>
    <cellStyle name="Comma 12 6 3 2 2 4" xfId="20916" xr:uid="{00000000-0005-0000-0000-00005B0F0000}"/>
    <cellStyle name="Comma 12 6 3 2 2 5" xfId="32751" xr:uid="{00000000-0005-0000-0000-00005C0F0000}"/>
    <cellStyle name="Comma 12 6 3 2 3" xfId="5664" xr:uid="{00000000-0005-0000-0000-00005D0F0000}"/>
    <cellStyle name="Comma 12 6 3 2 3 2" xfId="15024" xr:uid="{00000000-0005-0000-0000-00005E0F0000}"/>
    <cellStyle name="Comma 12 6 3 2 3 2 2" xfId="26675" xr:uid="{00000000-0005-0000-0000-00005F0F0000}"/>
    <cellStyle name="Comma 12 6 3 2 3 3" xfId="9122" xr:uid="{00000000-0005-0000-0000-0000600F0000}"/>
    <cellStyle name="Comma 12 6 3 2 3 4" xfId="20917" xr:uid="{00000000-0005-0000-0000-0000610F0000}"/>
    <cellStyle name="Comma 12 6 3 2 3 5" xfId="32752" xr:uid="{00000000-0005-0000-0000-0000620F0000}"/>
    <cellStyle name="Comma 12 6 3 2 4" xfId="15022" xr:uid="{00000000-0005-0000-0000-0000630F0000}"/>
    <cellStyle name="Comma 12 6 3 2 4 2" xfId="26673" xr:uid="{00000000-0005-0000-0000-0000640F0000}"/>
    <cellStyle name="Comma 12 6 3 2 5" xfId="9120" xr:uid="{00000000-0005-0000-0000-0000650F0000}"/>
    <cellStyle name="Comma 12 6 3 2 6" xfId="20915" xr:uid="{00000000-0005-0000-0000-0000660F0000}"/>
    <cellStyle name="Comma 12 6 3 2 7" xfId="32753" xr:uid="{00000000-0005-0000-0000-0000670F0000}"/>
    <cellStyle name="Comma 12 6 3 3" xfId="2504" xr:uid="{00000000-0005-0000-0000-0000680F0000}"/>
    <cellStyle name="Comma 12 6 3 3 2" xfId="6739" xr:uid="{00000000-0005-0000-0000-0000690F0000}"/>
    <cellStyle name="Comma 12 6 3 3 2 2" xfId="15025" xr:uid="{00000000-0005-0000-0000-00006A0F0000}"/>
    <cellStyle name="Comma 12 6 3 3 2 3" xfId="26676" xr:uid="{00000000-0005-0000-0000-00006B0F0000}"/>
    <cellStyle name="Comma 12 6 3 3 2 4" xfId="32754" xr:uid="{00000000-0005-0000-0000-00006C0F0000}"/>
    <cellStyle name="Comma 12 6 3 3 3" xfId="9123" xr:uid="{00000000-0005-0000-0000-00006D0F0000}"/>
    <cellStyle name="Comma 12 6 3 3 4" xfId="20918" xr:uid="{00000000-0005-0000-0000-00006E0F0000}"/>
    <cellStyle name="Comma 12 6 3 3 5" xfId="32755" xr:uid="{00000000-0005-0000-0000-00006F0F0000}"/>
    <cellStyle name="Comma 12 6 3 4" xfId="5157" xr:uid="{00000000-0005-0000-0000-0000700F0000}"/>
    <cellStyle name="Comma 12 6 3 4 2" xfId="15026" xr:uid="{00000000-0005-0000-0000-0000710F0000}"/>
    <cellStyle name="Comma 12 6 3 4 2 2" xfId="26677" xr:uid="{00000000-0005-0000-0000-0000720F0000}"/>
    <cellStyle name="Comma 12 6 3 4 3" xfId="9124" xr:uid="{00000000-0005-0000-0000-0000730F0000}"/>
    <cellStyle name="Comma 12 6 3 4 4" xfId="20919" xr:uid="{00000000-0005-0000-0000-0000740F0000}"/>
    <cellStyle name="Comma 12 6 3 4 5" xfId="32756" xr:uid="{00000000-0005-0000-0000-0000750F0000}"/>
    <cellStyle name="Comma 12 6 3 5" xfId="15021" xr:uid="{00000000-0005-0000-0000-0000760F0000}"/>
    <cellStyle name="Comma 12 6 3 5 2" xfId="26672" xr:uid="{00000000-0005-0000-0000-0000770F0000}"/>
    <cellStyle name="Comma 12 6 3 6" xfId="9119" xr:uid="{00000000-0005-0000-0000-0000780F0000}"/>
    <cellStyle name="Comma 12 6 3 7" xfId="20914" xr:uid="{00000000-0005-0000-0000-0000790F0000}"/>
    <cellStyle name="Comma 12 6 3 8" xfId="32757" xr:uid="{00000000-0005-0000-0000-00007A0F0000}"/>
    <cellStyle name="Comma 12 6 4" xfId="239" xr:uid="{00000000-0005-0000-0000-00007B0F0000}"/>
    <cellStyle name="Comma 12 6 4 2" xfId="240" xr:uid="{00000000-0005-0000-0000-00007C0F0000}"/>
    <cellStyle name="Comma 12 6 4 2 2" xfId="2507" xr:uid="{00000000-0005-0000-0000-00007D0F0000}"/>
    <cellStyle name="Comma 12 6 4 2 2 2" xfId="6742" xr:uid="{00000000-0005-0000-0000-00007E0F0000}"/>
    <cellStyle name="Comma 12 6 4 2 2 2 2" xfId="15029" xr:uid="{00000000-0005-0000-0000-00007F0F0000}"/>
    <cellStyle name="Comma 12 6 4 2 2 2 3" xfId="26680" xr:uid="{00000000-0005-0000-0000-0000800F0000}"/>
    <cellStyle name="Comma 12 6 4 2 2 2 4" xfId="32758" xr:uid="{00000000-0005-0000-0000-0000810F0000}"/>
    <cellStyle name="Comma 12 6 4 2 2 3" xfId="9127" xr:uid="{00000000-0005-0000-0000-0000820F0000}"/>
    <cellStyle name="Comma 12 6 4 2 2 4" xfId="20922" xr:uid="{00000000-0005-0000-0000-0000830F0000}"/>
    <cellStyle name="Comma 12 6 4 2 2 5" xfId="32759" xr:uid="{00000000-0005-0000-0000-0000840F0000}"/>
    <cellStyle name="Comma 12 6 4 2 3" xfId="5665" xr:uid="{00000000-0005-0000-0000-0000850F0000}"/>
    <cellStyle name="Comma 12 6 4 2 3 2" xfId="15030" xr:uid="{00000000-0005-0000-0000-0000860F0000}"/>
    <cellStyle name="Comma 12 6 4 2 3 2 2" xfId="26681" xr:uid="{00000000-0005-0000-0000-0000870F0000}"/>
    <cellStyle name="Comma 12 6 4 2 3 3" xfId="9128" xr:uid="{00000000-0005-0000-0000-0000880F0000}"/>
    <cellStyle name="Comma 12 6 4 2 3 4" xfId="20923" xr:uid="{00000000-0005-0000-0000-0000890F0000}"/>
    <cellStyle name="Comma 12 6 4 2 3 5" xfId="32760" xr:uid="{00000000-0005-0000-0000-00008A0F0000}"/>
    <cellStyle name="Comma 12 6 4 2 4" xfId="15028" xr:uid="{00000000-0005-0000-0000-00008B0F0000}"/>
    <cellStyle name="Comma 12 6 4 2 4 2" xfId="26679" xr:uid="{00000000-0005-0000-0000-00008C0F0000}"/>
    <cellStyle name="Comma 12 6 4 2 5" xfId="9126" xr:uid="{00000000-0005-0000-0000-00008D0F0000}"/>
    <cellStyle name="Comma 12 6 4 2 6" xfId="20921" xr:uid="{00000000-0005-0000-0000-00008E0F0000}"/>
    <cellStyle name="Comma 12 6 4 2 7" xfId="32761" xr:uid="{00000000-0005-0000-0000-00008F0F0000}"/>
    <cellStyle name="Comma 12 6 4 3" xfId="2506" xr:uid="{00000000-0005-0000-0000-0000900F0000}"/>
    <cellStyle name="Comma 12 6 4 3 2" xfId="6741" xr:uid="{00000000-0005-0000-0000-0000910F0000}"/>
    <cellStyle name="Comma 12 6 4 3 2 2" xfId="15031" xr:uid="{00000000-0005-0000-0000-0000920F0000}"/>
    <cellStyle name="Comma 12 6 4 3 2 3" xfId="26682" xr:uid="{00000000-0005-0000-0000-0000930F0000}"/>
    <cellStyle name="Comma 12 6 4 3 2 4" xfId="32762" xr:uid="{00000000-0005-0000-0000-0000940F0000}"/>
    <cellStyle name="Comma 12 6 4 3 3" xfId="9129" xr:uid="{00000000-0005-0000-0000-0000950F0000}"/>
    <cellStyle name="Comma 12 6 4 3 4" xfId="20924" xr:uid="{00000000-0005-0000-0000-0000960F0000}"/>
    <cellStyle name="Comma 12 6 4 3 5" xfId="32763" xr:uid="{00000000-0005-0000-0000-0000970F0000}"/>
    <cellStyle name="Comma 12 6 4 4" xfId="4915" xr:uid="{00000000-0005-0000-0000-0000980F0000}"/>
    <cellStyle name="Comma 12 6 4 4 2" xfId="15032" xr:uid="{00000000-0005-0000-0000-0000990F0000}"/>
    <cellStyle name="Comma 12 6 4 4 2 2" xfId="26683" xr:uid="{00000000-0005-0000-0000-00009A0F0000}"/>
    <cellStyle name="Comma 12 6 4 4 3" xfId="9130" xr:uid="{00000000-0005-0000-0000-00009B0F0000}"/>
    <cellStyle name="Comma 12 6 4 4 4" xfId="20925" xr:uid="{00000000-0005-0000-0000-00009C0F0000}"/>
    <cellStyle name="Comma 12 6 4 4 5" xfId="32764" xr:uid="{00000000-0005-0000-0000-00009D0F0000}"/>
    <cellStyle name="Comma 12 6 4 5" xfId="15027" xr:uid="{00000000-0005-0000-0000-00009E0F0000}"/>
    <cellStyle name="Comma 12 6 4 5 2" xfId="26678" xr:uid="{00000000-0005-0000-0000-00009F0F0000}"/>
    <cellStyle name="Comma 12 6 4 6" xfId="9125" xr:uid="{00000000-0005-0000-0000-0000A00F0000}"/>
    <cellStyle name="Comma 12 6 4 7" xfId="20920" xr:uid="{00000000-0005-0000-0000-0000A10F0000}"/>
    <cellStyle name="Comma 12 6 4 8" xfId="32765" xr:uid="{00000000-0005-0000-0000-0000A20F0000}"/>
    <cellStyle name="Comma 12 6 5" xfId="241" xr:uid="{00000000-0005-0000-0000-0000A30F0000}"/>
    <cellStyle name="Comma 12 6 5 2" xfId="242" xr:uid="{00000000-0005-0000-0000-0000A40F0000}"/>
    <cellStyle name="Comma 12 6 5 2 2" xfId="2509" xr:uid="{00000000-0005-0000-0000-0000A50F0000}"/>
    <cellStyle name="Comma 12 6 5 2 2 2" xfId="6744" xr:uid="{00000000-0005-0000-0000-0000A60F0000}"/>
    <cellStyle name="Comma 12 6 5 2 2 2 2" xfId="15035" xr:uid="{00000000-0005-0000-0000-0000A70F0000}"/>
    <cellStyle name="Comma 12 6 5 2 2 2 3" xfId="26686" xr:uid="{00000000-0005-0000-0000-0000A80F0000}"/>
    <cellStyle name="Comma 12 6 5 2 2 2 4" xfId="32766" xr:uid="{00000000-0005-0000-0000-0000A90F0000}"/>
    <cellStyle name="Comma 12 6 5 2 2 3" xfId="9133" xr:uid="{00000000-0005-0000-0000-0000AA0F0000}"/>
    <cellStyle name="Comma 12 6 5 2 2 4" xfId="20928" xr:uid="{00000000-0005-0000-0000-0000AB0F0000}"/>
    <cellStyle name="Comma 12 6 5 2 2 5" xfId="32767" xr:uid="{00000000-0005-0000-0000-0000AC0F0000}"/>
    <cellStyle name="Comma 12 6 5 2 3" xfId="5666" xr:uid="{00000000-0005-0000-0000-0000AD0F0000}"/>
    <cellStyle name="Comma 12 6 5 2 3 2" xfId="15036" xr:uid="{00000000-0005-0000-0000-0000AE0F0000}"/>
    <cellStyle name="Comma 12 6 5 2 3 2 2" xfId="26687" xr:uid="{00000000-0005-0000-0000-0000AF0F0000}"/>
    <cellStyle name="Comma 12 6 5 2 3 3" xfId="9134" xr:uid="{00000000-0005-0000-0000-0000B00F0000}"/>
    <cellStyle name="Comma 12 6 5 2 3 4" xfId="20929" xr:uid="{00000000-0005-0000-0000-0000B10F0000}"/>
    <cellStyle name="Comma 12 6 5 2 3 5" xfId="32768" xr:uid="{00000000-0005-0000-0000-0000B20F0000}"/>
    <cellStyle name="Comma 12 6 5 2 4" xfId="15034" xr:uid="{00000000-0005-0000-0000-0000B30F0000}"/>
    <cellStyle name="Comma 12 6 5 2 4 2" xfId="26685" xr:uid="{00000000-0005-0000-0000-0000B40F0000}"/>
    <cellStyle name="Comma 12 6 5 2 5" xfId="9132" xr:uid="{00000000-0005-0000-0000-0000B50F0000}"/>
    <cellStyle name="Comma 12 6 5 2 6" xfId="20927" xr:uid="{00000000-0005-0000-0000-0000B60F0000}"/>
    <cellStyle name="Comma 12 6 5 2 7" xfId="32769" xr:uid="{00000000-0005-0000-0000-0000B70F0000}"/>
    <cellStyle name="Comma 12 6 5 3" xfId="2508" xr:uid="{00000000-0005-0000-0000-0000B80F0000}"/>
    <cellStyle name="Comma 12 6 5 3 2" xfId="6743" xr:uid="{00000000-0005-0000-0000-0000B90F0000}"/>
    <cellStyle name="Comma 12 6 5 3 2 2" xfId="15037" xr:uid="{00000000-0005-0000-0000-0000BA0F0000}"/>
    <cellStyle name="Comma 12 6 5 3 2 3" xfId="26688" xr:uid="{00000000-0005-0000-0000-0000BB0F0000}"/>
    <cellStyle name="Comma 12 6 5 3 2 4" xfId="32770" xr:uid="{00000000-0005-0000-0000-0000BC0F0000}"/>
    <cellStyle name="Comma 12 6 5 3 3" xfId="9135" xr:uid="{00000000-0005-0000-0000-0000BD0F0000}"/>
    <cellStyle name="Comma 12 6 5 3 4" xfId="20930" xr:uid="{00000000-0005-0000-0000-0000BE0F0000}"/>
    <cellStyle name="Comma 12 6 5 3 5" xfId="32771" xr:uid="{00000000-0005-0000-0000-0000BF0F0000}"/>
    <cellStyle name="Comma 12 6 5 4" xfId="5366" xr:uid="{00000000-0005-0000-0000-0000C00F0000}"/>
    <cellStyle name="Comma 12 6 5 4 2" xfId="15038" xr:uid="{00000000-0005-0000-0000-0000C10F0000}"/>
    <cellStyle name="Comma 12 6 5 4 2 2" xfId="26689" xr:uid="{00000000-0005-0000-0000-0000C20F0000}"/>
    <cellStyle name="Comma 12 6 5 4 3" xfId="9136" xr:uid="{00000000-0005-0000-0000-0000C30F0000}"/>
    <cellStyle name="Comma 12 6 5 4 4" xfId="20931" xr:uid="{00000000-0005-0000-0000-0000C40F0000}"/>
    <cellStyle name="Comma 12 6 5 4 5" xfId="32772" xr:uid="{00000000-0005-0000-0000-0000C50F0000}"/>
    <cellStyle name="Comma 12 6 5 5" xfId="15033" xr:uid="{00000000-0005-0000-0000-0000C60F0000}"/>
    <cellStyle name="Comma 12 6 5 5 2" xfId="26684" xr:uid="{00000000-0005-0000-0000-0000C70F0000}"/>
    <cellStyle name="Comma 12 6 5 6" xfId="9131" xr:uid="{00000000-0005-0000-0000-0000C80F0000}"/>
    <cellStyle name="Comma 12 6 5 7" xfId="20926" xr:uid="{00000000-0005-0000-0000-0000C90F0000}"/>
    <cellStyle name="Comma 12 6 5 8" xfId="32773" xr:uid="{00000000-0005-0000-0000-0000CA0F0000}"/>
    <cellStyle name="Comma 12 6 6" xfId="243" xr:uid="{00000000-0005-0000-0000-0000CB0F0000}"/>
    <cellStyle name="Comma 12 6 6 2" xfId="2510" xr:uid="{00000000-0005-0000-0000-0000CC0F0000}"/>
    <cellStyle name="Comma 12 6 6 2 2" xfId="6745" xr:uid="{00000000-0005-0000-0000-0000CD0F0000}"/>
    <cellStyle name="Comma 12 6 6 2 2 2" xfId="15040" xr:uid="{00000000-0005-0000-0000-0000CE0F0000}"/>
    <cellStyle name="Comma 12 6 6 2 2 3" xfId="26691" xr:uid="{00000000-0005-0000-0000-0000CF0F0000}"/>
    <cellStyle name="Comma 12 6 6 2 2 4" xfId="32774" xr:uid="{00000000-0005-0000-0000-0000D00F0000}"/>
    <cellStyle name="Comma 12 6 6 2 3" xfId="9138" xr:uid="{00000000-0005-0000-0000-0000D10F0000}"/>
    <cellStyle name="Comma 12 6 6 2 4" xfId="20933" xr:uid="{00000000-0005-0000-0000-0000D20F0000}"/>
    <cellStyle name="Comma 12 6 6 2 5" xfId="32775" xr:uid="{00000000-0005-0000-0000-0000D30F0000}"/>
    <cellStyle name="Comma 12 6 6 3" xfId="5667" xr:uid="{00000000-0005-0000-0000-0000D40F0000}"/>
    <cellStyle name="Comma 12 6 6 3 2" xfId="15041" xr:uid="{00000000-0005-0000-0000-0000D50F0000}"/>
    <cellStyle name="Comma 12 6 6 3 2 2" xfId="26692" xr:uid="{00000000-0005-0000-0000-0000D60F0000}"/>
    <cellStyle name="Comma 12 6 6 3 3" xfId="9139" xr:uid="{00000000-0005-0000-0000-0000D70F0000}"/>
    <cellStyle name="Comma 12 6 6 3 4" xfId="20934" xr:uid="{00000000-0005-0000-0000-0000D80F0000}"/>
    <cellStyle name="Comma 12 6 6 3 5" xfId="32776" xr:uid="{00000000-0005-0000-0000-0000D90F0000}"/>
    <cellStyle name="Comma 12 6 6 4" xfId="15039" xr:uid="{00000000-0005-0000-0000-0000DA0F0000}"/>
    <cellStyle name="Comma 12 6 6 4 2" xfId="26690" xr:uid="{00000000-0005-0000-0000-0000DB0F0000}"/>
    <cellStyle name="Comma 12 6 6 5" xfId="9137" xr:uid="{00000000-0005-0000-0000-0000DC0F0000}"/>
    <cellStyle name="Comma 12 6 6 6" xfId="20932" xr:uid="{00000000-0005-0000-0000-0000DD0F0000}"/>
    <cellStyle name="Comma 12 6 6 7" xfId="32777" xr:uid="{00000000-0005-0000-0000-0000DE0F0000}"/>
    <cellStyle name="Comma 12 6 7" xfId="2495" xr:uid="{00000000-0005-0000-0000-0000DF0F0000}"/>
    <cellStyle name="Comma 12 6 7 2" xfId="6730" xr:uid="{00000000-0005-0000-0000-0000E00F0000}"/>
    <cellStyle name="Comma 12 6 7 2 2" xfId="15042" xr:uid="{00000000-0005-0000-0000-0000E10F0000}"/>
    <cellStyle name="Comma 12 6 7 2 3" xfId="26693" xr:uid="{00000000-0005-0000-0000-0000E20F0000}"/>
    <cellStyle name="Comma 12 6 7 2 4" xfId="32778" xr:uid="{00000000-0005-0000-0000-0000E30F0000}"/>
    <cellStyle name="Comma 12 6 7 3" xfId="9140" xr:uid="{00000000-0005-0000-0000-0000E40F0000}"/>
    <cellStyle name="Comma 12 6 7 4" xfId="20935" xr:uid="{00000000-0005-0000-0000-0000E50F0000}"/>
    <cellStyle name="Comma 12 6 7 5" xfId="32779" xr:uid="{00000000-0005-0000-0000-0000E60F0000}"/>
    <cellStyle name="Comma 12 6 8" xfId="4673" xr:uid="{00000000-0005-0000-0000-0000E70F0000}"/>
    <cellStyle name="Comma 12 6 8 2" xfId="15043" xr:uid="{00000000-0005-0000-0000-0000E80F0000}"/>
    <cellStyle name="Comma 12 6 8 2 2" xfId="26694" xr:uid="{00000000-0005-0000-0000-0000E90F0000}"/>
    <cellStyle name="Comma 12 6 8 3" xfId="9141" xr:uid="{00000000-0005-0000-0000-0000EA0F0000}"/>
    <cellStyle name="Comma 12 6 8 4" xfId="20936" xr:uid="{00000000-0005-0000-0000-0000EB0F0000}"/>
    <cellStyle name="Comma 12 6 8 5" xfId="32780" xr:uid="{00000000-0005-0000-0000-0000EC0F0000}"/>
    <cellStyle name="Comma 12 6 9" xfId="14996" xr:uid="{00000000-0005-0000-0000-0000ED0F0000}"/>
    <cellStyle name="Comma 12 6 9 2" xfId="26647" xr:uid="{00000000-0005-0000-0000-0000EE0F0000}"/>
    <cellStyle name="Comma 12 7" xfId="244" xr:uid="{00000000-0005-0000-0000-0000EF0F0000}"/>
    <cellStyle name="Comma 12 7 10" xfId="9142" xr:uid="{00000000-0005-0000-0000-0000F00F0000}"/>
    <cellStyle name="Comma 12 7 11" xfId="20937" xr:uid="{00000000-0005-0000-0000-0000F10F0000}"/>
    <cellStyle name="Comma 12 7 12" xfId="32781" xr:uid="{00000000-0005-0000-0000-0000F20F0000}"/>
    <cellStyle name="Comma 12 7 2" xfId="245" xr:uid="{00000000-0005-0000-0000-0000F30F0000}"/>
    <cellStyle name="Comma 12 7 2 10" xfId="20938" xr:uid="{00000000-0005-0000-0000-0000F40F0000}"/>
    <cellStyle name="Comma 12 7 2 11" xfId="32782" xr:uid="{00000000-0005-0000-0000-0000F50F0000}"/>
    <cellStyle name="Comma 12 7 2 2" xfId="246" xr:uid="{00000000-0005-0000-0000-0000F60F0000}"/>
    <cellStyle name="Comma 12 7 2 2 2" xfId="247" xr:uid="{00000000-0005-0000-0000-0000F70F0000}"/>
    <cellStyle name="Comma 12 7 2 2 2 2" xfId="2514" xr:uid="{00000000-0005-0000-0000-0000F80F0000}"/>
    <cellStyle name="Comma 12 7 2 2 2 2 2" xfId="6749" xr:uid="{00000000-0005-0000-0000-0000F90F0000}"/>
    <cellStyle name="Comma 12 7 2 2 2 2 2 2" xfId="15048" xr:uid="{00000000-0005-0000-0000-0000FA0F0000}"/>
    <cellStyle name="Comma 12 7 2 2 2 2 2 3" xfId="26699" xr:uid="{00000000-0005-0000-0000-0000FB0F0000}"/>
    <cellStyle name="Comma 12 7 2 2 2 2 2 4" xfId="32783" xr:uid="{00000000-0005-0000-0000-0000FC0F0000}"/>
    <cellStyle name="Comma 12 7 2 2 2 2 3" xfId="9146" xr:uid="{00000000-0005-0000-0000-0000FD0F0000}"/>
    <cellStyle name="Comma 12 7 2 2 2 2 4" xfId="20941" xr:uid="{00000000-0005-0000-0000-0000FE0F0000}"/>
    <cellStyle name="Comma 12 7 2 2 2 2 5" xfId="32784" xr:uid="{00000000-0005-0000-0000-0000FF0F0000}"/>
    <cellStyle name="Comma 12 7 2 2 2 3" xfId="5668" xr:uid="{00000000-0005-0000-0000-000000100000}"/>
    <cellStyle name="Comma 12 7 2 2 2 3 2" xfId="15049" xr:uid="{00000000-0005-0000-0000-000001100000}"/>
    <cellStyle name="Comma 12 7 2 2 2 3 2 2" xfId="26700" xr:uid="{00000000-0005-0000-0000-000002100000}"/>
    <cellStyle name="Comma 12 7 2 2 2 3 3" xfId="9147" xr:uid="{00000000-0005-0000-0000-000003100000}"/>
    <cellStyle name="Comma 12 7 2 2 2 3 4" xfId="20942" xr:uid="{00000000-0005-0000-0000-000004100000}"/>
    <cellStyle name="Comma 12 7 2 2 2 3 5" xfId="32785" xr:uid="{00000000-0005-0000-0000-000005100000}"/>
    <cellStyle name="Comma 12 7 2 2 2 4" xfId="15047" xr:uid="{00000000-0005-0000-0000-000006100000}"/>
    <cellStyle name="Comma 12 7 2 2 2 4 2" xfId="26698" xr:uid="{00000000-0005-0000-0000-000007100000}"/>
    <cellStyle name="Comma 12 7 2 2 2 5" xfId="9145" xr:uid="{00000000-0005-0000-0000-000008100000}"/>
    <cellStyle name="Comma 12 7 2 2 2 6" xfId="20940" xr:uid="{00000000-0005-0000-0000-000009100000}"/>
    <cellStyle name="Comma 12 7 2 2 2 7" xfId="32786" xr:uid="{00000000-0005-0000-0000-00000A100000}"/>
    <cellStyle name="Comma 12 7 2 2 3" xfId="2513" xr:uid="{00000000-0005-0000-0000-00000B100000}"/>
    <cellStyle name="Comma 12 7 2 2 3 2" xfId="6748" xr:uid="{00000000-0005-0000-0000-00000C100000}"/>
    <cellStyle name="Comma 12 7 2 2 3 2 2" xfId="15050" xr:uid="{00000000-0005-0000-0000-00000D100000}"/>
    <cellStyle name="Comma 12 7 2 2 3 2 3" xfId="26701" xr:uid="{00000000-0005-0000-0000-00000E100000}"/>
    <cellStyle name="Comma 12 7 2 2 3 2 4" xfId="32787" xr:uid="{00000000-0005-0000-0000-00000F100000}"/>
    <cellStyle name="Comma 12 7 2 2 3 3" xfId="9148" xr:uid="{00000000-0005-0000-0000-000010100000}"/>
    <cellStyle name="Comma 12 7 2 2 3 4" xfId="20943" xr:uid="{00000000-0005-0000-0000-000011100000}"/>
    <cellStyle name="Comma 12 7 2 2 3 5" xfId="32788" xr:uid="{00000000-0005-0000-0000-000012100000}"/>
    <cellStyle name="Comma 12 7 2 2 4" xfId="5258" xr:uid="{00000000-0005-0000-0000-000013100000}"/>
    <cellStyle name="Comma 12 7 2 2 4 2" xfId="15051" xr:uid="{00000000-0005-0000-0000-000014100000}"/>
    <cellStyle name="Comma 12 7 2 2 4 2 2" xfId="26702" xr:uid="{00000000-0005-0000-0000-000015100000}"/>
    <cellStyle name="Comma 12 7 2 2 4 3" xfId="9149" xr:uid="{00000000-0005-0000-0000-000016100000}"/>
    <cellStyle name="Comma 12 7 2 2 4 4" xfId="20944" xr:uid="{00000000-0005-0000-0000-000017100000}"/>
    <cellStyle name="Comma 12 7 2 2 4 5" xfId="32789" xr:uid="{00000000-0005-0000-0000-000018100000}"/>
    <cellStyle name="Comma 12 7 2 2 5" xfId="15046" xr:uid="{00000000-0005-0000-0000-000019100000}"/>
    <cellStyle name="Comma 12 7 2 2 5 2" xfId="26697" xr:uid="{00000000-0005-0000-0000-00001A100000}"/>
    <cellStyle name="Comma 12 7 2 2 6" xfId="9144" xr:uid="{00000000-0005-0000-0000-00001B100000}"/>
    <cellStyle name="Comma 12 7 2 2 7" xfId="20939" xr:uid="{00000000-0005-0000-0000-00001C100000}"/>
    <cellStyle name="Comma 12 7 2 2 8" xfId="32790" xr:uid="{00000000-0005-0000-0000-00001D100000}"/>
    <cellStyle name="Comma 12 7 2 3" xfId="248" xr:uid="{00000000-0005-0000-0000-00001E100000}"/>
    <cellStyle name="Comma 12 7 2 3 2" xfId="249" xr:uid="{00000000-0005-0000-0000-00001F100000}"/>
    <cellStyle name="Comma 12 7 2 3 2 2" xfId="2516" xr:uid="{00000000-0005-0000-0000-000020100000}"/>
    <cellStyle name="Comma 12 7 2 3 2 2 2" xfId="6751" xr:uid="{00000000-0005-0000-0000-000021100000}"/>
    <cellStyle name="Comma 12 7 2 3 2 2 2 2" xfId="15054" xr:uid="{00000000-0005-0000-0000-000022100000}"/>
    <cellStyle name="Comma 12 7 2 3 2 2 2 3" xfId="26705" xr:uid="{00000000-0005-0000-0000-000023100000}"/>
    <cellStyle name="Comma 12 7 2 3 2 2 2 4" xfId="32791" xr:uid="{00000000-0005-0000-0000-000024100000}"/>
    <cellStyle name="Comma 12 7 2 3 2 2 3" xfId="9152" xr:uid="{00000000-0005-0000-0000-000025100000}"/>
    <cellStyle name="Comma 12 7 2 3 2 2 4" xfId="20947" xr:uid="{00000000-0005-0000-0000-000026100000}"/>
    <cellStyle name="Comma 12 7 2 3 2 2 5" xfId="32792" xr:uid="{00000000-0005-0000-0000-000027100000}"/>
    <cellStyle name="Comma 12 7 2 3 2 3" xfId="5669" xr:uid="{00000000-0005-0000-0000-000028100000}"/>
    <cellStyle name="Comma 12 7 2 3 2 3 2" xfId="15055" xr:uid="{00000000-0005-0000-0000-000029100000}"/>
    <cellStyle name="Comma 12 7 2 3 2 3 2 2" xfId="26706" xr:uid="{00000000-0005-0000-0000-00002A100000}"/>
    <cellStyle name="Comma 12 7 2 3 2 3 3" xfId="9153" xr:uid="{00000000-0005-0000-0000-00002B100000}"/>
    <cellStyle name="Comma 12 7 2 3 2 3 4" xfId="20948" xr:uid="{00000000-0005-0000-0000-00002C100000}"/>
    <cellStyle name="Comma 12 7 2 3 2 3 5" xfId="32793" xr:uid="{00000000-0005-0000-0000-00002D100000}"/>
    <cellStyle name="Comma 12 7 2 3 2 4" xfId="15053" xr:uid="{00000000-0005-0000-0000-00002E100000}"/>
    <cellStyle name="Comma 12 7 2 3 2 4 2" xfId="26704" xr:uid="{00000000-0005-0000-0000-00002F100000}"/>
    <cellStyle name="Comma 12 7 2 3 2 5" xfId="9151" xr:uid="{00000000-0005-0000-0000-000030100000}"/>
    <cellStyle name="Comma 12 7 2 3 2 6" xfId="20946" xr:uid="{00000000-0005-0000-0000-000031100000}"/>
    <cellStyle name="Comma 12 7 2 3 2 7" xfId="32794" xr:uid="{00000000-0005-0000-0000-000032100000}"/>
    <cellStyle name="Comma 12 7 2 3 3" xfId="2515" xr:uid="{00000000-0005-0000-0000-000033100000}"/>
    <cellStyle name="Comma 12 7 2 3 3 2" xfId="6750" xr:uid="{00000000-0005-0000-0000-000034100000}"/>
    <cellStyle name="Comma 12 7 2 3 3 2 2" xfId="15056" xr:uid="{00000000-0005-0000-0000-000035100000}"/>
    <cellStyle name="Comma 12 7 2 3 3 2 3" xfId="26707" xr:uid="{00000000-0005-0000-0000-000036100000}"/>
    <cellStyle name="Comma 12 7 2 3 3 2 4" xfId="32795" xr:uid="{00000000-0005-0000-0000-000037100000}"/>
    <cellStyle name="Comma 12 7 2 3 3 3" xfId="9154" xr:uid="{00000000-0005-0000-0000-000038100000}"/>
    <cellStyle name="Comma 12 7 2 3 3 4" xfId="20949" xr:uid="{00000000-0005-0000-0000-000039100000}"/>
    <cellStyle name="Comma 12 7 2 3 3 5" xfId="32796" xr:uid="{00000000-0005-0000-0000-00003A100000}"/>
    <cellStyle name="Comma 12 7 2 3 4" xfId="5016" xr:uid="{00000000-0005-0000-0000-00003B100000}"/>
    <cellStyle name="Comma 12 7 2 3 4 2" xfId="15057" xr:uid="{00000000-0005-0000-0000-00003C100000}"/>
    <cellStyle name="Comma 12 7 2 3 4 2 2" xfId="26708" xr:uid="{00000000-0005-0000-0000-00003D100000}"/>
    <cellStyle name="Comma 12 7 2 3 4 3" xfId="9155" xr:uid="{00000000-0005-0000-0000-00003E100000}"/>
    <cellStyle name="Comma 12 7 2 3 4 4" xfId="20950" xr:uid="{00000000-0005-0000-0000-00003F100000}"/>
    <cellStyle name="Comma 12 7 2 3 4 5" xfId="32797" xr:uid="{00000000-0005-0000-0000-000040100000}"/>
    <cellStyle name="Comma 12 7 2 3 5" xfId="15052" xr:uid="{00000000-0005-0000-0000-000041100000}"/>
    <cellStyle name="Comma 12 7 2 3 5 2" xfId="26703" xr:uid="{00000000-0005-0000-0000-000042100000}"/>
    <cellStyle name="Comma 12 7 2 3 6" xfId="9150" xr:uid="{00000000-0005-0000-0000-000043100000}"/>
    <cellStyle name="Comma 12 7 2 3 7" xfId="20945" xr:uid="{00000000-0005-0000-0000-000044100000}"/>
    <cellStyle name="Comma 12 7 2 3 8" xfId="32798" xr:uid="{00000000-0005-0000-0000-000045100000}"/>
    <cellStyle name="Comma 12 7 2 4" xfId="250" xr:uid="{00000000-0005-0000-0000-000046100000}"/>
    <cellStyle name="Comma 12 7 2 4 2" xfId="251" xr:uid="{00000000-0005-0000-0000-000047100000}"/>
    <cellStyle name="Comma 12 7 2 4 2 2" xfId="2518" xr:uid="{00000000-0005-0000-0000-000048100000}"/>
    <cellStyle name="Comma 12 7 2 4 2 2 2" xfId="6753" xr:uid="{00000000-0005-0000-0000-000049100000}"/>
    <cellStyle name="Comma 12 7 2 4 2 2 2 2" xfId="15060" xr:uid="{00000000-0005-0000-0000-00004A100000}"/>
    <cellStyle name="Comma 12 7 2 4 2 2 2 3" xfId="26711" xr:uid="{00000000-0005-0000-0000-00004B100000}"/>
    <cellStyle name="Comma 12 7 2 4 2 2 2 4" xfId="32799" xr:uid="{00000000-0005-0000-0000-00004C100000}"/>
    <cellStyle name="Comma 12 7 2 4 2 2 3" xfId="9158" xr:uid="{00000000-0005-0000-0000-00004D100000}"/>
    <cellStyle name="Comma 12 7 2 4 2 2 4" xfId="20953" xr:uid="{00000000-0005-0000-0000-00004E100000}"/>
    <cellStyle name="Comma 12 7 2 4 2 2 5" xfId="32800" xr:uid="{00000000-0005-0000-0000-00004F100000}"/>
    <cellStyle name="Comma 12 7 2 4 2 3" xfId="5670" xr:uid="{00000000-0005-0000-0000-000050100000}"/>
    <cellStyle name="Comma 12 7 2 4 2 3 2" xfId="15061" xr:uid="{00000000-0005-0000-0000-000051100000}"/>
    <cellStyle name="Comma 12 7 2 4 2 3 2 2" xfId="26712" xr:uid="{00000000-0005-0000-0000-000052100000}"/>
    <cellStyle name="Comma 12 7 2 4 2 3 3" xfId="9159" xr:uid="{00000000-0005-0000-0000-000053100000}"/>
    <cellStyle name="Comma 12 7 2 4 2 3 4" xfId="20954" xr:uid="{00000000-0005-0000-0000-000054100000}"/>
    <cellStyle name="Comma 12 7 2 4 2 3 5" xfId="32801" xr:uid="{00000000-0005-0000-0000-000055100000}"/>
    <cellStyle name="Comma 12 7 2 4 2 4" xfId="15059" xr:uid="{00000000-0005-0000-0000-000056100000}"/>
    <cellStyle name="Comma 12 7 2 4 2 4 2" xfId="26710" xr:uid="{00000000-0005-0000-0000-000057100000}"/>
    <cellStyle name="Comma 12 7 2 4 2 5" xfId="9157" xr:uid="{00000000-0005-0000-0000-000058100000}"/>
    <cellStyle name="Comma 12 7 2 4 2 6" xfId="20952" xr:uid="{00000000-0005-0000-0000-000059100000}"/>
    <cellStyle name="Comma 12 7 2 4 2 7" xfId="32802" xr:uid="{00000000-0005-0000-0000-00005A100000}"/>
    <cellStyle name="Comma 12 7 2 4 3" xfId="2517" xr:uid="{00000000-0005-0000-0000-00005B100000}"/>
    <cellStyle name="Comma 12 7 2 4 3 2" xfId="6752" xr:uid="{00000000-0005-0000-0000-00005C100000}"/>
    <cellStyle name="Comma 12 7 2 4 3 2 2" xfId="15062" xr:uid="{00000000-0005-0000-0000-00005D100000}"/>
    <cellStyle name="Comma 12 7 2 4 3 2 3" xfId="26713" xr:uid="{00000000-0005-0000-0000-00005E100000}"/>
    <cellStyle name="Comma 12 7 2 4 3 2 4" xfId="32803" xr:uid="{00000000-0005-0000-0000-00005F100000}"/>
    <cellStyle name="Comma 12 7 2 4 3 3" xfId="9160" xr:uid="{00000000-0005-0000-0000-000060100000}"/>
    <cellStyle name="Comma 12 7 2 4 3 4" xfId="20955" xr:uid="{00000000-0005-0000-0000-000061100000}"/>
    <cellStyle name="Comma 12 7 2 4 3 5" xfId="32804" xr:uid="{00000000-0005-0000-0000-000062100000}"/>
    <cellStyle name="Comma 12 7 2 4 4" xfId="5467" xr:uid="{00000000-0005-0000-0000-000063100000}"/>
    <cellStyle name="Comma 12 7 2 4 4 2" xfId="15063" xr:uid="{00000000-0005-0000-0000-000064100000}"/>
    <cellStyle name="Comma 12 7 2 4 4 2 2" xfId="26714" xr:uid="{00000000-0005-0000-0000-000065100000}"/>
    <cellStyle name="Comma 12 7 2 4 4 3" xfId="9161" xr:uid="{00000000-0005-0000-0000-000066100000}"/>
    <cellStyle name="Comma 12 7 2 4 4 4" xfId="20956" xr:uid="{00000000-0005-0000-0000-000067100000}"/>
    <cellStyle name="Comma 12 7 2 4 4 5" xfId="32805" xr:uid="{00000000-0005-0000-0000-000068100000}"/>
    <cellStyle name="Comma 12 7 2 4 5" xfId="15058" xr:uid="{00000000-0005-0000-0000-000069100000}"/>
    <cellStyle name="Comma 12 7 2 4 5 2" xfId="26709" xr:uid="{00000000-0005-0000-0000-00006A100000}"/>
    <cellStyle name="Comma 12 7 2 4 6" xfId="9156" xr:uid="{00000000-0005-0000-0000-00006B100000}"/>
    <cellStyle name="Comma 12 7 2 4 7" xfId="20951" xr:uid="{00000000-0005-0000-0000-00006C100000}"/>
    <cellStyle name="Comma 12 7 2 4 8" xfId="32806" xr:uid="{00000000-0005-0000-0000-00006D100000}"/>
    <cellStyle name="Comma 12 7 2 5" xfId="252" xr:uid="{00000000-0005-0000-0000-00006E100000}"/>
    <cellStyle name="Comma 12 7 2 5 2" xfId="2519" xr:uid="{00000000-0005-0000-0000-00006F100000}"/>
    <cellStyle name="Comma 12 7 2 5 2 2" xfId="6754" xr:uid="{00000000-0005-0000-0000-000070100000}"/>
    <cellStyle name="Comma 12 7 2 5 2 2 2" xfId="15065" xr:uid="{00000000-0005-0000-0000-000071100000}"/>
    <cellStyle name="Comma 12 7 2 5 2 2 3" xfId="26716" xr:uid="{00000000-0005-0000-0000-000072100000}"/>
    <cellStyle name="Comma 12 7 2 5 2 2 4" xfId="32807" xr:uid="{00000000-0005-0000-0000-000073100000}"/>
    <cellStyle name="Comma 12 7 2 5 2 3" xfId="9163" xr:uid="{00000000-0005-0000-0000-000074100000}"/>
    <cellStyle name="Comma 12 7 2 5 2 4" xfId="20958" xr:uid="{00000000-0005-0000-0000-000075100000}"/>
    <cellStyle name="Comma 12 7 2 5 2 5" xfId="32808" xr:uid="{00000000-0005-0000-0000-000076100000}"/>
    <cellStyle name="Comma 12 7 2 5 3" xfId="5671" xr:uid="{00000000-0005-0000-0000-000077100000}"/>
    <cellStyle name="Comma 12 7 2 5 3 2" xfId="15066" xr:uid="{00000000-0005-0000-0000-000078100000}"/>
    <cellStyle name="Comma 12 7 2 5 3 2 2" xfId="26717" xr:uid="{00000000-0005-0000-0000-000079100000}"/>
    <cellStyle name="Comma 12 7 2 5 3 3" xfId="9164" xr:uid="{00000000-0005-0000-0000-00007A100000}"/>
    <cellStyle name="Comma 12 7 2 5 3 4" xfId="20959" xr:uid="{00000000-0005-0000-0000-00007B100000}"/>
    <cellStyle name="Comma 12 7 2 5 3 5" xfId="32809" xr:uid="{00000000-0005-0000-0000-00007C100000}"/>
    <cellStyle name="Comma 12 7 2 5 4" xfId="15064" xr:uid="{00000000-0005-0000-0000-00007D100000}"/>
    <cellStyle name="Comma 12 7 2 5 4 2" xfId="26715" xr:uid="{00000000-0005-0000-0000-00007E100000}"/>
    <cellStyle name="Comma 12 7 2 5 5" xfId="9162" xr:uid="{00000000-0005-0000-0000-00007F100000}"/>
    <cellStyle name="Comma 12 7 2 5 6" xfId="20957" xr:uid="{00000000-0005-0000-0000-000080100000}"/>
    <cellStyle name="Comma 12 7 2 5 7" xfId="32810" xr:uid="{00000000-0005-0000-0000-000081100000}"/>
    <cellStyle name="Comma 12 7 2 6" xfId="2512" xr:uid="{00000000-0005-0000-0000-000082100000}"/>
    <cellStyle name="Comma 12 7 2 6 2" xfId="6747" xr:uid="{00000000-0005-0000-0000-000083100000}"/>
    <cellStyle name="Comma 12 7 2 6 2 2" xfId="15067" xr:uid="{00000000-0005-0000-0000-000084100000}"/>
    <cellStyle name="Comma 12 7 2 6 2 3" xfId="26718" xr:uid="{00000000-0005-0000-0000-000085100000}"/>
    <cellStyle name="Comma 12 7 2 6 2 4" xfId="32811" xr:uid="{00000000-0005-0000-0000-000086100000}"/>
    <cellStyle name="Comma 12 7 2 6 3" xfId="9165" xr:uid="{00000000-0005-0000-0000-000087100000}"/>
    <cellStyle name="Comma 12 7 2 6 4" xfId="20960" xr:uid="{00000000-0005-0000-0000-000088100000}"/>
    <cellStyle name="Comma 12 7 2 6 5" xfId="32812" xr:uid="{00000000-0005-0000-0000-000089100000}"/>
    <cellStyle name="Comma 12 7 2 7" xfId="4774" xr:uid="{00000000-0005-0000-0000-00008A100000}"/>
    <cellStyle name="Comma 12 7 2 7 2" xfId="15068" xr:uid="{00000000-0005-0000-0000-00008B100000}"/>
    <cellStyle name="Comma 12 7 2 7 2 2" xfId="26719" xr:uid="{00000000-0005-0000-0000-00008C100000}"/>
    <cellStyle name="Comma 12 7 2 7 3" xfId="9166" xr:uid="{00000000-0005-0000-0000-00008D100000}"/>
    <cellStyle name="Comma 12 7 2 7 4" xfId="20961" xr:uid="{00000000-0005-0000-0000-00008E100000}"/>
    <cellStyle name="Comma 12 7 2 7 5" xfId="32813" xr:uid="{00000000-0005-0000-0000-00008F100000}"/>
    <cellStyle name="Comma 12 7 2 8" xfId="15045" xr:uid="{00000000-0005-0000-0000-000090100000}"/>
    <cellStyle name="Comma 12 7 2 8 2" xfId="26696" xr:uid="{00000000-0005-0000-0000-000091100000}"/>
    <cellStyle name="Comma 12 7 2 9" xfId="9143" xr:uid="{00000000-0005-0000-0000-000092100000}"/>
    <cellStyle name="Comma 12 7 3" xfId="253" xr:uid="{00000000-0005-0000-0000-000093100000}"/>
    <cellStyle name="Comma 12 7 3 2" xfId="254" xr:uid="{00000000-0005-0000-0000-000094100000}"/>
    <cellStyle name="Comma 12 7 3 2 2" xfId="2521" xr:uid="{00000000-0005-0000-0000-000095100000}"/>
    <cellStyle name="Comma 12 7 3 2 2 2" xfId="6756" xr:uid="{00000000-0005-0000-0000-000096100000}"/>
    <cellStyle name="Comma 12 7 3 2 2 2 2" xfId="15071" xr:uid="{00000000-0005-0000-0000-000097100000}"/>
    <cellStyle name="Comma 12 7 3 2 2 2 3" xfId="26722" xr:uid="{00000000-0005-0000-0000-000098100000}"/>
    <cellStyle name="Comma 12 7 3 2 2 2 4" xfId="32814" xr:uid="{00000000-0005-0000-0000-000099100000}"/>
    <cellStyle name="Comma 12 7 3 2 2 3" xfId="9169" xr:uid="{00000000-0005-0000-0000-00009A100000}"/>
    <cellStyle name="Comma 12 7 3 2 2 4" xfId="20964" xr:uid="{00000000-0005-0000-0000-00009B100000}"/>
    <cellStyle name="Comma 12 7 3 2 2 5" xfId="32815" xr:uid="{00000000-0005-0000-0000-00009C100000}"/>
    <cellStyle name="Comma 12 7 3 2 3" xfId="5672" xr:uid="{00000000-0005-0000-0000-00009D100000}"/>
    <cellStyle name="Comma 12 7 3 2 3 2" xfId="15072" xr:uid="{00000000-0005-0000-0000-00009E100000}"/>
    <cellStyle name="Comma 12 7 3 2 3 2 2" xfId="26723" xr:uid="{00000000-0005-0000-0000-00009F100000}"/>
    <cellStyle name="Comma 12 7 3 2 3 3" xfId="9170" xr:uid="{00000000-0005-0000-0000-0000A0100000}"/>
    <cellStyle name="Comma 12 7 3 2 3 4" xfId="20965" xr:uid="{00000000-0005-0000-0000-0000A1100000}"/>
    <cellStyle name="Comma 12 7 3 2 3 5" xfId="32816" xr:uid="{00000000-0005-0000-0000-0000A2100000}"/>
    <cellStyle name="Comma 12 7 3 2 4" xfId="15070" xr:uid="{00000000-0005-0000-0000-0000A3100000}"/>
    <cellStyle name="Comma 12 7 3 2 4 2" xfId="26721" xr:uid="{00000000-0005-0000-0000-0000A4100000}"/>
    <cellStyle name="Comma 12 7 3 2 5" xfId="9168" xr:uid="{00000000-0005-0000-0000-0000A5100000}"/>
    <cellStyle name="Comma 12 7 3 2 6" xfId="20963" xr:uid="{00000000-0005-0000-0000-0000A6100000}"/>
    <cellStyle name="Comma 12 7 3 2 7" xfId="32817" xr:uid="{00000000-0005-0000-0000-0000A7100000}"/>
    <cellStyle name="Comma 12 7 3 3" xfId="2520" xr:uid="{00000000-0005-0000-0000-0000A8100000}"/>
    <cellStyle name="Comma 12 7 3 3 2" xfId="6755" xr:uid="{00000000-0005-0000-0000-0000A9100000}"/>
    <cellStyle name="Comma 12 7 3 3 2 2" xfId="15073" xr:uid="{00000000-0005-0000-0000-0000AA100000}"/>
    <cellStyle name="Comma 12 7 3 3 2 3" xfId="26724" xr:uid="{00000000-0005-0000-0000-0000AB100000}"/>
    <cellStyle name="Comma 12 7 3 3 2 4" xfId="32818" xr:uid="{00000000-0005-0000-0000-0000AC100000}"/>
    <cellStyle name="Comma 12 7 3 3 3" xfId="9171" xr:uid="{00000000-0005-0000-0000-0000AD100000}"/>
    <cellStyle name="Comma 12 7 3 3 4" xfId="20966" xr:uid="{00000000-0005-0000-0000-0000AE100000}"/>
    <cellStyle name="Comma 12 7 3 3 5" xfId="32819" xr:uid="{00000000-0005-0000-0000-0000AF100000}"/>
    <cellStyle name="Comma 12 7 3 4" xfId="5171" xr:uid="{00000000-0005-0000-0000-0000B0100000}"/>
    <cellStyle name="Comma 12 7 3 4 2" xfId="15074" xr:uid="{00000000-0005-0000-0000-0000B1100000}"/>
    <cellStyle name="Comma 12 7 3 4 2 2" xfId="26725" xr:uid="{00000000-0005-0000-0000-0000B2100000}"/>
    <cellStyle name="Comma 12 7 3 4 3" xfId="9172" xr:uid="{00000000-0005-0000-0000-0000B3100000}"/>
    <cellStyle name="Comma 12 7 3 4 4" xfId="20967" xr:uid="{00000000-0005-0000-0000-0000B4100000}"/>
    <cellStyle name="Comma 12 7 3 4 5" xfId="32820" xr:uid="{00000000-0005-0000-0000-0000B5100000}"/>
    <cellStyle name="Comma 12 7 3 5" xfId="15069" xr:uid="{00000000-0005-0000-0000-0000B6100000}"/>
    <cellStyle name="Comma 12 7 3 5 2" xfId="26720" xr:uid="{00000000-0005-0000-0000-0000B7100000}"/>
    <cellStyle name="Comma 12 7 3 6" xfId="9167" xr:uid="{00000000-0005-0000-0000-0000B8100000}"/>
    <cellStyle name="Comma 12 7 3 7" xfId="20962" xr:uid="{00000000-0005-0000-0000-0000B9100000}"/>
    <cellStyle name="Comma 12 7 3 8" xfId="32821" xr:uid="{00000000-0005-0000-0000-0000BA100000}"/>
    <cellStyle name="Comma 12 7 4" xfId="255" xr:uid="{00000000-0005-0000-0000-0000BB100000}"/>
    <cellStyle name="Comma 12 7 4 2" xfId="256" xr:uid="{00000000-0005-0000-0000-0000BC100000}"/>
    <cellStyle name="Comma 12 7 4 2 2" xfId="2523" xr:uid="{00000000-0005-0000-0000-0000BD100000}"/>
    <cellStyle name="Comma 12 7 4 2 2 2" xfId="6758" xr:uid="{00000000-0005-0000-0000-0000BE100000}"/>
    <cellStyle name="Comma 12 7 4 2 2 2 2" xfId="15077" xr:uid="{00000000-0005-0000-0000-0000BF100000}"/>
    <cellStyle name="Comma 12 7 4 2 2 2 3" xfId="26728" xr:uid="{00000000-0005-0000-0000-0000C0100000}"/>
    <cellStyle name="Comma 12 7 4 2 2 2 4" xfId="32822" xr:uid="{00000000-0005-0000-0000-0000C1100000}"/>
    <cellStyle name="Comma 12 7 4 2 2 3" xfId="9175" xr:uid="{00000000-0005-0000-0000-0000C2100000}"/>
    <cellStyle name="Comma 12 7 4 2 2 4" xfId="20970" xr:uid="{00000000-0005-0000-0000-0000C3100000}"/>
    <cellStyle name="Comma 12 7 4 2 2 5" xfId="32823" xr:uid="{00000000-0005-0000-0000-0000C4100000}"/>
    <cellStyle name="Comma 12 7 4 2 3" xfId="5673" xr:uid="{00000000-0005-0000-0000-0000C5100000}"/>
    <cellStyle name="Comma 12 7 4 2 3 2" xfId="15078" xr:uid="{00000000-0005-0000-0000-0000C6100000}"/>
    <cellStyle name="Comma 12 7 4 2 3 2 2" xfId="26729" xr:uid="{00000000-0005-0000-0000-0000C7100000}"/>
    <cellStyle name="Comma 12 7 4 2 3 3" xfId="9176" xr:uid="{00000000-0005-0000-0000-0000C8100000}"/>
    <cellStyle name="Comma 12 7 4 2 3 4" xfId="20971" xr:uid="{00000000-0005-0000-0000-0000C9100000}"/>
    <cellStyle name="Comma 12 7 4 2 3 5" xfId="32824" xr:uid="{00000000-0005-0000-0000-0000CA100000}"/>
    <cellStyle name="Comma 12 7 4 2 4" xfId="15076" xr:uid="{00000000-0005-0000-0000-0000CB100000}"/>
    <cellStyle name="Comma 12 7 4 2 4 2" xfId="26727" xr:uid="{00000000-0005-0000-0000-0000CC100000}"/>
    <cellStyle name="Comma 12 7 4 2 5" xfId="9174" xr:uid="{00000000-0005-0000-0000-0000CD100000}"/>
    <cellStyle name="Comma 12 7 4 2 6" xfId="20969" xr:uid="{00000000-0005-0000-0000-0000CE100000}"/>
    <cellStyle name="Comma 12 7 4 2 7" xfId="32825" xr:uid="{00000000-0005-0000-0000-0000CF100000}"/>
    <cellStyle name="Comma 12 7 4 3" xfId="2522" xr:uid="{00000000-0005-0000-0000-0000D0100000}"/>
    <cellStyle name="Comma 12 7 4 3 2" xfId="6757" xr:uid="{00000000-0005-0000-0000-0000D1100000}"/>
    <cellStyle name="Comma 12 7 4 3 2 2" xfId="15079" xr:uid="{00000000-0005-0000-0000-0000D2100000}"/>
    <cellStyle name="Comma 12 7 4 3 2 3" xfId="26730" xr:uid="{00000000-0005-0000-0000-0000D3100000}"/>
    <cellStyle name="Comma 12 7 4 3 2 4" xfId="32826" xr:uid="{00000000-0005-0000-0000-0000D4100000}"/>
    <cellStyle name="Comma 12 7 4 3 3" xfId="9177" xr:uid="{00000000-0005-0000-0000-0000D5100000}"/>
    <cellStyle name="Comma 12 7 4 3 4" xfId="20972" xr:uid="{00000000-0005-0000-0000-0000D6100000}"/>
    <cellStyle name="Comma 12 7 4 3 5" xfId="32827" xr:uid="{00000000-0005-0000-0000-0000D7100000}"/>
    <cellStyle name="Comma 12 7 4 4" xfId="4929" xr:uid="{00000000-0005-0000-0000-0000D8100000}"/>
    <cellStyle name="Comma 12 7 4 4 2" xfId="15080" xr:uid="{00000000-0005-0000-0000-0000D9100000}"/>
    <cellStyle name="Comma 12 7 4 4 2 2" xfId="26731" xr:uid="{00000000-0005-0000-0000-0000DA100000}"/>
    <cellStyle name="Comma 12 7 4 4 3" xfId="9178" xr:uid="{00000000-0005-0000-0000-0000DB100000}"/>
    <cellStyle name="Comma 12 7 4 4 4" xfId="20973" xr:uid="{00000000-0005-0000-0000-0000DC100000}"/>
    <cellStyle name="Comma 12 7 4 4 5" xfId="32828" xr:uid="{00000000-0005-0000-0000-0000DD100000}"/>
    <cellStyle name="Comma 12 7 4 5" xfId="15075" xr:uid="{00000000-0005-0000-0000-0000DE100000}"/>
    <cellStyle name="Comma 12 7 4 5 2" xfId="26726" xr:uid="{00000000-0005-0000-0000-0000DF100000}"/>
    <cellStyle name="Comma 12 7 4 6" xfId="9173" xr:uid="{00000000-0005-0000-0000-0000E0100000}"/>
    <cellStyle name="Comma 12 7 4 7" xfId="20968" xr:uid="{00000000-0005-0000-0000-0000E1100000}"/>
    <cellStyle name="Comma 12 7 4 8" xfId="32829" xr:uid="{00000000-0005-0000-0000-0000E2100000}"/>
    <cellStyle name="Comma 12 7 5" xfId="257" xr:uid="{00000000-0005-0000-0000-0000E3100000}"/>
    <cellStyle name="Comma 12 7 5 2" xfId="258" xr:uid="{00000000-0005-0000-0000-0000E4100000}"/>
    <cellStyle name="Comma 12 7 5 2 2" xfId="2525" xr:uid="{00000000-0005-0000-0000-0000E5100000}"/>
    <cellStyle name="Comma 12 7 5 2 2 2" xfId="6760" xr:uid="{00000000-0005-0000-0000-0000E6100000}"/>
    <cellStyle name="Comma 12 7 5 2 2 2 2" xfId="15083" xr:uid="{00000000-0005-0000-0000-0000E7100000}"/>
    <cellStyle name="Comma 12 7 5 2 2 2 3" xfId="26734" xr:uid="{00000000-0005-0000-0000-0000E8100000}"/>
    <cellStyle name="Comma 12 7 5 2 2 2 4" xfId="32830" xr:uid="{00000000-0005-0000-0000-0000E9100000}"/>
    <cellStyle name="Comma 12 7 5 2 2 3" xfId="9181" xr:uid="{00000000-0005-0000-0000-0000EA100000}"/>
    <cellStyle name="Comma 12 7 5 2 2 4" xfId="20976" xr:uid="{00000000-0005-0000-0000-0000EB100000}"/>
    <cellStyle name="Comma 12 7 5 2 2 5" xfId="32831" xr:uid="{00000000-0005-0000-0000-0000EC100000}"/>
    <cellStyle name="Comma 12 7 5 2 3" xfId="5674" xr:uid="{00000000-0005-0000-0000-0000ED100000}"/>
    <cellStyle name="Comma 12 7 5 2 3 2" xfId="15084" xr:uid="{00000000-0005-0000-0000-0000EE100000}"/>
    <cellStyle name="Comma 12 7 5 2 3 2 2" xfId="26735" xr:uid="{00000000-0005-0000-0000-0000EF100000}"/>
    <cellStyle name="Comma 12 7 5 2 3 3" xfId="9182" xr:uid="{00000000-0005-0000-0000-0000F0100000}"/>
    <cellStyle name="Comma 12 7 5 2 3 4" xfId="20977" xr:uid="{00000000-0005-0000-0000-0000F1100000}"/>
    <cellStyle name="Comma 12 7 5 2 3 5" xfId="32832" xr:uid="{00000000-0005-0000-0000-0000F2100000}"/>
    <cellStyle name="Comma 12 7 5 2 4" xfId="15082" xr:uid="{00000000-0005-0000-0000-0000F3100000}"/>
    <cellStyle name="Comma 12 7 5 2 4 2" xfId="26733" xr:uid="{00000000-0005-0000-0000-0000F4100000}"/>
    <cellStyle name="Comma 12 7 5 2 5" xfId="9180" xr:uid="{00000000-0005-0000-0000-0000F5100000}"/>
    <cellStyle name="Comma 12 7 5 2 6" xfId="20975" xr:uid="{00000000-0005-0000-0000-0000F6100000}"/>
    <cellStyle name="Comma 12 7 5 2 7" xfId="32833" xr:uid="{00000000-0005-0000-0000-0000F7100000}"/>
    <cellStyle name="Comma 12 7 5 3" xfId="2524" xr:uid="{00000000-0005-0000-0000-0000F8100000}"/>
    <cellStyle name="Comma 12 7 5 3 2" xfId="6759" xr:uid="{00000000-0005-0000-0000-0000F9100000}"/>
    <cellStyle name="Comma 12 7 5 3 2 2" xfId="15085" xr:uid="{00000000-0005-0000-0000-0000FA100000}"/>
    <cellStyle name="Comma 12 7 5 3 2 3" xfId="26736" xr:uid="{00000000-0005-0000-0000-0000FB100000}"/>
    <cellStyle name="Comma 12 7 5 3 2 4" xfId="32834" xr:uid="{00000000-0005-0000-0000-0000FC100000}"/>
    <cellStyle name="Comma 12 7 5 3 3" xfId="9183" xr:uid="{00000000-0005-0000-0000-0000FD100000}"/>
    <cellStyle name="Comma 12 7 5 3 4" xfId="20978" xr:uid="{00000000-0005-0000-0000-0000FE100000}"/>
    <cellStyle name="Comma 12 7 5 3 5" xfId="32835" xr:uid="{00000000-0005-0000-0000-0000FF100000}"/>
    <cellStyle name="Comma 12 7 5 4" xfId="5380" xr:uid="{00000000-0005-0000-0000-000000110000}"/>
    <cellStyle name="Comma 12 7 5 4 2" xfId="15086" xr:uid="{00000000-0005-0000-0000-000001110000}"/>
    <cellStyle name="Comma 12 7 5 4 2 2" xfId="26737" xr:uid="{00000000-0005-0000-0000-000002110000}"/>
    <cellStyle name="Comma 12 7 5 4 3" xfId="9184" xr:uid="{00000000-0005-0000-0000-000003110000}"/>
    <cellStyle name="Comma 12 7 5 4 4" xfId="20979" xr:uid="{00000000-0005-0000-0000-000004110000}"/>
    <cellStyle name="Comma 12 7 5 4 5" xfId="32836" xr:uid="{00000000-0005-0000-0000-000005110000}"/>
    <cellStyle name="Comma 12 7 5 5" xfId="15081" xr:uid="{00000000-0005-0000-0000-000006110000}"/>
    <cellStyle name="Comma 12 7 5 5 2" xfId="26732" xr:uid="{00000000-0005-0000-0000-000007110000}"/>
    <cellStyle name="Comma 12 7 5 6" xfId="9179" xr:uid="{00000000-0005-0000-0000-000008110000}"/>
    <cellStyle name="Comma 12 7 5 7" xfId="20974" xr:uid="{00000000-0005-0000-0000-000009110000}"/>
    <cellStyle name="Comma 12 7 5 8" xfId="32837" xr:uid="{00000000-0005-0000-0000-00000A110000}"/>
    <cellStyle name="Comma 12 7 6" xfId="259" xr:uid="{00000000-0005-0000-0000-00000B110000}"/>
    <cellStyle name="Comma 12 7 6 2" xfId="2526" xr:uid="{00000000-0005-0000-0000-00000C110000}"/>
    <cellStyle name="Comma 12 7 6 2 2" xfId="6761" xr:uid="{00000000-0005-0000-0000-00000D110000}"/>
    <cellStyle name="Comma 12 7 6 2 2 2" xfId="15088" xr:uid="{00000000-0005-0000-0000-00000E110000}"/>
    <cellStyle name="Comma 12 7 6 2 2 3" xfId="26739" xr:uid="{00000000-0005-0000-0000-00000F110000}"/>
    <cellStyle name="Comma 12 7 6 2 2 4" xfId="32838" xr:uid="{00000000-0005-0000-0000-000010110000}"/>
    <cellStyle name="Comma 12 7 6 2 3" xfId="9186" xr:uid="{00000000-0005-0000-0000-000011110000}"/>
    <cellStyle name="Comma 12 7 6 2 4" xfId="20981" xr:uid="{00000000-0005-0000-0000-000012110000}"/>
    <cellStyle name="Comma 12 7 6 2 5" xfId="32839" xr:uid="{00000000-0005-0000-0000-000013110000}"/>
    <cellStyle name="Comma 12 7 6 3" xfId="5675" xr:uid="{00000000-0005-0000-0000-000014110000}"/>
    <cellStyle name="Comma 12 7 6 3 2" xfId="15089" xr:uid="{00000000-0005-0000-0000-000015110000}"/>
    <cellStyle name="Comma 12 7 6 3 2 2" xfId="26740" xr:uid="{00000000-0005-0000-0000-000016110000}"/>
    <cellStyle name="Comma 12 7 6 3 3" xfId="9187" xr:uid="{00000000-0005-0000-0000-000017110000}"/>
    <cellStyle name="Comma 12 7 6 3 4" xfId="20982" xr:uid="{00000000-0005-0000-0000-000018110000}"/>
    <cellStyle name="Comma 12 7 6 3 5" xfId="32840" xr:uid="{00000000-0005-0000-0000-000019110000}"/>
    <cellStyle name="Comma 12 7 6 4" xfId="15087" xr:uid="{00000000-0005-0000-0000-00001A110000}"/>
    <cellStyle name="Comma 12 7 6 4 2" xfId="26738" xr:uid="{00000000-0005-0000-0000-00001B110000}"/>
    <cellStyle name="Comma 12 7 6 5" xfId="9185" xr:uid="{00000000-0005-0000-0000-00001C110000}"/>
    <cellStyle name="Comma 12 7 6 6" xfId="20980" xr:uid="{00000000-0005-0000-0000-00001D110000}"/>
    <cellStyle name="Comma 12 7 6 7" xfId="32841" xr:uid="{00000000-0005-0000-0000-00001E110000}"/>
    <cellStyle name="Comma 12 7 7" xfId="2511" xr:uid="{00000000-0005-0000-0000-00001F110000}"/>
    <cellStyle name="Comma 12 7 7 2" xfId="6746" xr:uid="{00000000-0005-0000-0000-000020110000}"/>
    <cellStyle name="Comma 12 7 7 2 2" xfId="15090" xr:uid="{00000000-0005-0000-0000-000021110000}"/>
    <cellStyle name="Comma 12 7 7 2 3" xfId="26741" xr:uid="{00000000-0005-0000-0000-000022110000}"/>
    <cellStyle name="Comma 12 7 7 2 4" xfId="32842" xr:uid="{00000000-0005-0000-0000-000023110000}"/>
    <cellStyle name="Comma 12 7 7 3" xfId="9188" xr:uid="{00000000-0005-0000-0000-000024110000}"/>
    <cellStyle name="Comma 12 7 7 4" xfId="20983" xr:uid="{00000000-0005-0000-0000-000025110000}"/>
    <cellStyle name="Comma 12 7 7 5" xfId="32843" xr:uid="{00000000-0005-0000-0000-000026110000}"/>
    <cellStyle name="Comma 12 7 8" xfId="4687" xr:uid="{00000000-0005-0000-0000-000027110000}"/>
    <cellStyle name="Comma 12 7 8 2" xfId="15091" xr:uid="{00000000-0005-0000-0000-000028110000}"/>
    <cellStyle name="Comma 12 7 8 2 2" xfId="26742" xr:uid="{00000000-0005-0000-0000-000029110000}"/>
    <cellStyle name="Comma 12 7 8 3" xfId="9189" xr:uid="{00000000-0005-0000-0000-00002A110000}"/>
    <cellStyle name="Comma 12 7 8 4" xfId="20984" xr:uid="{00000000-0005-0000-0000-00002B110000}"/>
    <cellStyle name="Comma 12 7 8 5" xfId="32844" xr:uid="{00000000-0005-0000-0000-00002C110000}"/>
    <cellStyle name="Comma 12 7 9" xfId="15044" xr:uid="{00000000-0005-0000-0000-00002D110000}"/>
    <cellStyle name="Comma 12 7 9 2" xfId="26695" xr:uid="{00000000-0005-0000-0000-00002E110000}"/>
    <cellStyle name="Comma 12 8" xfId="260" xr:uid="{00000000-0005-0000-0000-00002F110000}"/>
    <cellStyle name="Comma 12 8 10" xfId="20985" xr:uid="{00000000-0005-0000-0000-000030110000}"/>
    <cellStyle name="Comma 12 8 11" xfId="32845" xr:uid="{00000000-0005-0000-0000-000031110000}"/>
    <cellStyle name="Comma 12 8 2" xfId="261" xr:uid="{00000000-0005-0000-0000-000032110000}"/>
    <cellStyle name="Comma 12 8 2 2" xfId="262" xr:uid="{00000000-0005-0000-0000-000033110000}"/>
    <cellStyle name="Comma 12 8 2 2 2" xfId="2529" xr:uid="{00000000-0005-0000-0000-000034110000}"/>
    <cellStyle name="Comma 12 8 2 2 2 2" xfId="6764" xr:uid="{00000000-0005-0000-0000-000035110000}"/>
    <cellStyle name="Comma 12 8 2 2 2 2 2" xfId="15095" xr:uid="{00000000-0005-0000-0000-000036110000}"/>
    <cellStyle name="Comma 12 8 2 2 2 2 3" xfId="26746" xr:uid="{00000000-0005-0000-0000-000037110000}"/>
    <cellStyle name="Comma 12 8 2 2 2 2 4" xfId="32846" xr:uid="{00000000-0005-0000-0000-000038110000}"/>
    <cellStyle name="Comma 12 8 2 2 2 3" xfId="9193" xr:uid="{00000000-0005-0000-0000-000039110000}"/>
    <cellStyle name="Comma 12 8 2 2 2 4" xfId="20988" xr:uid="{00000000-0005-0000-0000-00003A110000}"/>
    <cellStyle name="Comma 12 8 2 2 2 5" xfId="32847" xr:uid="{00000000-0005-0000-0000-00003B110000}"/>
    <cellStyle name="Comma 12 8 2 2 3" xfId="5676" xr:uid="{00000000-0005-0000-0000-00003C110000}"/>
    <cellStyle name="Comma 12 8 2 2 3 2" xfId="15096" xr:uid="{00000000-0005-0000-0000-00003D110000}"/>
    <cellStyle name="Comma 12 8 2 2 3 2 2" xfId="26747" xr:uid="{00000000-0005-0000-0000-00003E110000}"/>
    <cellStyle name="Comma 12 8 2 2 3 3" xfId="9194" xr:uid="{00000000-0005-0000-0000-00003F110000}"/>
    <cellStyle name="Comma 12 8 2 2 3 4" xfId="20989" xr:uid="{00000000-0005-0000-0000-000040110000}"/>
    <cellStyle name="Comma 12 8 2 2 3 5" xfId="32848" xr:uid="{00000000-0005-0000-0000-000041110000}"/>
    <cellStyle name="Comma 12 8 2 2 4" xfId="15094" xr:uid="{00000000-0005-0000-0000-000042110000}"/>
    <cellStyle name="Comma 12 8 2 2 4 2" xfId="26745" xr:uid="{00000000-0005-0000-0000-000043110000}"/>
    <cellStyle name="Comma 12 8 2 2 5" xfId="9192" xr:uid="{00000000-0005-0000-0000-000044110000}"/>
    <cellStyle name="Comma 12 8 2 2 6" xfId="20987" xr:uid="{00000000-0005-0000-0000-000045110000}"/>
    <cellStyle name="Comma 12 8 2 2 7" xfId="32849" xr:uid="{00000000-0005-0000-0000-000046110000}"/>
    <cellStyle name="Comma 12 8 2 3" xfId="2528" xr:uid="{00000000-0005-0000-0000-000047110000}"/>
    <cellStyle name="Comma 12 8 2 3 2" xfId="6763" xr:uid="{00000000-0005-0000-0000-000048110000}"/>
    <cellStyle name="Comma 12 8 2 3 2 2" xfId="15097" xr:uid="{00000000-0005-0000-0000-000049110000}"/>
    <cellStyle name="Comma 12 8 2 3 2 3" xfId="26748" xr:uid="{00000000-0005-0000-0000-00004A110000}"/>
    <cellStyle name="Comma 12 8 2 3 2 4" xfId="32850" xr:uid="{00000000-0005-0000-0000-00004B110000}"/>
    <cellStyle name="Comma 12 8 2 3 3" xfId="9195" xr:uid="{00000000-0005-0000-0000-00004C110000}"/>
    <cellStyle name="Comma 12 8 2 3 4" xfId="20990" xr:uid="{00000000-0005-0000-0000-00004D110000}"/>
    <cellStyle name="Comma 12 8 2 3 5" xfId="32851" xr:uid="{00000000-0005-0000-0000-00004E110000}"/>
    <cellStyle name="Comma 12 8 2 4" xfId="5098" xr:uid="{00000000-0005-0000-0000-00004F110000}"/>
    <cellStyle name="Comma 12 8 2 4 2" xfId="15098" xr:uid="{00000000-0005-0000-0000-000050110000}"/>
    <cellStyle name="Comma 12 8 2 4 2 2" xfId="26749" xr:uid="{00000000-0005-0000-0000-000051110000}"/>
    <cellStyle name="Comma 12 8 2 4 3" xfId="9196" xr:uid="{00000000-0005-0000-0000-000052110000}"/>
    <cellStyle name="Comma 12 8 2 4 4" xfId="20991" xr:uid="{00000000-0005-0000-0000-000053110000}"/>
    <cellStyle name="Comma 12 8 2 4 5" xfId="32852" xr:uid="{00000000-0005-0000-0000-000054110000}"/>
    <cellStyle name="Comma 12 8 2 5" xfId="15093" xr:uid="{00000000-0005-0000-0000-000055110000}"/>
    <cellStyle name="Comma 12 8 2 5 2" xfId="26744" xr:uid="{00000000-0005-0000-0000-000056110000}"/>
    <cellStyle name="Comma 12 8 2 6" xfId="9191" xr:uid="{00000000-0005-0000-0000-000057110000}"/>
    <cellStyle name="Comma 12 8 2 7" xfId="20986" xr:uid="{00000000-0005-0000-0000-000058110000}"/>
    <cellStyle name="Comma 12 8 2 8" xfId="32853" xr:uid="{00000000-0005-0000-0000-000059110000}"/>
    <cellStyle name="Comma 12 8 3" xfId="263" xr:uid="{00000000-0005-0000-0000-00005A110000}"/>
    <cellStyle name="Comma 12 8 3 2" xfId="264" xr:uid="{00000000-0005-0000-0000-00005B110000}"/>
    <cellStyle name="Comma 12 8 3 2 2" xfId="2531" xr:uid="{00000000-0005-0000-0000-00005C110000}"/>
    <cellStyle name="Comma 12 8 3 2 2 2" xfId="6766" xr:uid="{00000000-0005-0000-0000-00005D110000}"/>
    <cellStyle name="Comma 12 8 3 2 2 2 2" xfId="15101" xr:uid="{00000000-0005-0000-0000-00005E110000}"/>
    <cellStyle name="Comma 12 8 3 2 2 2 3" xfId="26752" xr:uid="{00000000-0005-0000-0000-00005F110000}"/>
    <cellStyle name="Comma 12 8 3 2 2 2 4" xfId="32854" xr:uid="{00000000-0005-0000-0000-000060110000}"/>
    <cellStyle name="Comma 12 8 3 2 2 3" xfId="9199" xr:uid="{00000000-0005-0000-0000-000061110000}"/>
    <cellStyle name="Comma 12 8 3 2 2 4" xfId="20994" xr:uid="{00000000-0005-0000-0000-000062110000}"/>
    <cellStyle name="Comma 12 8 3 2 2 5" xfId="32855" xr:uid="{00000000-0005-0000-0000-000063110000}"/>
    <cellStyle name="Comma 12 8 3 2 3" xfId="5677" xr:uid="{00000000-0005-0000-0000-000064110000}"/>
    <cellStyle name="Comma 12 8 3 2 3 2" xfId="15102" xr:uid="{00000000-0005-0000-0000-000065110000}"/>
    <cellStyle name="Comma 12 8 3 2 3 2 2" xfId="26753" xr:uid="{00000000-0005-0000-0000-000066110000}"/>
    <cellStyle name="Comma 12 8 3 2 3 3" xfId="9200" xr:uid="{00000000-0005-0000-0000-000067110000}"/>
    <cellStyle name="Comma 12 8 3 2 3 4" xfId="20995" xr:uid="{00000000-0005-0000-0000-000068110000}"/>
    <cellStyle name="Comma 12 8 3 2 3 5" xfId="32856" xr:uid="{00000000-0005-0000-0000-000069110000}"/>
    <cellStyle name="Comma 12 8 3 2 4" xfId="15100" xr:uid="{00000000-0005-0000-0000-00006A110000}"/>
    <cellStyle name="Comma 12 8 3 2 4 2" xfId="26751" xr:uid="{00000000-0005-0000-0000-00006B110000}"/>
    <cellStyle name="Comma 12 8 3 2 5" xfId="9198" xr:uid="{00000000-0005-0000-0000-00006C110000}"/>
    <cellStyle name="Comma 12 8 3 2 6" xfId="20993" xr:uid="{00000000-0005-0000-0000-00006D110000}"/>
    <cellStyle name="Comma 12 8 3 2 7" xfId="32857" xr:uid="{00000000-0005-0000-0000-00006E110000}"/>
    <cellStyle name="Comma 12 8 3 3" xfId="2530" xr:uid="{00000000-0005-0000-0000-00006F110000}"/>
    <cellStyle name="Comma 12 8 3 3 2" xfId="6765" xr:uid="{00000000-0005-0000-0000-000070110000}"/>
    <cellStyle name="Comma 12 8 3 3 2 2" xfId="15103" xr:uid="{00000000-0005-0000-0000-000071110000}"/>
    <cellStyle name="Comma 12 8 3 3 2 3" xfId="26754" xr:uid="{00000000-0005-0000-0000-000072110000}"/>
    <cellStyle name="Comma 12 8 3 3 2 4" xfId="32858" xr:uid="{00000000-0005-0000-0000-000073110000}"/>
    <cellStyle name="Comma 12 8 3 3 3" xfId="9201" xr:uid="{00000000-0005-0000-0000-000074110000}"/>
    <cellStyle name="Comma 12 8 3 3 4" xfId="20996" xr:uid="{00000000-0005-0000-0000-000075110000}"/>
    <cellStyle name="Comma 12 8 3 3 5" xfId="32859" xr:uid="{00000000-0005-0000-0000-000076110000}"/>
    <cellStyle name="Comma 12 8 3 4" xfId="4856" xr:uid="{00000000-0005-0000-0000-000077110000}"/>
    <cellStyle name="Comma 12 8 3 4 2" xfId="15104" xr:uid="{00000000-0005-0000-0000-000078110000}"/>
    <cellStyle name="Comma 12 8 3 4 2 2" xfId="26755" xr:uid="{00000000-0005-0000-0000-000079110000}"/>
    <cellStyle name="Comma 12 8 3 4 3" xfId="9202" xr:uid="{00000000-0005-0000-0000-00007A110000}"/>
    <cellStyle name="Comma 12 8 3 4 4" xfId="20997" xr:uid="{00000000-0005-0000-0000-00007B110000}"/>
    <cellStyle name="Comma 12 8 3 4 5" xfId="32860" xr:uid="{00000000-0005-0000-0000-00007C110000}"/>
    <cellStyle name="Comma 12 8 3 5" xfId="15099" xr:uid="{00000000-0005-0000-0000-00007D110000}"/>
    <cellStyle name="Comma 12 8 3 5 2" xfId="26750" xr:uid="{00000000-0005-0000-0000-00007E110000}"/>
    <cellStyle name="Comma 12 8 3 6" xfId="9197" xr:uid="{00000000-0005-0000-0000-00007F110000}"/>
    <cellStyle name="Comma 12 8 3 7" xfId="20992" xr:uid="{00000000-0005-0000-0000-000080110000}"/>
    <cellStyle name="Comma 12 8 3 8" xfId="32861" xr:uid="{00000000-0005-0000-0000-000081110000}"/>
    <cellStyle name="Comma 12 8 4" xfId="265" xr:uid="{00000000-0005-0000-0000-000082110000}"/>
    <cellStyle name="Comma 12 8 4 2" xfId="266" xr:uid="{00000000-0005-0000-0000-000083110000}"/>
    <cellStyle name="Comma 12 8 4 2 2" xfId="2533" xr:uid="{00000000-0005-0000-0000-000084110000}"/>
    <cellStyle name="Comma 12 8 4 2 2 2" xfId="6768" xr:uid="{00000000-0005-0000-0000-000085110000}"/>
    <cellStyle name="Comma 12 8 4 2 2 2 2" xfId="15107" xr:uid="{00000000-0005-0000-0000-000086110000}"/>
    <cellStyle name="Comma 12 8 4 2 2 2 3" xfId="26758" xr:uid="{00000000-0005-0000-0000-000087110000}"/>
    <cellStyle name="Comma 12 8 4 2 2 2 4" xfId="32862" xr:uid="{00000000-0005-0000-0000-000088110000}"/>
    <cellStyle name="Comma 12 8 4 2 2 3" xfId="9205" xr:uid="{00000000-0005-0000-0000-000089110000}"/>
    <cellStyle name="Comma 12 8 4 2 2 4" xfId="21000" xr:uid="{00000000-0005-0000-0000-00008A110000}"/>
    <cellStyle name="Comma 12 8 4 2 2 5" xfId="32863" xr:uid="{00000000-0005-0000-0000-00008B110000}"/>
    <cellStyle name="Comma 12 8 4 2 3" xfId="5678" xr:uid="{00000000-0005-0000-0000-00008C110000}"/>
    <cellStyle name="Comma 12 8 4 2 3 2" xfId="15108" xr:uid="{00000000-0005-0000-0000-00008D110000}"/>
    <cellStyle name="Comma 12 8 4 2 3 2 2" xfId="26759" xr:uid="{00000000-0005-0000-0000-00008E110000}"/>
    <cellStyle name="Comma 12 8 4 2 3 3" xfId="9206" xr:uid="{00000000-0005-0000-0000-00008F110000}"/>
    <cellStyle name="Comma 12 8 4 2 3 4" xfId="21001" xr:uid="{00000000-0005-0000-0000-000090110000}"/>
    <cellStyle name="Comma 12 8 4 2 3 5" xfId="32864" xr:uid="{00000000-0005-0000-0000-000091110000}"/>
    <cellStyle name="Comma 12 8 4 2 4" xfId="15106" xr:uid="{00000000-0005-0000-0000-000092110000}"/>
    <cellStyle name="Comma 12 8 4 2 4 2" xfId="26757" xr:uid="{00000000-0005-0000-0000-000093110000}"/>
    <cellStyle name="Comma 12 8 4 2 5" xfId="9204" xr:uid="{00000000-0005-0000-0000-000094110000}"/>
    <cellStyle name="Comma 12 8 4 2 6" xfId="20999" xr:uid="{00000000-0005-0000-0000-000095110000}"/>
    <cellStyle name="Comma 12 8 4 2 7" xfId="32865" xr:uid="{00000000-0005-0000-0000-000096110000}"/>
    <cellStyle name="Comma 12 8 4 3" xfId="2532" xr:uid="{00000000-0005-0000-0000-000097110000}"/>
    <cellStyle name="Comma 12 8 4 3 2" xfId="6767" xr:uid="{00000000-0005-0000-0000-000098110000}"/>
    <cellStyle name="Comma 12 8 4 3 2 2" xfId="15109" xr:uid="{00000000-0005-0000-0000-000099110000}"/>
    <cellStyle name="Comma 12 8 4 3 2 3" xfId="26760" xr:uid="{00000000-0005-0000-0000-00009A110000}"/>
    <cellStyle name="Comma 12 8 4 3 2 4" xfId="32866" xr:uid="{00000000-0005-0000-0000-00009B110000}"/>
    <cellStyle name="Comma 12 8 4 3 3" xfId="9207" xr:uid="{00000000-0005-0000-0000-00009C110000}"/>
    <cellStyle name="Comma 12 8 4 3 4" xfId="21002" xr:uid="{00000000-0005-0000-0000-00009D110000}"/>
    <cellStyle name="Comma 12 8 4 3 5" xfId="32867" xr:uid="{00000000-0005-0000-0000-00009E110000}"/>
    <cellStyle name="Comma 12 8 4 4" xfId="5307" xr:uid="{00000000-0005-0000-0000-00009F110000}"/>
    <cellStyle name="Comma 12 8 4 4 2" xfId="15110" xr:uid="{00000000-0005-0000-0000-0000A0110000}"/>
    <cellStyle name="Comma 12 8 4 4 2 2" xfId="26761" xr:uid="{00000000-0005-0000-0000-0000A1110000}"/>
    <cellStyle name="Comma 12 8 4 4 3" xfId="9208" xr:uid="{00000000-0005-0000-0000-0000A2110000}"/>
    <cellStyle name="Comma 12 8 4 4 4" xfId="21003" xr:uid="{00000000-0005-0000-0000-0000A3110000}"/>
    <cellStyle name="Comma 12 8 4 4 5" xfId="32868" xr:uid="{00000000-0005-0000-0000-0000A4110000}"/>
    <cellStyle name="Comma 12 8 4 5" xfId="15105" xr:uid="{00000000-0005-0000-0000-0000A5110000}"/>
    <cellStyle name="Comma 12 8 4 5 2" xfId="26756" xr:uid="{00000000-0005-0000-0000-0000A6110000}"/>
    <cellStyle name="Comma 12 8 4 6" xfId="9203" xr:uid="{00000000-0005-0000-0000-0000A7110000}"/>
    <cellStyle name="Comma 12 8 4 7" xfId="20998" xr:uid="{00000000-0005-0000-0000-0000A8110000}"/>
    <cellStyle name="Comma 12 8 4 8" xfId="32869" xr:uid="{00000000-0005-0000-0000-0000A9110000}"/>
    <cellStyle name="Comma 12 8 5" xfId="267" xr:uid="{00000000-0005-0000-0000-0000AA110000}"/>
    <cellStyle name="Comma 12 8 5 2" xfId="2534" xr:uid="{00000000-0005-0000-0000-0000AB110000}"/>
    <cellStyle name="Comma 12 8 5 2 2" xfId="6769" xr:uid="{00000000-0005-0000-0000-0000AC110000}"/>
    <cellStyle name="Comma 12 8 5 2 2 2" xfId="15112" xr:uid="{00000000-0005-0000-0000-0000AD110000}"/>
    <cellStyle name="Comma 12 8 5 2 2 3" xfId="26763" xr:uid="{00000000-0005-0000-0000-0000AE110000}"/>
    <cellStyle name="Comma 12 8 5 2 2 4" xfId="32870" xr:uid="{00000000-0005-0000-0000-0000AF110000}"/>
    <cellStyle name="Comma 12 8 5 2 3" xfId="9210" xr:uid="{00000000-0005-0000-0000-0000B0110000}"/>
    <cellStyle name="Comma 12 8 5 2 4" xfId="21005" xr:uid="{00000000-0005-0000-0000-0000B1110000}"/>
    <cellStyle name="Comma 12 8 5 2 5" xfId="32871" xr:uid="{00000000-0005-0000-0000-0000B2110000}"/>
    <cellStyle name="Comma 12 8 5 3" xfId="5679" xr:uid="{00000000-0005-0000-0000-0000B3110000}"/>
    <cellStyle name="Comma 12 8 5 3 2" xfId="15113" xr:uid="{00000000-0005-0000-0000-0000B4110000}"/>
    <cellStyle name="Comma 12 8 5 3 2 2" xfId="26764" xr:uid="{00000000-0005-0000-0000-0000B5110000}"/>
    <cellStyle name="Comma 12 8 5 3 3" xfId="9211" xr:uid="{00000000-0005-0000-0000-0000B6110000}"/>
    <cellStyle name="Comma 12 8 5 3 4" xfId="21006" xr:uid="{00000000-0005-0000-0000-0000B7110000}"/>
    <cellStyle name="Comma 12 8 5 3 5" xfId="32872" xr:uid="{00000000-0005-0000-0000-0000B8110000}"/>
    <cellStyle name="Comma 12 8 5 4" xfId="15111" xr:uid="{00000000-0005-0000-0000-0000B9110000}"/>
    <cellStyle name="Comma 12 8 5 4 2" xfId="26762" xr:uid="{00000000-0005-0000-0000-0000BA110000}"/>
    <cellStyle name="Comma 12 8 5 5" xfId="9209" xr:uid="{00000000-0005-0000-0000-0000BB110000}"/>
    <cellStyle name="Comma 12 8 5 6" xfId="21004" xr:uid="{00000000-0005-0000-0000-0000BC110000}"/>
    <cellStyle name="Comma 12 8 5 7" xfId="32873" xr:uid="{00000000-0005-0000-0000-0000BD110000}"/>
    <cellStyle name="Comma 12 8 6" xfId="2527" xr:uid="{00000000-0005-0000-0000-0000BE110000}"/>
    <cellStyle name="Comma 12 8 6 2" xfId="6762" xr:uid="{00000000-0005-0000-0000-0000BF110000}"/>
    <cellStyle name="Comma 12 8 6 2 2" xfId="15114" xr:uid="{00000000-0005-0000-0000-0000C0110000}"/>
    <cellStyle name="Comma 12 8 6 2 3" xfId="26765" xr:uid="{00000000-0005-0000-0000-0000C1110000}"/>
    <cellStyle name="Comma 12 8 6 2 4" xfId="32874" xr:uid="{00000000-0005-0000-0000-0000C2110000}"/>
    <cellStyle name="Comma 12 8 6 3" xfId="9212" xr:uid="{00000000-0005-0000-0000-0000C3110000}"/>
    <cellStyle name="Comma 12 8 6 4" xfId="21007" xr:uid="{00000000-0005-0000-0000-0000C4110000}"/>
    <cellStyle name="Comma 12 8 6 5" xfId="32875" xr:uid="{00000000-0005-0000-0000-0000C5110000}"/>
    <cellStyle name="Comma 12 8 7" xfId="4614" xr:uid="{00000000-0005-0000-0000-0000C6110000}"/>
    <cellStyle name="Comma 12 8 7 2" xfId="15115" xr:uid="{00000000-0005-0000-0000-0000C7110000}"/>
    <cellStyle name="Comma 12 8 7 2 2" xfId="26766" xr:uid="{00000000-0005-0000-0000-0000C8110000}"/>
    <cellStyle name="Comma 12 8 7 3" xfId="9213" xr:uid="{00000000-0005-0000-0000-0000C9110000}"/>
    <cellStyle name="Comma 12 8 7 4" xfId="21008" xr:uid="{00000000-0005-0000-0000-0000CA110000}"/>
    <cellStyle name="Comma 12 8 7 5" xfId="32876" xr:uid="{00000000-0005-0000-0000-0000CB110000}"/>
    <cellStyle name="Comma 12 8 8" xfId="15092" xr:uid="{00000000-0005-0000-0000-0000CC110000}"/>
    <cellStyle name="Comma 12 8 8 2" xfId="26743" xr:uid="{00000000-0005-0000-0000-0000CD110000}"/>
    <cellStyle name="Comma 12 8 9" xfId="9190" xr:uid="{00000000-0005-0000-0000-0000CE110000}"/>
    <cellStyle name="Comma 12 9" xfId="268" xr:uid="{00000000-0005-0000-0000-0000CF110000}"/>
    <cellStyle name="Comma 12 9 10" xfId="21009" xr:uid="{00000000-0005-0000-0000-0000D0110000}"/>
    <cellStyle name="Comma 12 9 11" xfId="32877" xr:uid="{00000000-0005-0000-0000-0000D1110000}"/>
    <cellStyle name="Comma 12 9 2" xfId="269" xr:uid="{00000000-0005-0000-0000-0000D2110000}"/>
    <cellStyle name="Comma 12 9 2 2" xfId="270" xr:uid="{00000000-0005-0000-0000-0000D3110000}"/>
    <cellStyle name="Comma 12 9 2 2 2" xfId="2537" xr:uid="{00000000-0005-0000-0000-0000D4110000}"/>
    <cellStyle name="Comma 12 9 2 2 2 2" xfId="6772" xr:uid="{00000000-0005-0000-0000-0000D5110000}"/>
    <cellStyle name="Comma 12 9 2 2 2 2 2" xfId="15119" xr:uid="{00000000-0005-0000-0000-0000D6110000}"/>
    <cellStyle name="Comma 12 9 2 2 2 2 3" xfId="26770" xr:uid="{00000000-0005-0000-0000-0000D7110000}"/>
    <cellStyle name="Comma 12 9 2 2 2 2 4" xfId="32878" xr:uid="{00000000-0005-0000-0000-0000D8110000}"/>
    <cellStyle name="Comma 12 9 2 2 2 3" xfId="9217" xr:uid="{00000000-0005-0000-0000-0000D9110000}"/>
    <cellStyle name="Comma 12 9 2 2 2 4" xfId="21012" xr:uid="{00000000-0005-0000-0000-0000DA110000}"/>
    <cellStyle name="Comma 12 9 2 2 2 5" xfId="32879" xr:uid="{00000000-0005-0000-0000-0000DB110000}"/>
    <cellStyle name="Comma 12 9 2 2 3" xfId="5680" xr:uid="{00000000-0005-0000-0000-0000DC110000}"/>
    <cellStyle name="Comma 12 9 2 2 3 2" xfId="15120" xr:uid="{00000000-0005-0000-0000-0000DD110000}"/>
    <cellStyle name="Comma 12 9 2 2 3 2 2" xfId="26771" xr:uid="{00000000-0005-0000-0000-0000DE110000}"/>
    <cellStyle name="Comma 12 9 2 2 3 3" xfId="9218" xr:uid="{00000000-0005-0000-0000-0000DF110000}"/>
    <cellStyle name="Comma 12 9 2 2 3 4" xfId="21013" xr:uid="{00000000-0005-0000-0000-0000E0110000}"/>
    <cellStyle name="Comma 12 9 2 2 3 5" xfId="32880" xr:uid="{00000000-0005-0000-0000-0000E1110000}"/>
    <cellStyle name="Comma 12 9 2 2 4" xfId="15118" xr:uid="{00000000-0005-0000-0000-0000E2110000}"/>
    <cellStyle name="Comma 12 9 2 2 4 2" xfId="26769" xr:uid="{00000000-0005-0000-0000-0000E3110000}"/>
    <cellStyle name="Comma 12 9 2 2 5" xfId="9216" xr:uid="{00000000-0005-0000-0000-0000E4110000}"/>
    <cellStyle name="Comma 12 9 2 2 6" xfId="21011" xr:uid="{00000000-0005-0000-0000-0000E5110000}"/>
    <cellStyle name="Comma 12 9 2 2 7" xfId="32881" xr:uid="{00000000-0005-0000-0000-0000E6110000}"/>
    <cellStyle name="Comma 12 9 2 3" xfId="2536" xr:uid="{00000000-0005-0000-0000-0000E7110000}"/>
    <cellStyle name="Comma 12 9 2 3 2" xfId="6771" xr:uid="{00000000-0005-0000-0000-0000E8110000}"/>
    <cellStyle name="Comma 12 9 2 3 2 2" xfId="15121" xr:uid="{00000000-0005-0000-0000-0000E9110000}"/>
    <cellStyle name="Comma 12 9 2 3 2 3" xfId="26772" xr:uid="{00000000-0005-0000-0000-0000EA110000}"/>
    <cellStyle name="Comma 12 9 2 3 2 4" xfId="32882" xr:uid="{00000000-0005-0000-0000-0000EB110000}"/>
    <cellStyle name="Comma 12 9 2 3 3" xfId="9219" xr:uid="{00000000-0005-0000-0000-0000EC110000}"/>
    <cellStyle name="Comma 12 9 2 3 4" xfId="21014" xr:uid="{00000000-0005-0000-0000-0000ED110000}"/>
    <cellStyle name="Comma 12 9 2 3 5" xfId="32883" xr:uid="{00000000-0005-0000-0000-0000EE110000}"/>
    <cellStyle name="Comma 12 9 2 4" xfId="5185" xr:uid="{00000000-0005-0000-0000-0000EF110000}"/>
    <cellStyle name="Comma 12 9 2 4 2" xfId="15122" xr:uid="{00000000-0005-0000-0000-0000F0110000}"/>
    <cellStyle name="Comma 12 9 2 4 2 2" xfId="26773" xr:uid="{00000000-0005-0000-0000-0000F1110000}"/>
    <cellStyle name="Comma 12 9 2 4 3" xfId="9220" xr:uid="{00000000-0005-0000-0000-0000F2110000}"/>
    <cellStyle name="Comma 12 9 2 4 4" xfId="21015" xr:uid="{00000000-0005-0000-0000-0000F3110000}"/>
    <cellStyle name="Comma 12 9 2 4 5" xfId="32884" xr:uid="{00000000-0005-0000-0000-0000F4110000}"/>
    <cellStyle name="Comma 12 9 2 5" xfId="15117" xr:uid="{00000000-0005-0000-0000-0000F5110000}"/>
    <cellStyle name="Comma 12 9 2 5 2" xfId="26768" xr:uid="{00000000-0005-0000-0000-0000F6110000}"/>
    <cellStyle name="Comma 12 9 2 6" xfId="9215" xr:uid="{00000000-0005-0000-0000-0000F7110000}"/>
    <cellStyle name="Comma 12 9 2 7" xfId="21010" xr:uid="{00000000-0005-0000-0000-0000F8110000}"/>
    <cellStyle name="Comma 12 9 2 8" xfId="32885" xr:uid="{00000000-0005-0000-0000-0000F9110000}"/>
    <cellStyle name="Comma 12 9 3" xfId="271" xr:uid="{00000000-0005-0000-0000-0000FA110000}"/>
    <cellStyle name="Comma 12 9 3 2" xfId="272" xr:uid="{00000000-0005-0000-0000-0000FB110000}"/>
    <cellStyle name="Comma 12 9 3 2 2" xfId="2539" xr:uid="{00000000-0005-0000-0000-0000FC110000}"/>
    <cellStyle name="Comma 12 9 3 2 2 2" xfId="6774" xr:uid="{00000000-0005-0000-0000-0000FD110000}"/>
    <cellStyle name="Comma 12 9 3 2 2 2 2" xfId="15125" xr:uid="{00000000-0005-0000-0000-0000FE110000}"/>
    <cellStyle name="Comma 12 9 3 2 2 2 3" xfId="26776" xr:uid="{00000000-0005-0000-0000-0000FF110000}"/>
    <cellStyle name="Comma 12 9 3 2 2 2 4" xfId="32886" xr:uid="{00000000-0005-0000-0000-000000120000}"/>
    <cellStyle name="Comma 12 9 3 2 2 3" xfId="9223" xr:uid="{00000000-0005-0000-0000-000001120000}"/>
    <cellStyle name="Comma 12 9 3 2 2 4" xfId="21018" xr:uid="{00000000-0005-0000-0000-000002120000}"/>
    <cellStyle name="Comma 12 9 3 2 2 5" xfId="32887" xr:uid="{00000000-0005-0000-0000-000003120000}"/>
    <cellStyle name="Comma 12 9 3 2 3" xfId="5681" xr:uid="{00000000-0005-0000-0000-000004120000}"/>
    <cellStyle name="Comma 12 9 3 2 3 2" xfId="15126" xr:uid="{00000000-0005-0000-0000-000005120000}"/>
    <cellStyle name="Comma 12 9 3 2 3 2 2" xfId="26777" xr:uid="{00000000-0005-0000-0000-000006120000}"/>
    <cellStyle name="Comma 12 9 3 2 3 3" xfId="9224" xr:uid="{00000000-0005-0000-0000-000007120000}"/>
    <cellStyle name="Comma 12 9 3 2 3 4" xfId="21019" xr:uid="{00000000-0005-0000-0000-000008120000}"/>
    <cellStyle name="Comma 12 9 3 2 3 5" xfId="32888" xr:uid="{00000000-0005-0000-0000-000009120000}"/>
    <cellStyle name="Comma 12 9 3 2 4" xfId="15124" xr:uid="{00000000-0005-0000-0000-00000A120000}"/>
    <cellStyle name="Comma 12 9 3 2 4 2" xfId="26775" xr:uid="{00000000-0005-0000-0000-00000B120000}"/>
    <cellStyle name="Comma 12 9 3 2 5" xfId="9222" xr:uid="{00000000-0005-0000-0000-00000C120000}"/>
    <cellStyle name="Comma 12 9 3 2 6" xfId="21017" xr:uid="{00000000-0005-0000-0000-00000D120000}"/>
    <cellStyle name="Comma 12 9 3 2 7" xfId="32889" xr:uid="{00000000-0005-0000-0000-00000E120000}"/>
    <cellStyle name="Comma 12 9 3 3" xfId="2538" xr:uid="{00000000-0005-0000-0000-00000F120000}"/>
    <cellStyle name="Comma 12 9 3 3 2" xfId="6773" xr:uid="{00000000-0005-0000-0000-000010120000}"/>
    <cellStyle name="Comma 12 9 3 3 2 2" xfId="15127" xr:uid="{00000000-0005-0000-0000-000011120000}"/>
    <cellStyle name="Comma 12 9 3 3 2 3" xfId="26778" xr:uid="{00000000-0005-0000-0000-000012120000}"/>
    <cellStyle name="Comma 12 9 3 3 2 4" xfId="32890" xr:uid="{00000000-0005-0000-0000-000013120000}"/>
    <cellStyle name="Comma 12 9 3 3 3" xfId="9225" xr:uid="{00000000-0005-0000-0000-000014120000}"/>
    <cellStyle name="Comma 12 9 3 3 4" xfId="21020" xr:uid="{00000000-0005-0000-0000-000015120000}"/>
    <cellStyle name="Comma 12 9 3 3 5" xfId="32891" xr:uid="{00000000-0005-0000-0000-000016120000}"/>
    <cellStyle name="Comma 12 9 3 4" xfId="4943" xr:uid="{00000000-0005-0000-0000-000017120000}"/>
    <cellStyle name="Comma 12 9 3 4 2" xfId="15128" xr:uid="{00000000-0005-0000-0000-000018120000}"/>
    <cellStyle name="Comma 12 9 3 4 2 2" xfId="26779" xr:uid="{00000000-0005-0000-0000-000019120000}"/>
    <cellStyle name="Comma 12 9 3 4 3" xfId="9226" xr:uid="{00000000-0005-0000-0000-00001A120000}"/>
    <cellStyle name="Comma 12 9 3 4 4" xfId="21021" xr:uid="{00000000-0005-0000-0000-00001B120000}"/>
    <cellStyle name="Comma 12 9 3 4 5" xfId="32892" xr:uid="{00000000-0005-0000-0000-00001C120000}"/>
    <cellStyle name="Comma 12 9 3 5" xfId="15123" xr:uid="{00000000-0005-0000-0000-00001D120000}"/>
    <cellStyle name="Comma 12 9 3 5 2" xfId="26774" xr:uid="{00000000-0005-0000-0000-00001E120000}"/>
    <cellStyle name="Comma 12 9 3 6" xfId="9221" xr:uid="{00000000-0005-0000-0000-00001F120000}"/>
    <cellStyle name="Comma 12 9 3 7" xfId="21016" xr:uid="{00000000-0005-0000-0000-000020120000}"/>
    <cellStyle name="Comma 12 9 3 8" xfId="32893" xr:uid="{00000000-0005-0000-0000-000021120000}"/>
    <cellStyle name="Comma 12 9 4" xfId="273" xr:uid="{00000000-0005-0000-0000-000022120000}"/>
    <cellStyle name="Comma 12 9 4 2" xfId="274" xr:uid="{00000000-0005-0000-0000-000023120000}"/>
    <cellStyle name="Comma 12 9 4 2 2" xfId="2541" xr:uid="{00000000-0005-0000-0000-000024120000}"/>
    <cellStyle name="Comma 12 9 4 2 2 2" xfId="6776" xr:uid="{00000000-0005-0000-0000-000025120000}"/>
    <cellStyle name="Comma 12 9 4 2 2 2 2" xfId="15131" xr:uid="{00000000-0005-0000-0000-000026120000}"/>
    <cellStyle name="Comma 12 9 4 2 2 2 3" xfId="26782" xr:uid="{00000000-0005-0000-0000-000027120000}"/>
    <cellStyle name="Comma 12 9 4 2 2 2 4" xfId="32894" xr:uid="{00000000-0005-0000-0000-000028120000}"/>
    <cellStyle name="Comma 12 9 4 2 2 3" xfId="9229" xr:uid="{00000000-0005-0000-0000-000029120000}"/>
    <cellStyle name="Comma 12 9 4 2 2 4" xfId="21024" xr:uid="{00000000-0005-0000-0000-00002A120000}"/>
    <cellStyle name="Comma 12 9 4 2 2 5" xfId="32895" xr:uid="{00000000-0005-0000-0000-00002B120000}"/>
    <cellStyle name="Comma 12 9 4 2 3" xfId="5682" xr:uid="{00000000-0005-0000-0000-00002C120000}"/>
    <cellStyle name="Comma 12 9 4 2 3 2" xfId="15132" xr:uid="{00000000-0005-0000-0000-00002D120000}"/>
    <cellStyle name="Comma 12 9 4 2 3 2 2" xfId="26783" xr:uid="{00000000-0005-0000-0000-00002E120000}"/>
    <cellStyle name="Comma 12 9 4 2 3 3" xfId="9230" xr:uid="{00000000-0005-0000-0000-00002F120000}"/>
    <cellStyle name="Comma 12 9 4 2 3 4" xfId="21025" xr:uid="{00000000-0005-0000-0000-000030120000}"/>
    <cellStyle name="Comma 12 9 4 2 3 5" xfId="32896" xr:uid="{00000000-0005-0000-0000-000031120000}"/>
    <cellStyle name="Comma 12 9 4 2 4" xfId="15130" xr:uid="{00000000-0005-0000-0000-000032120000}"/>
    <cellStyle name="Comma 12 9 4 2 4 2" xfId="26781" xr:uid="{00000000-0005-0000-0000-000033120000}"/>
    <cellStyle name="Comma 12 9 4 2 5" xfId="9228" xr:uid="{00000000-0005-0000-0000-000034120000}"/>
    <cellStyle name="Comma 12 9 4 2 6" xfId="21023" xr:uid="{00000000-0005-0000-0000-000035120000}"/>
    <cellStyle name="Comma 12 9 4 2 7" xfId="32897" xr:uid="{00000000-0005-0000-0000-000036120000}"/>
    <cellStyle name="Comma 12 9 4 3" xfId="2540" xr:uid="{00000000-0005-0000-0000-000037120000}"/>
    <cellStyle name="Comma 12 9 4 3 2" xfId="6775" xr:uid="{00000000-0005-0000-0000-000038120000}"/>
    <cellStyle name="Comma 12 9 4 3 2 2" xfId="15133" xr:uid="{00000000-0005-0000-0000-000039120000}"/>
    <cellStyle name="Comma 12 9 4 3 2 3" xfId="26784" xr:uid="{00000000-0005-0000-0000-00003A120000}"/>
    <cellStyle name="Comma 12 9 4 3 2 4" xfId="32898" xr:uid="{00000000-0005-0000-0000-00003B120000}"/>
    <cellStyle name="Comma 12 9 4 3 3" xfId="9231" xr:uid="{00000000-0005-0000-0000-00003C120000}"/>
    <cellStyle name="Comma 12 9 4 3 4" xfId="21026" xr:uid="{00000000-0005-0000-0000-00003D120000}"/>
    <cellStyle name="Comma 12 9 4 3 5" xfId="32899" xr:uid="{00000000-0005-0000-0000-00003E120000}"/>
    <cellStyle name="Comma 12 9 4 4" xfId="5394" xr:uid="{00000000-0005-0000-0000-00003F120000}"/>
    <cellStyle name="Comma 12 9 4 4 2" xfId="15134" xr:uid="{00000000-0005-0000-0000-000040120000}"/>
    <cellStyle name="Comma 12 9 4 4 2 2" xfId="26785" xr:uid="{00000000-0005-0000-0000-000041120000}"/>
    <cellStyle name="Comma 12 9 4 4 3" xfId="9232" xr:uid="{00000000-0005-0000-0000-000042120000}"/>
    <cellStyle name="Comma 12 9 4 4 4" xfId="21027" xr:uid="{00000000-0005-0000-0000-000043120000}"/>
    <cellStyle name="Comma 12 9 4 4 5" xfId="32900" xr:uid="{00000000-0005-0000-0000-000044120000}"/>
    <cellStyle name="Comma 12 9 4 5" xfId="15129" xr:uid="{00000000-0005-0000-0000-000045120000}"/>
    <cellStyle name="Comma 12 9 4 5 2" xfId="26780" xr:uid="{00000000-0005-0000-0000-000046120000}"/>
    <cellStyle name="Comma 12 9 4 6" xfId="9227" xr:uid="{00000000-0005-0000-0000-000047120000}"/>
    <cellStyle name="Comma 12 9 4 7" xfId="21022" xr:uid="{00000000-0005-0000-0000-000048120000}"/>
    <cellStyle name="Comma 12 9 4 8" xfId="32901" xr:uid="{00000000-0005-0000-0000-000049120000}"/>
    <cellStyle name="Comma 12 9 5" xfId="275" xr:uid="{00000000-0005-0000-0000-00004A120000}"/>
    <cellStyle name="Comma 12 9 5 2" xfId="2542" xr:uid="{00000000-0005-0000-0000-00004B120000}"/>
    <cellStyle name="Comma 12 9 5 2 2" xfId="6777" xr:uid="{00000000-0005-0000-0000-00004C120000}"/>
    <cellStyle name="Comma 12 9 5 2 2 2" xfId="15136" xr:uid="{00000000-0005-0000-0000-00004D120000}"/>
    <cellStyle name="Comma 12 9 5 2 2 3" xfId="26787" xr:uid="{00000000-0005-0000-0000-00004E120000}"/>
    <cellStyle name="Comma 12 9 5 2 2 4" xfId="32902" xr:uid="{00000000-0005-0000-0000-00004F120000}"/>
    <cellStyle name="Comma 12 9 5 2 3" xfId="9234" xr:uid="{00000000-0005-0000-0000-000050120000}"/>
    <cellStyle name="Comma 12 9 5 2 4" xfId="21029" xr:uid="{00000000-0005-0000-0000-000051120000}"/>
    <cellStyle name="Comma 12 9 5 2 5" xfId="32903" xr:uid="{00000000-0005-0000-0000-000052120000}"/>
    <cellStyle name="Comma 12 9 5 3" xfId="5683" xr:uid="{00000000-0005-0000-0000-000053120000}"/>
    <cellStyle name="Comma 12 9 5 3 2" xfId="15137" xr:uid="{00000000-0005-0000-0000-000054120000}"/>
    <cellStyle name="Comma 12 9 5 3 2 2" xfId="26788" xr:uid="{00000000-0005-0000-0000-000055120000}"/>
    <cellStyle name="Comma 12 9 5 3 3" xfId="9235" xr:uid="{00000000-0005-0000-0000-000056120000}"/>
    <cellStyle name="Comma 12 9 5 3 4" xfId="21030" xr:uid="{00000000-0005-0000-0000-000057120000}"/>
    <cellStyle name="Comma 12 9 5 3 5" xfId="32904" xr:uid="{00000000-0005-0000-0000-000058120000}"/>
    <cellStyle name="Comma 12 9 5 4" xfId="15135" xr:uid="{00000000-0005-0000-0000-000059120000}"/>
    <cellStyle name="Comma 12 9 5 4 2" xfId="26786" xr:uid="{00000000-0005-0000-0000-00005A120000}"/>
    <cellStyle name="Comma 12 9 5 5" xfId="9233" xr:uid="{00000000-0005-0000-0000-00005B120000}"/>
    <cellStyle name="Comma 12 9 5 6" xfId="21028" xr:uid="{00000000-0005-0000-0000-00005C120000}"/>
    <cellStyle name="Comma 12 9 5 7" xfId="32905" xr:uid="{00000000-0005-0000-0000-00005D120000}"/>
    <cellStyle name="Comma 12 9 6" xfId="2535" xr:uid="{00000000-0005-0000-0000-00005E120000}"/>
    <cellStyle name="Comma 12 9 6 2" xfId="6770" xr:uid="{00000000-0005-0000-0000-00005F120000}"/>
    <cellStyle name="Comma 12 9 6 2 2" xfId="15138" xr:uid="{00000000-0005-0000-0000-000060120000}"/>
    <cellStyle name="Comma 12 9 6 2 3" xfId="26789" xr:uid="{00000000-0005-0000-0000-000061120000}"/>
    <cellStyle name="Comma 12 9 6 2 4" xfId="32906" xr:uid="{00000000-0005-0000-0000-000062120000}"/>
    <cellStyle name="Comma 12 9 6 3" xfId="9236" xr:uid="{00000000-0005-0000-0000-000063120000}"/>
    <cellStyle name="Comma 12 9 6 4" xfId="21031" xr:uid="{00000000-0005-0000-0000-000064120000}"/>
    <cellStyle name="Comma 12 9 6 5" xfId="32907" xr:uid="{00000000-0005-0000-0000-000065120000}"/>
    <cellStyle name="Comma 12 9 7" xfId="4701" xr:uid="{00000000-0005-0000-0000-000066120000}"/>
    <cellStyle name="Comma 12 9 7 2" xfId="15139" xr:uid="{00000000-0005-0000-0000-000067120000}"/>
    <cellStyle name="Comma 12 9 7 2 2" xfId="26790" xr:uid="{00000000-0005-0000-0000-000068120000}"/>
    <cellStyle name="Comma 12 9 7 3" xfId="9237" xr:uid="{00000000-0005-0000-0000-000069120000}"/>
    <cellStyle name="Comma 12 9 7 4" xfId="21032" xr:uid="{00000000-0005-0000-0000-00006A120000}"/>
    <cellStyle name="Comma 12 9 7 5" xfId="32908" xr:uid="{00000000-0005-0000-0000-00006B120000}"/>
    <cellStyle name="Comma 12 9 8" xfId="15116" xr:uid="{00000000-0005-0000-0000-00006C120000}"/>
    <cellStyle name="Comma 12 9 8 2" xfId="26767" xr:uid="{00000000-0005-0000-0000-00006D120000}"/>
    <cellStyle name="Comma 12 9 9" xfId="9214" xr:uid="{00000000-0005-0000-0000-00006E120000}"/>
    <cellStyle name="Comma 13" xfId="276" xr:uid="{00000000-0005-0000-0000-00006F120000}"/>
    <cellStyle name="Comma 13 10" xfId="4587" xr:uid="{00000000-0005-0000-0000-000070120000}"/>
    <cellStyle name="Comma 13 10 2" xfId="15140" xr:uid="{00000000-0005-0000-0000-000071120000}"/>
    <cellStyle name="Comma 13 10 3" xfId="26791" xr:uid="{00000000-0005-0000-0000-000072120000}"/>
    <cellStyle name="Comma 13 10 4" xfId="32909" xr:uid="{00000000-0005-0000-0000-000073120000}"/>
    <cellStyle name="Comma 13 11" xfId="20320" xr:uid="{00000000-0005-0000-0000-000074120000}"/>
    <cellStyle name="Comma 13 11 2" xfId="32910" xr:uid="{00000000-0005-0000-0000-000075120000}"/>
    <cellStyle name="Comma 13 12" xfId="9238" xr:uid="{00000000-0005-0000-0000-000076120000}"/>
    <cellStyle name="Comma 13 13" xfId="21033" xr:uid="{00000000-0005-0000-0000-000077120000}"/>
    <cellStyle name="Comma 13 14" xfId="32911" xr:uid="{00000000-0005-0000-0000-000078120000}"/>
    <cellStyle name="Comma 13 2" xfId="277" xr:uid="{00000000-0005-0000-0000-000079120000}"/>
    <cellStyle name="Comma 13 2 10" xfId="21034" xr:uid="{00000000-0005-0000-0000-00007A120000}"/>
    <cellStyle name="Comma 13 2 11" xfId="32912" xr:uid="{00000000-0005-0000-0000-00007B120000}"/>
    <cellStyle name="Comma 13 2 2" xfId="278" xr:uid="{00000000-0005-0000-0000-00007C120000}"/>
    <cellStyle name="Comma 13 2 2 2" xfId="279" xr:uid="{00000000-0005-0000-0000-00007D120000}"/>
    <cellStyle name="Comma 13 2 2 2 2" xfId="2546" xr:uid="{00000000-0005-0000-0000-00007E120000}"/>
    <cellStyle name="Comma 13 2 2 2 2 2" xfId="6781" xr:uid="{00000000-0005-0000-0000-00007F120000}"/>
    <cellStyle name="Comma 13 2 2 2 2 2 2" xfId="15144" xr:uid="{00000000-0005-0000-0000-000080120000}"/>
    <cellStyle name="Comma 13 2 2 2 2 2 3" xfId="26795" xr:uid="{00000000-0005-0000-0000-000081120000}"/>
    <cellStyle name="Comma 13 2 2 2 2 2 4" xfId="32913" xr:uid="{00000000-0005-0000-0000-000082120000}"/>
    <cellStyle name="Comma 13 2 2 2 2 3" xfId="9242" xr:uid="{00000000-0005-0000-0000-000083120000}"/>
    <cellStyle name="Comma 13 2 2 2 2 4" xfId="21037" xr:uid="{00000000-0005-0000-0000-000084120000}"/>
    <cellStyle name="Comma 13 2 2 2 2 5" xfId="32914" xr:uid="{00000000-0005-0000-0000-000085120000}"/>
    <cellStyle name="Comma 13 2 2 2 3" xfId="5684" xr:uid="{00000000-0005-0000-0000-000086120000}"/>
    <cellStyle name="Comma 13 2 2 2 3 2" xfId="15145" xr:uid="{00000000-0005-0000-0000-000087120000}"/>
    <cellStyle name="Comma 13 2 2 2 3 2 2" xfId="26796" xr:uid="{00000000-0005-0000-0000-000088120000}"/>
    <cellStyle name="Comma 13 2 2 2 3 3" xfId="9243" xr:uid="{00000000-0005-0000-0000-000089120000}"/>
    <cellStyle name="Comma 13 2 2 2 3 4" xfId="21038" xr:uid="{00000000-0005-0000-0000-00008A120000}"/>
    <cellStyle name="Comma 13 2 2 2 3 5" xfId="32915" xr:uid="{00000000-0005-0000-0000-00008B120000}"/>
    <cellStyle name="Comma 13 2 2 2 4" xfId="15143" xr:uid="{00000000-0005-0000-0000-00008C120000}"/>
    <cellStyle name="Comma 13 2 2 2 4 2" xfId="26794" xr:uid="{00000000-0005-0000-0000-00008D120000}"/>
    <cellStyle name="Comma 13 2 2 2 5" xfId="9241" xr:uid="{00000000-0005-0000-0000-00008E120000}"/>
    <cellStyle name="Comma 13 2 2 2 6" xfId="21036" xr:uid="{00000000-0005-0000-0000-00008F120000}"/>
    <cellStyle name="Comma 13 2 2 2 7" xfId="32916" xr:uid="{00000000-0005-0000-0000-000090120000}"/>
    <cellStyle name="Comma 13 2 2 3" xfId="2545" xr:uid="{00000000-0005-0000-0000-000091120000}"/>
    <cellStyle name="Comma 13 2 2 3 2" xfId="6780" xr:uid="{00000000-0005-0000-0000-000092120000}"/>
    <cellStyle name="Comma 13 2 2 3 2 2" xfId="15146" xr:uid="{00000000-0005-0000-0000-000093120000}"/>
    <cellStyle name="Comma 13 2 2 3 2 3" xfId="26797" xr:uid="{00000000-0005-0000-0000-000094120000}"/>
    <cellStyle name="Comma 13 2 2 3 2 4" xfId="32917" xr:uid="{00000000-0005-0000-0000-000095120000}"/>
    <cellStyle name="Comma 13 2 2 3 3" xfId="9244" xr:uid="{00000000-0005-0000-0000-000096120000}"/>
    <cellStyle name="Comma 13 2 2 3 4" xfId="21039" xr:uid="{00000000-0005-0000-0000-000097120000}"/>
    <cellStyle name="Comma 13 2 2 3 5" xfId="32918" xr:uid="{00000000-0005-0000-0000-000098120000}"/>
    <cellStyle name="Comma 13 2 2 4" xfId="5104" xr:uid="{00000000-0005-0000-0000-000099120000}"/>
    <cellStyle name="Comma 13 2 2 4 2" xfId="15147" xr:uid="{00000000-0005-0000-0000-00009A120000}"/>
    <cellStyle name="Comma 13 2 2 4 2 2" xfId="26798" xr:uid="{00000000-0005-0000-0000-00009B120000}"/>
    <cellStyle name="Comma 13 2 2 4 3" xfId="9245" xr:uid="{00000000-0005-0000-0000-00009C120000}"/>
    <cellStyle name="Comma 13 2 2 4 4" xfId="21040" xr:uid="{00000000-0005-0000-0000-00009D120000}"/>
    <cellStyle name="Comma 13 2 2 4 5" xfId="32919" xr:uid="{00000000-0005-0000-0000-00009E120000}"/>
    <cellStyle name="Comma 13 2 2 5" xfId="15142" xr:uid="{00000000-0005-0000-0000-00009F120000}"/>
    <cellStyle name="Comma 13 2 2 5 2" xfId="26793" xr:uid="{00000000-0005-0000-0000-0000A0120000}"/>
    <cellStyle name="Comma 13 2 2 6" xfId="9240" xr:uid="{00000000-0005-0000-0000-0000A1120000}"/>
    <cellStyle name="Comma 13 2 2 7" xfId="21035" xr:uid="{00000000-0005-0000-0000-0000A2120000}"/>
    <cellStyle name="Comma 13 2 2 8" xfId="32920" xr:uid="{00000000-0005-0000-0000-0000A3120000}"/>
    <cellStyle name="Comma 13 2 3" xfId="280" xr:uid="{00000000-0005-0000-0000-0000A4120000}"/>
    <cellStyle name="Comma 13 2 3 2" xfId="281" xr:uid="{00000000-0005-0000-0000-0000A5120000}"/>
    <cellStyle name="Comma 13 2 3 2 2" xfId="2548" xr:uid="{00000000-0005-0000-0000-0000A6120000}"/>
    <cellStyle name="Comma 13 2 3 2 2 2" xfId="6783" xr:uid="{00000000-0005-0000-0000-0000A7120000}"/>
    <cellStyle name="Comma 13 2 3 2 2 2 2" xfId="15150" xr:uid="{00000000-0005-0000-0000-0000A8120000}"/>
    <cellStyle name="Comma 13 2 3 2 2 2 3" xfId="26801" xr:uid="{00000000-0005-0000-0000-0000A9120000}"/>
    <cellStyle name="Comma 13 2 3 2 2 2 4" xfId="32921" xr:uid="{00000000-0005-0000-0000-0000AA120000}"/>
    <cellStyle name="Comma 13 2 3 2 2 3" xfId="9248" xr:uid="{00000000-0005-0000-0000-0000AB120000}"/>
    <cellStyle name="Comma 13 2 3 2 2 4" xfId="21043" xr:uid="{00000000-0005-0000-0000-0000AC120000}"/>
    <cellStyle name="Comma 13 2 3 2 2 5" xfId="32922" xr:uid="{00000000-0005-0000-0000-0000AD120000}"/>
    <cellStyle name="Comma 13 2 3 2 3" xfId="5685" xr:uid="{00000000-0005-0000-0000-0000AE120000}"/>
    <cellStyle name="Comma 13 2 3 2 3 2" xfId="15151" xr:uid="{00000000-0005-0000-0000-0000AF120000}"/>
    <cellStyle name="Comma 13 2 3 2 3 2 2" xfId="26802" xr:uid="{00000000-0005-0000-0000-0000B0120000}"/>
    <cellStyle name="Comma 13 2 3 2 3 3" xfId="9249" xr:uid="{00000000-0005-0000-0000-0000B1120000}"/>
    <cellStyle name="Comma 13 2 3 2 3 4" xfId="21044" xr:uid="{00000000-0005-0000-0000-0000B2120000}"/>
    <cellStyle name="Comma 13 2 3 2 3 5" xfId="32923" xr:uid="{00000000-0005-0000-0000-0000B3120000}"/>
    <cellStyle name="Comma 13 2 3 2 4" xfId="15149" xr:uid="{00000000-0005-0000-0000-0000B4120000}"/>
    <cellStyle name="Comma 13 2 3 2 4 2" xfId="26800" xr:uid="{00000000-0005-0000-0000-0000B5120000}"/>
    <cellStyle name="Comma 13 2 3 2 5" xfId="9247" xr:uid="{00000000-0005-0000-0000-0000B6120000}"/>
    <cellStyle name="Comma 13 2 3 2 6" xfId="21042" xr:uid="{00000000-0005-0000-0000-0000B7120000}"/>
    <cellStyle name="Comma 13 2 3 2 7" xfId="32924" xr:uid="{00000000-0005-0000-0000-0000B8120000}"/>
    <cellStyle name="Comma 13 2 3 3" xfId="2547" xr:uid="{00000000-0005-0000-0000-0000B9120000}"/>
    <cellStyle name="Comma 13 2 3 3 2" xfId="6782" xr:uid="{00000000-0005-0000-0000-0000BA120000}"/>
    <cellStyle name="Comma 13 2 3 3 2 2" xfId="15152" xr:uid="{00000000-0005-0000-0000-0000BB120000}"/>
    <cellStyle name="Comma 13 2 3 3 2 3" xfId="26803" xr:uid="{00000000-0005-0000-0000-0000BC120000}"/>
    <cellStyle name="Comma 13 2 3 3 2 4" xfId="32925" xr:uid="{00000000-0005-0000-0000-0000BD120000}"/>
    <cellStyle name="Comma 13 2 3 3 3" xfId="9250" xr:uid="{00000000-0005-0000-0000-0000BE120000}"/>
    <cellStyle name="Comma 13 2 3 3 4" xfId="21045" xr:uid="{00000000-0005-0000-0000-0000BF120000}"/>
    <cellStyle name="Comma 13 2 3 3 5" xfId="32926" xr:uid="{00000000-0005-0000-0000-0000C0120000}"/>
    <cellStyle name="Comma 13 2 3 4" xfId="4862" xr:uid="{00000000-0005-0000-0000-0000C1120000}"/>
    <cellStyle name="Comma 13 2 3 4 2" xfId="15153" xr:uid="{00000000-0005-0000-0000-0000C2120000}"/>
    <cellStyle name="Comma 13 2 3 4 2 2" xfId="26804" xr:uid="{00000000-0005-0000-0000-0000C3120000}"/>
    <cellStyle name="Comma 13 2 3 4 3" xfId="9251" xr:uid="{00000000-0005-0000-0000-0000C4120000}"/>
    <cellStyle name="Comma 13 2 3 4 4" xfId="21046" xr:uid="{00000000-0005-0000-0000-0000C5120000}"/>
    <cellStyle name="Comma 13 2 3 4 5" xfId="32927" xr:uid="{00000000-0005-0000-0000-0000C6120000}"/>
    <cellStyle name="Comma 13 2 3 5" xfId="15148" xr:uid="{00000000-0005-0000-0000-0000C7120000}"/>
    <cellStyle name="Comma 13 2 3 5 2" xfId="26799" xr:uid="{00000000-0005-0000-0000-0000C8120000}"/>
    <cellStyle name="Comma 13 2 3 6" xfId="9246" xr:uid="{00000000-0005-0000-0000-0000C9120000}"/>
    <cellStyle name="Comma 13 2 3 7" xfId="21041" xr:uid="{00000000-0005-0000-0000-0000CA120000}"/>
    <cellStyle name="Comma 13 2 3 8" xfId="32928" xr:uid="{00000000-0005-0000-0000-0000CB120000}"/>
    <cellStyle name="Comma 13 2 4" xfId="282" xr:uid="{00000000-0005-0000-0000-0000CC120000}"/>
    <cellStyle name="Comma 13 2 4 2" xfId="283" xr:uid="{00000000-0005-0000-0000-0000CD120000}"/>
    <cellStyle name="Comma 13 2 4 2 2" xfId="2550" xr:uid="{00000000-0005-0000-0000-0000CE120000}"/>
    <cellStyle name="Comma 13 2 4 2 2 2" xfId="6785" xr:uid="{00000000-0005-0000-0000-0000CF120000}"/>
    <cellStyle name="Comma 13 2 4 2 2 2 2" xfId="15156" xr:uid="{00000000-0005-0000-0000-0000D0120000}"/>
    <cellStyle name="Comma 13 2 4 2 2 2 3" xfId="26807" xr:uid="{00000000-0005-0000-0000-0000D1120000}"/>
    <cellStyle name="Comma 13 2 4 2 2 2 4" xfId="32929" xr:uid="{00000000-0005-0000-0000-0000D2120000}"/>
    <cellStyle name="Comma 13 2 4 2 2 3" xfId="9254" xr:uid="{00000000-0005-0000-0000-0000D3120000}"/>
    <cellStyle name="Comma 13 2 4 2 2 4" xfId="21049" xr:uid="{00000000-0005-0000-0000-0000D4120000}"/>
    <cellStyle name="Comma 13 2 4 2 2 5" xfId="32930" xr:uid="{00000000-0005-0000-0000-0000D5120000}"/>
    <cellStyle name="Comma 13 2 4 2 3" xfId="5686" xr:uid="{00000000-0005-0000-0000-0000D6120000}"/>
    <cellStyle name="Comma 13 2 4 2 3 2" xfId="15157" xr:uid="{00000000-0005-0000-0000-0000D7120000}"/>
    <cellStyle name="Comma 13 2 4 2 3 2 2" xfId="26808" xr:uid="{00000000-0005-0000-0000-0000D8120000}"/>
    <cellStyle name="Comma 13 2 4 2 3 3" xfId="9255" xr:uid="{00000000-0005-0000-0000-0000D9120000}"/>
    <cellStyle name="Comma 13 2 4 2 3 4" xfId="21050" xr:uid="{00000000-0005-0000-0000-0000DA120000}"/>
    <cellStyle name="Comma 13 2 4 2 3 5" xfId="32931" xr:uid="{00000000-0005-0000-0000-0000DB120000}"/>
    <cellStyle name="Comma 13 2 4 2 4" xfId="15155" xr:uid="{00000000-0005-0000-0000-0000DC120000}"/>
    <cellStyle name="Comma 13 2 4 2 4 2" xfId="26806" xr:uid="{00000000-0005-0000-0000-0000DD120000}"/>
    <cellStyle name="Comma 13 2 4 2 5" xfId="9253" xr:uid="{00000000-0005-0000-0000-0000DE120000}"/>
    <cellStyle name="Comma 13 2 4 2 6" xfId="21048" xr:uid="{00000000-0005-0000-0000-0000DF120000}"/>
    <cellStyle name="Comma 13 2 4 2 7" xfId="32932" xr:uid="{00000000-0005-0000-0000-0000E0120000}"/>
    <cellStyle name="Comma 13 2 4 3" xfId="2549" xr:uid="{00000000-0005-0000-0000-0000E1120000}"/>
    <cellStyle name="Comma 13 2 4 3 2" xfId="6784" xr:uid="{00000000-0005-0000-0000-0000E2120000}"/>
    <cellStyle name="Comma 13 2 4 3 2 2" xfId="15158" xr:uid="{00000000-0005-0000-0000-0000E3120000}"/>
    <cellStyle name="Comma 13 2 4 3 2 3" xfId="26809" xr:uid="{00000000-0005-0000-0000-0000E4120000}"/>
    <cellStyle name="Comma 13 2 4 3 2 4" xfId="32933" xr:uid="{00000000-0005-0000-0000-0000E5120000}"/>
    <cellStyle name="Comma 13 2 4 3 3" xfId="9256" xr:uid="{00000000-0005-0000-0000-0000E6120000}"/>
    <cellStyle name="Comma 13 2 4 3 4" xfId="21051" xr:uid="{00000000-0005-0000-0000-0000E7120000}"/>
    <cellStyle name="Comma 13 2 4 3 5" xfId="32934" xr:uid="{00000000-0005-0000-0000-0000E8120000}"/>
    <cellStyle name="Comma 13 2 4 4" xfId="5313" xr:uid="{00000000-0005-0000-0000-0000E9120000}"/>
    <cellStyle name="Comma 13 2 4 4 2" xfId="15159" xr:uid="{00000000-0005-0000-0000-0000EA120000}"/>
    <cellStyle name="Comma 13 2 4 4 2 2" xfId="26810" xr:uid="{00000000-0005-0000-0000-0000EB120000}"/>
    <cellStyle name="Comma 13 2 4 4 3" xfId="9257" xr:uid="{00000000-0005-0000-0000-0000EC120000}"/>
    <cellStyle name="Comma 13 2 4 4 4" xfId="21052" xr:uid="{00000000-0005-0000-0000-0000ED120000}"/>
    <cellStyle name="Comma 13 2 4 4 5" xfId="32935" xr:uid="{00000000-0005-0000-0000-0000EE120000}"/>
    <cellStyle name="Comma 13 2 4 5" xfId="15154" xr:uid="{00000000-0005-0000-0000-0000EF120000}"/>
    <cellStyle name="Comma 13 2 4 5 2" xfId="26805" xr:uid="{00000000-0005-0000-0000-0000F0120000}"/>
    <cellStyle name="Comma 13 2 4 6" xfId="9252" xr:uid="{00000000-0005-0000-0000-0000F1120000}"/>
    <cellStyle name="Comma 13 2 4 7" xfId="21047" xr:uid="{00000000-0005-0000-0000-0000F2120000}"/>
    <cellStyle name="Comma 13 2 4 8" xfId="32936" xr:uid="{00000000-0005-0000-0000-0000F3120000}"/>
    <cellStyle name="Comma 13 2 5" xfId="284" xr:uid="{00000000-0005-0000-0000-0000F4120000}"/>
    <cellStyle name="Comma 13 2 5 2" xfId="2551" xr:uid="{00000000-0005-0000-0000-0000F5120000}"/>
    <cellStyle name="Comma 13 2 5 2 2" xfId="6786" xr:uid="{00000000-0005-0000-0000-0000F6120000}"/>
    <cellStyle name="Comma 13 2 5 2 2 2" xfId="15161" xr:uid="{00000000-0005-0000-0000-0000F7120000}"/>
    <cellStyle name="Comma 13 2 5 2 2 3" xfId="26812" xr:uid="{00000000-0005-0000-0000-0000F8120000}"/>
    <cellStyle name="Comma 13 2 5 2 2 4" xfId="32937" xr:uid="{00000000-0005-0000-0000-0000F9120000}"/>
    <cellStyle name="Comma 13 2 5 2 3" xfId="9259" xr:uid="{00000000-0005-0000-0000-0000FA120000}"/>
    <cellStyle name="Comma 13 2 5 2 4" xfId="21054" xr:uid="{00000000-0005-0000-0000-0000FB120000}"/>
    <cellStyle name="Comma 13 2 5 2 5" xfId="32938" xr:uid="{00000000-0005-0000-0000-0000FC120000}"/>
    <cellStyle name="Comma 13 2 5 3" xfId="5519" xr:uid="{00000000-0005-0000-0000-0000FD120000}"/>
    <cellStyle name="Comma 13 2 5 3 2" xfId="15162" xr:uid="{00000000-0005-0000-0000-0000FE120000}"/>
    <cellStyle name="Comma 13 2 5 3 2 2" xfId="26813" xr:uid="{00000000-0005-0000-0000-0000FF120000}"/>
    <cellStyle name="Comma 13 2 5 3 3" xfId="9260" xr:uid="{00000000-0005-0000-0000-000000130000}"/>
    <cellStyle name="Comma 13 2 5 3 4" xfId="21055" xr:uid="{00000000-0005-0000-0000-000001130000}"/>
    <cellStyle name="Comma 13 2 5 4" xfId="5687" xr:uid="{00000000-0005-0000-0000-000002130000}"/>
    <cellStyle name="Comma 13 2 5 4 2" xfId="15160" xr:uid="{00000000-0005-0000-0000-000003130000}"/>
    <cellStyle name="Comma 13 2 5 4 3" xfId="26811" xr:uid="{00000000-0005-0000-0000-000004130000}"/>
    <cellStyle name="Comma 13 2 5 4 4" xfId="32939" xr:uid="{00000000-0005-0000-0000-000005130000}"/>
    <cellStyle name="Comma 13 2 5 5" xfId="9258" xr:uid="{00000000-0005-0000-0000-000006130000}"/>
    <cellStyle name="Comma 13 2 5 6" xfId="21053" xr:uid="{00000000-0005-0000-0000-000007130000}"/>
    <cellStyle name="Comma 13 2 5 7" xfId="32940" xr:uid="{00000000-0005-0000-0000-000008130000}"/>
    <cellStyle name="Comma 13 2 6" xfId="2544" xr:uid="{00000000-0005-0000-0000-000009130000}"/>
    <cellStyle name="Comma 13 2 6 2" xfId="6779" xr:uid="{00000000-0005-0000-0000-00000A130000}"/>
    <cellStyle name="Comma 13 2 6 2 2" xfId="15163" xr:uid="{00000000-0005-0000-0000-00000B130000}"/>
    <cellStyle name="Comma 13 2 6 2 3" xfId="26814" xr:uid="{00000000-0005-0000-0000-00000C130000}"/>
    <cellStyle name="Comma 13 2 6 2 4" xfId="32941" xr:uid="{00000000-0005-0000-0000-00000D130000}"/>
    <cellStyle name="Comma 13 2 6 3" xfId="9261" xr:uid="{00000000-0005-0000-0000-00000E130000}"/>
    <cellStyle name="Comma 13 2 6 4" xfId="21056" xr:uid="{00000000-0005-0000-0000-00000F130000}"/>
    <cellStyle name="Comma 13 2 6 5" xfId="32942" xr:uid="{00000000-0005-0000-0000-000010130000}"/>
    <cellStyle name="Comma 13 2 7" xfId="4341" xr:uid="{00000000-0005-0000-0000-000011130000}"/>
    <cellStyle name="Comma 13 2 7 2" xfId="15164" xr:uid="{00000000-0005-0000-0000-000012130000}"/>
    <cellStyle name="Comma 13 2 7 2 2" xfId="26815" xr:uid="{00000000-0005-0000-0000-000013130000}"/>
    <cellStyle name="Comma 13 2 7 3" xfId="9262" xr:uid="{00000000-0005-0000-0000-000014130000}"/>
    <cellStyle name="Comma 13 2 7 4" xfId="21057" xr:uid="{00000000-0005-0000-0000-000015130000}"/>
    <cellStyle name="Comma 13 2 8" xfId="4620" xr:uid="{00000000-0005-0000-0000-000016130000}"/>
    <cellStyle name="Comma 13 2 8 2" xfId="15141" xr:uid="{00000000-0005-0000-0000-000017130000}"/>
    <cellStyle name="Comma 13 2 8 3" xfId="26792" xr:uid="{00000000-0005-0000-0000-000018130000}"/>
    <cellStyle name="Comma 13 2 8 4" xfId="32943" xr:uid="{00000000-0005-0000-0000-000019130000}"/>
    <cellStyle name="Comma 13 2 9" xfId="9239" xr:uid="{00000000-0005-0000-0000-00001A130000}"/>
    <cellStyle name="Comma 13 3" xfId="285" xr:uid="{00000000-0005-0000-0000-00001B130000}"/>
    <cellStyle name="Comma 13 3 10" xfId="21058" xr:uid="{00000000-0005-0000-0000-00001C130000}"/>
    <cellStyle name="Comma 13 3 11" xfId="32944" xr:uid="{00000000-0005-0000-0000-00001D130000}"/>
    <cellStyle name="Comma 13 3 2" xfId="286" xr:uid="{00000000-0005-0000-0000-00001E130000}"/>
    <cellStyle name="Comma 13 3 2 2" xfId="287" xr:uid="{00000000-0005-0000-0000-00001F130000}"/>
    <cellStyle name="Comma 13 3 2 2 2" xfId="2554" xr:uid="{00000000-0005-0000-0000-000020130000}"/>
    <cellStyle name="Comma 13 3 2 2 2 2" xfId="6789" xr:uid="{00000000-0005-0000-0000-000021130000}"/>
    <cellStyle name="Comma 13 3 2 2 2 2 2" xfId="15168" xr:uid="{00000000-0005-0000-0000-000022130000}"/>
    <cellStyle name="Comma 13 3 2 2 2 2 3" xfId="26819" xr:uid="{00000000-0005-0000-0000-000023130000}"/>
    <cellStyle name="Comma 13 3 2 2 2 2 4" xfId="32945" xr:uid="{00000000-0005-0000-0000-000024130000}"/>
    <cellStyle name="Comma 13 3 2 2 2 3" xfId="9266" xr:uid="{00000000-0005-0000-0000-000025130000}"/>
    <cellStyle name="Comma 13 3 2 2 2 4" xfId="21061" xr:uid="{00000000-0005-0000-0000-000026130000}"/>
    <cellStyle name="Comma 13 3 2 2 2 5" xfId="32946" xr:uid="{00000000-0005-0000-0000-000027130000}"/>
    <cellStyle name="Comma 13 3 2 2 3" xfId="5688" xr:uid="{00000000-0005-0000-0000-000028130000}"/>
    <cellStyle name="Comma 13 3 2 2 3 2" xfId="15169" xr:uid="{00000000-0005-0000-0000-000029130000}"/>
    <cellStyle name="Comma 13 3 2 2 3 2 2" xfId="26820" xr:uid="{00000000-0005-0000-0000-00002A130000}"/>
    <cellStyle name="Comma 13 3 2 2 3 3" xfId="9267" xr:uid="{00000000-0005-0000-0000-00002B130000}"/>
    <cellStyle name="Comma 13 3 2 2 3 4" xfId="21062" xr:uid="{00000000-0005-0000-0000-00002C130000}"/>
    <cellStyle name="Comma 13 3 2 2 3 5" xfId="32947" xr:uid="{00000000-0005-0000-0000-00002D130000}"/>
    <cellStyle name="Comma 13 3 2 2 4" xfId="15167" xr:uid="{00000000-0005-0000-0000-00002E130000}"/>
    <cellStyle name="Comma 13 3 2 2 4 2" xfId="26818" xr:uid="{00000000-0005-0000-0000-00002F130000}"/>
    <cellStyle name="Comma 13 3 2 2 5" xfId="9265" xr:uid="{00000000-0005-0000-0000-000030130000}"/>
    <cellStyle name="Comma 13 3 2 2 6" xfId="21060" xr:uid="{00000000-0005-0000-0000-000031130000}"/>
    <cellStyle name="Comma 13 3 2 2 7" xfId="32948" xr:uid="{00000000-0005-0000-0000-000032130000}"/>
    <cellStyle name="Comma 13 3 2 3" xfId="2553" xr:uid="{00000000-0005-0000-0000-000033130000}"/>
    <cellStyle name="Comma 13 3 2 3 2" xfId="6788" xr:uid="{00000000-0005-0000-0000-000034130000}"/>
    <cellStyle name="Comma 13 3 2 3 2 2" xfId="15170" xr:uid="{00000000-0005-0000-0000-000035130000}"/>
    <cellStyle name="Comma 13 3 2 3 2 3" xfId="26821" xr:uid="{00000000-0005-0000-0000-000036130000}"/>
    <cellStyle name="Comma 13 3 2 3 2 4" xfId="32949" xr:uid="{00000000-0005-0000-0000-000037130000}"/>
    <cellStyle name="Comma 13 3 2 3 3" xfId="9268" xr:uid="{00000000-0005-0000-0000-000038130000}"/>
    <cellStyle name="Comma 13 3 2 3 4" xfId="21063" xr:uid="{00000000-0005-0000-0000-000039130000}"/>
    <cellStyle name="Comma 13 3 2 3 5" xfId="32950" xr:uid="{00000000-0005-0000-0000-00003A130000}"/>
    <cellStyle name="Comma 13 3 2 4" xfId="5191" xr:uid="{00000000-0005-0000-0000-00003B130000}"/>
    <cellStyle name="Comma 13 3 2 4 2" xfId="15171" xr:uid="{00000000-0005-0000-0000-00003C130000}"/>
    <cellStyle name="Comma 13 3 2 4 2 2" xfId="26822" xr:uid="{00000000-0005-0000-0000-00003D130000}"/>
    <cellStyle name="Comma 13 3 2 4 3" xfId="9269" xr:uid="{00000000-0005-0000-0000-00003E130000}"/>
    <cellStyle name="Comma 13 3 2 4 4" xfId="21064" xr:uid="{00000000-0005-0000-0000-00003F130000}"/>
    <cellStyle name="Comma 13 3 2 4 5" xfId="32951" xr:uid="{00000000-0005-0000-0000-000040130000}"/>
    <cellStyle name="Comma 13 3 2 5" xfId="15166" xr:uid="{00000000-0005-0000-0000-000041130000}"/>
    <cellStyle name="Comma 13 3 2 5 2" xfId="26817" xr:uid="{00000000-0005-0000-0000-000042130000}"/>
    <cellStyle name="Comma 13 3 2 6" xfId="9264" xr:uid="{00000000-0005-0000-0000-000043130000}"/>
    <cellStyle name="Comma 13 3 2 7" xfId="21059" xr:uid="{00000000-0005-0000-0000-000044130000}"/>
    <cellStyle name="Comma 13 3 2 8" xfId="32952" xr:uid="{00000000-0005-0000-0000-000045130000}"/>
    <cellStyle name="Comma 13 3 3" xfId="288" xr:uid="{00000000-0005-0000-0000-000046130000}"/>
    <cellStyle name="Comma 13 3 3 2" xfId="289" xr:uid="{00000000-0005-0000-0000-000047130000}"/>
    <cellStyle name="Comma 13 3 3 2 2" xfId="2556" xr:uid="{00000000-0005-0000-0000-000048130000}"/>
    <cellStyle name="Comma 13 3 3 2 2 2" xfId="6791" xr:uid="{00000000-0005-0000-0000-000049130000}"/>
    <cellStyle name="Comma 13 3 3 2 2 2 2" xfId="15174" xr:uid="{00000000-0005-0000-0000-00004A130000}"/>
    <cellStyle name="Comma 13 3 3 2 2 2 3" xfId="26825" xr:uid="{00000000-0005-0000-0000-00004B130000}"/>
    <cellStyle name="Comma 13 3 3 2 2 2 4" xfId="32953" xr:uid="{00000000-0005-0000-0000-00004C130000}"/>
    <cellStyle name="Comma 13 3 3 2 2 3" xfId="9272" xr:uid="{00000000-0005-0000-0000-00004D130000}"/>
    <cellStyle name="Comma 13 3 3 2 2 4" xfId="21067" xr:uid="{00000000-0005-0000-0000-00004E130000}"/>
    <cellStyle name="Comma 13 3 3 2 2 5" xfId="32954" xr:uid="{00000000-0005-0000-0000-00004F130000}"/>
    <cellStyle name="Comma 13 3 3 2 3" xfId="5689" xr:uid="{00000000-0005-0000-0000-000050130000}"/>
    <cellStyle name="Comma 13 3 3 2 3 2" xfId="15175" xr:uid="{00000000-0005-0000-0000-000051130000}"/>
    <cellStyle name="Comma 13 3 3 2 3 2 2" xfId="26826" xr:uid="{00000000-0005-0000-0000-000052130000}"/>
    <cellStyle name="Comma 13 3 3 2 3 3" xfId="9273" xr:uid="{00000000-0005-0000-0000-000053130000}"/>
    <cellStyle name="Comma 13 3 3 2 3 4" xfId="21068" xr:uid="{00000000-0005-0000-0000-000054130000}"/>
    <cellStyle name="Comma 13 3 3 2 3 5" xfId="32955" xr:uid="{00000000-0005-0000-0000-000055130000}"/>
    <cellStyle name="Comma 13 3 3 2 4" xfId="15173" xr:uid="{00000000-0005-0000-0000-000056130000}"/>
    <cellStyle name="Comma 13 3 3 2 4 2" xfId="26824" xr:uid="{00000000-0005-0000-0000-000057130000}"/>
    <cellStyle name="Comma 13 3 3 2 5" xfId="9271" xr:uid="{00000000-0005-0000-0000-000058130000}"/>
    <cellStyle name="Comma 13 3 3 2 6" xfId="21066" xr:uid="{00000000-0005-0000-0000-000059130000}"/>
    <cellStyle name="Comma 13 3 3 2 7" xfId="32956" xr:uid="{00000000-0005-0000-0000-00005A130000}"/>
    <cellStyle name="Comma 13 3 3 3" xfId="2555" xr:uid="{00000000-0005-0000-0000-00005B130000}"/>
    <cellStyle name="Comma 13 3 3 3 2" xfId="6790" xr:uid="{00000000-0005-0000-0000-00005C130000}"/>
    <cellStyle name="Comma 13 3 3 3 2 2" xfId="15176" xr:uid="{00000000-0005-0000-0000-00005D130000}"/>
    <cellStyle name="Comma 13 3 3 3 2 3" xfId="26827" xr:uid="{00000000-0005-0000-0000-00005E130000}"/>
    <cellStyle name="Comma 13 3 3 3 2 4" xfId="32957" xr:uid="{00000000-0005-0000-0000-00005F130000}"/>
    <cellStyle name="Comma 13 3 3 3 3" xfId="9274" xr:uid="{00000000-0005-0000-0000-000060130000}"/>
    <cellStyle name="Comma 13 3 3 3 4" xfId="21069" xr:uid="{00000000-0005-0000-0000-000061130000}"/>
    <cellStyle name="Comma 13 3 3 3 5" xfId="32958" xr:uid="{00000000-0005-0000-0000-000062130000}"/>
    <cellStyle name="Comma 13 3 3 4" xfId="4949" xr:uid="{00000000-0005-0000-0000-000063130000}"/>
    <cellStyle name="Comma 13 3 3 4 2" xfId="15177" xr:uid="{00000000-0005-0000-0000-000064130000}"/>
    <cellStyle name="Comma 13 3 3 4 2 2" xfId="26828" xr:uid="{00000000-0005-0000-0000-000065130000}"/>
    <cellStyle name="Comma 13 3 3 4 3" xfId="9275" xr:uid="{00000000-0005-0000-0000-000066130000}"/>
    <cellStyle name="Comma 13 3 3 4 4" xfId="21070" xr:uid="{00000000-0005-0000-0000-000067130000}"/>
    <cellStyle name="Comma 13 3 3 4 5" xfId="32959" xr:uid="{00000000-0005-0000-0000-000068130000}"/>
    <cellStyle name="Comma 13 3 3 5" xfId="15172" xr:uid="{00000000-0005-0000-0000-000069130000}"/>
    <cellStyle name="Comma 13 3 3 5 2" xfId="26823" xr:uid="{00000000-0005-0000-0000-00006A130000}"/>
    <cellStyle name="Comma 13 3 3 6" xfId="9270" xr:uid="{00000000-0005-0000-0000-00006B130000}"/>
    <cellStyle name="Comma 13 3 3 7" xfId="21065" xr:uid="{00000000-0005-0000-0000-00006C130000}"/>
    <cellStyle name="Comma 13 3 3 8" xfId="32960" xr:uid="{00000000-0005-0000-0000-00006D130000}"/>
    <cellStyle name="Comma 13 3 4" xfId="290" xr:uid="{00000000-0005-0000-0000-00006E130000}"/>
    <cellStyle name="Comma 13 3 4 2" xfId="291" xr:uid="{00000000-0005-0000-0000-00006F130000}"/>
    <cellStyle name="Comma 13 3 4 2 2" xfId="2558" xr:uid="{00000000-0005-0000-0000-000070130000}"/>
    <cellStyle name="Comma 13 3 4 2 2 2" xfId="6793" xr:uid="{00000000-0005-0000-0000-000071130000}"/>
    <cellStyle name="Comma 13 3 4 2 2 2 2" xfId="15180" xr:uid="{00000000-0005-0000-0000-000072130000}"/>
    <cellStyle name="Comma 13 3 4 2 2 2 3" xfId="26831" xr:uid="{00000000-0005-0000-0000-000073130000}"/>
    <cellStyle name="Comma 13 3 4 2 2 2 4" xfId="32961" xr:uid="{00000000-0005-0000-0000-000074130000}"/>
    <cellStyle name="Comma 13 3 4 2 2 3" xfId="9278" xr:uid="{00000000-0005-0000-0000-000075130000}"/>
    <cellStyle name="Comma 13 3 4 2 2 4" xfId="21073" xr:uid="{00000000-0005-0000-0000-000076130000}"/>
    <cellStyle name="Comma 13 3 4 2 2 5" xfId="32962" xr:uid="{00000000-0005-0000-0000-000077130000}"/>
    <cellStyle name="Comma 13 3 4 2 3" xfId="5690" xr:uid="{00000000-0005-0000-0000-000078130000}"/>
    <cellStyle name="Comma 13 3 4 2 3 2" xfId="15181" xr:uid="{00000000-0005-0000-0000-000079130000}"/>
    <cellStyle name="Comma 13 3 4 2 3 2 2" xfId="26832" xr:uid="{00000000-0005-0000-0000-00007A130000}"/>
    <cellStyle name="Comma 13 3 4 2 3 3" xfId="9279" xr:uid="{00000000-0005-0000-0000-00007B130000}"/>
    <cellStyle name="Comma 13 3 4 2 3 4" xfId="21074" xr:uid="{00000000-0005-0000-0000-00007C130000}"/>
    <cellStyle name="Comma 13 3 4 2 3 5" xfId="32963" xr:uid="{00000000-0005-0000-0000-00007D130000}"/>
    <cellStyle name="Comma 13 3 4 2 4" xfId="15179" xr:uid="{00000000-0005-0000-0000-00007E130000}"/>
    <cellStyle name="Comma 13 3 4 2 4 2" xfId="26830" xr:uid="{00000000-0005-0000-0000-00007F130000}"/>
    <cellStyle name="Comma 13 3 4 2 5" xfId="9277" xr:uid="{00000000-0005-0000-0000-000080130000}"/>
    <cellStyle name="Comma 13 3 4 2 6" xfId="21072" xr:uid="{00000000-0005-0000-0000-000081130000}"/>
    <cellStyle name="Comma 13 3 4 2 7" xfId="32964" xr:uid="{00000000-0005-0000-0000-000082130000}"/>
    <cellStyle name="Comma 13 3 4 3" xfId="2557" xr:uid="{00000000-0005-0000-0000-000083130000}"/>
    <cellStyle name="Comma 13 3 4 3 2" xfId="6792" xr:uid="{00000000-0005-0000-0000-000084130000}"/>
    <cellStyle name="Comma 13 3 4 3 2 2" xfId="15182" xr:uid="{00000000-0005-0000-0000-000085130000}"/>
    <cellStyle name="Comma 13 3 4 3 2 3" xfId="26833" xr:uid="{00000000-0005-0000-0000-000086130000}"/>
    <cellStyle name="Comma 13 3 4 3 2 4" xfId="32965" xr:uid="{00000000-0005-0000-0000-000087130000}"/>
    <cellStyle name="Comma 13 3 4 3 3" xfId="9280" xr:uid="{00000000-0005-0000-0000-000088130000}"/>
    <cellStyle name="Comma 13 3 4 3 4" xfId="21075" xr:uid="{00000000-0005-0000-0000-000089130000}"/>
    <cellStyle name="Comma 13 3 4 3 5" xfId="32966" xr:uid="{00000000-0005-0000-0000-00008A130000}"/>
    <cellStyle name="Comma 13 3 4 4" xfId="5400" xr:uid="{00000000-0005-0000-0000-00008B130000}"/>
    <cellStyle name="Comma 13 3 4 4 2" xfId="15183" xr:uid="{00000000-0005-0000-0000-00008C130000}"/>
    <cellStyle name="Comma 13 3 4 4 2 2" xfId="26834" xr:uid="{00000000-0005-0000-0000-00008D130000}"/>
    <cellStyle name="Comma 13 3 4 4 3" xfId="9281" xr:uid="{00000000-0005-0000-0000-00008E130000}"/>
    <cellStyle name="Comma 13 3 4 4 4" xfId="21076" xr:uid="{00000000-0005-0000-0000-00008F130000}"/>
    <cellStyle name="Comma 13 3 4 4 5" xfId="32967" xr:uid="{00000000-0005-0000-0000-000090130000}"/>
    <cellStyle name="Comma 13 3 4 5" xfId="15178" xr:uid="{00000000-0005-0000-0000-000091130000}"/>
    <cellStyle name="Comma 13 3 4 5 2" xfId="26829" xr:uid="{00000000-0005-0000-0000-000092130000}"/>
    <cellStyle name="Comma 13 3 4 6" xfId="9276" xr:uid="{00000000-0005-0000-0000-000093130000}"/>
    <cellStyle name="Comma 13 3 4 7" xfId="21071" xr:uid="{00000000-0005-0000-0000-000094130000}"/>
    <cellStyle name="Comma 13 3 4 8" xfId="32968" xr:uid="{00000000-0005-0000-0000-000095130000}"/>
    <cellStyle name="Comma 13 3 5" xfId="292" xr:uid="{00000000-0005-0000-0000-000096130000}"/>
    <cellStyle name="Comma 13 3 5 2" xfId="2559" xr:uid="{00000000-0005-0000-0000-000097130000}"/>
    <cellStyle name="Comma 13 3 5 2 2" xfId="6794" xr:uid="{00000000-0005-0000-0000-000098130000}"/>
    <cellStyle name="Comma 13 3 5 2 2 2" xfId="15185" xr:uid="{00000000-0005-0000-0000-000099130000}"/>
    <cellStyle name="Comma 13 3 5 2 2 3" xfId="26836" xr:uid="{00000000-0005-0000-0000-00009A130000}"/>
    <cellStyle name="Comma 13 3 5 2 2 4" xfId="32969" xr:uid="{00000000-0005-0000-0000-00009B130000}"/>
    <cellStyle name="Comma 13 3 5 2 3" xfId="9283" xr:uid="{00000000-0005-0000-0000-00009C130000}"/>
    <cellStyle name="Comma 13 3 5 2 4" xfId="21078" xr:uid="{00000000-0005-0000-0000-00009D130000}"/>
    <cellStyle name="Comma 13 3 5 2 5" xfId="32970" xr:uid="{00000000-0005-0000-0000-00009E130000}"/>
    <cellStyle name="Comma 13 3 5 3" xfId="5691" xr:uid="{00000000-0005-0000-0000-00009F130000}"/>
    <cellStyle name="Comma 13 3 5 3 2" xfId="15186" xr:uid="{00000000-0005-0000-0000-0000A0130000}"/>
    <cellStyle name="Comma 13 3 5 3 2 2" xfId="26837" xr:uid="{00000000-0005-0000-0000-0000A1130000}"/>
    <cellStyle name="Comma 13 3 5 3 3" xfId="9284" xr:uid="{00000000-0005-0000-0000-0000A2130000}"/>
    <cellStyle name="Comma 13 3 5 3 4" xfId="21079" xr:uid="{00000000-0005-0000-0000-0000A3130000}"/>
    <cellStyle name="Comma 13 3 5 3 5" xfId="32971" xr:uid="{00000000-0005-0000-0000-0000A4130000}"/>
    <cellStyle name="Comma 13 3 5 4" xfId="15184" xr:uid="{00000000-0005-0000-0000-0000A5130000}"/>
    <cellStyle name="Comma 13 3 5 4 2" xfId="26835" xr:uid="{00000000-0005-0000-0000-0000A6130000}"/>
    <cellStyle name="Comma 13 3 5 5" xfId="9282" xr:uid="{00000000-0005-0000-0000-0000A7130000}"/>
    <cellStyle name="Comma 13 3 5 6" xfId="21077" xr:uid="{00000000-0005-0000-0000-0000A8130000}"/>
    <cellStyle name="Comma 13 3 5 7" xfId="32972" xr:uid="{00000000-0005-0000-0000-0000A9130000}"/>
    <cellStyle name="Comma 13 3 6" xfId="2552" xr:uid="{00000000-0005-0000-0000-0000AA130000}"/>
    <cellStyle name="Comma 13 3 6 2" xfId="6787" xr:uid="{00000000-0005-0000-0000-0000AB130000}"/>
    <cellStyle name="Comma 13 3 6 2 2" xfId="15187" xr:uid="{00000000-0005-0000-0000-0000AC130000}"/>
    <cellStyle name="Comma 13 3 6 2 3" xfId="26838" xr:uid="{00000000-0005-0000-0000-0000AD130000}"/>
    <cellStyle name="Comma 13 3 6 2 4" xfId="32973" xr:uid="{00000000-0005-0000-0000-0000AE130000}"/>
    <cellStyle name="Comma 13 3 6 3" xfId="9285" xr:uid="{00000000-0005-0000-0000-0000AF130000}"/>
    <cellStyle name="Comma 13 3 6 4" xfId="21080" xr:uid="{00000000-0005-0000-0000-0000B0130000}"/>
    <cellStyle name="Comma 13 3 6 5" xfId="32974" xr:uid="{00000000-0005-0000-0000-0000B1130000}"/>
    <cellStyle name="Comma 13 3 7" xfId="4707" xr:uid="{00000000-0005-0000-0000-0000B2130000}"/>
    <cellStyle name="Comma 13 3 7 2" xfId="15188" xr:uid="{00000000-0005-0000-0000-0000B3130000}"/>
    <cellStyle name="Comma 13 3 7 2 2" xfId="26839" xr:uid="{00000000-0005-0000-0000-0000B4130000}"/>
    <cellStyle name="Comma 13 3 7 3" xfId="9286" xr:uid="{00000000-0005-0000-0000-0000B5130000}"/>
    <cellStyle name="Comma 13 3 7 4" xfId="21081" xr:uid="{00000000-0005-0000-0000-0000B6130000}"/>
    <cellStyle name="Comma 13 3 7 5" xfId="32975" xr:uid="{00000000-0005-0000-0000-0000B7130000}"/>
    <cellStyle name="Comma 13 3 8" xfId="15165" xr:uid="{00000000-0005-0000-0000-0000B8130000}"/>
    <cellStyle name="Comma 13 3 8 2" xfId="26816" xr:uid="{00000000-0005-0000-0000-0000B9130000}"/>
    <cellStyle name="Comma 13 3 9" xfId="9263" xr:uid="{00000000-0005-0000-0000-0000BA130000}"/>
    <cellStyle name="Comma 13 4" xfId="293" xr:uid="{00000000-0005-0000-0000-0000BB130000}"/>
    <cellStyle name="Comma 13 4 2" xfId="294" xr:uid="{00000000-0005-0000-0000-0000BC130000}"/>
    <cellStyle name="Comma 13 4 2 2" xfId="2561" xr:uid="{00000000-0005-0000-0000-0000BD130000}"/>
    <cellStyle name="Comma 13 4 2 2 2" xfId="6796" xr:uid="{00000000-0005-0000-0000-0000BE130000}"/>
    <cellStyle name="Comma 13 4 2 2 2 2" xfId="15191" xr:uid="{00000000-0005-0000-0000-0000BF130000}"/>
    <cellStyle name="Comma 13 4 2 2 2 3" xfId="26842" xr:uid="{00000000-0005-0000-0000-0000C0130000}"/>
    <cellStyle name="Comma 13 4 2 2 2 4" xfId="32976" xr:uid="{00000000-0005-0000-0000-0000C1130000}"/>
    <cellStyle name="Comma 13 4 2 2 3" xfId="9289" xr:uid="{00000000-0005-0000-0000-0000C2130000}"/>
    <cellStyle name="Comma 13 4 2 2 4" xfId="21084" xr:uid="{00000000-0005-0000-0000-0000C3130000}"/>
    <cellStyle name="Comma 13 4 2 2 5" xfId="32977" xr:uid="{00000000-0005-0000-0000-0000C4130000}"/>
    <cellStyle name="Comma 13 4 2 3" xfId="5692" xr:uid="{00000000-0005-0000-0000-0000C5130000}"/>
    <cellStyle name="Comma 13 4 2 3 2" xfId="15192" xr:uid="{00000000-0005-0000-0000-0000C6130000}"/>
    <cellStyle name="Comma 13 4 2 3 2 2" xfId="26843" xr:uid="{00000000-0005-0000-0000-0000C7130000}"/>
    <cellStyle name="Comma 13 4 2 3 3" xfId="9290" xr:uid="{00000000-0005-0000-0000-0000C8130000}"/>
    <cellStyle name="Comma 13 4 2 3 4" xfId="21085" xr:uid="{00000000-0005-0000-0000-0000C9130000}"/>
    <cellStyle name="Comma 13 4 2 3 5" xfId="32978" xr:uid="{00000000-0005-0000-0000-0000CA130000}"/>
    <cellStyle name="Comma 13 4 2 4" xfId="15190" xr:uid="{00000000-0005-0000-0000-0000CB130000}"/>
    <cellStyle name="Comma 13 4 2 4 2" xfId="26841" xr:uid="{00000000-0005-0000-0000-0000CC130000}"/>
    <cellStyle name="Comma 13 4 2 5" xfId="9288" xr:uid="{00000000-0005-0000-0000-0000CD130000}"/>
    <cellStyle name="Comma 13 4 2 6" xfId="21083" xr:uid="{00000000-0005-0000-0000-0000CE130000}"/>
    <cellStyle name="Comma 13 4 2 7" xfId="32979" xr:uid="{00000000-0005-0000-0000-0000CF130000}"/>
    <cellStyle name="Comma 13 4 3" xfId="2560" xr:uid="{00000000-0005-0000-0000-0000D0130000}"/>
    <cellStyle name="Comma 13 4 3 2" xfId="6795" xr:uid="{00000000-0005-0000-0000-0000D1130000}"/>
    <cellStyle name="Comma 13 4 3 2 2" xfId="15193" xr:uid="{00000000-0005-0000-0000-0000D2130000}"/>
    <cellStyle name="Comma 13 4 3 2 3" xfId="26844" xr:uid="{00000000-0005-0000-0000-0000D3130000}"/>
    <cellStyle name="Comma 13 4 3 2 4" xfId="32980" xr:uid="{00000000-0005-0000-0000-0000D4130000}"/>
    <cellStyle name="Comma 13 4 3 3" xfId="9291" xr:uid="{00000000-0005-0000-0000-0000D5130000}"/>
    <cellStyle name="Comma 13 4 3 4" xfId="21086" xr:uid="{00000000-0005-0000-0000-0000D6130000}"/>
    <cellStyle name="Comma 13 4 3 5" xfId="32981" xr:uid="{00000000-0005-0000-0000-0000D7130000}"/>
    <cellStyle name="Comma 13 4 4" xfId="5071" xr:uid="{00000000-0005-0000-0000-0000D8130000}"/>
    <cellStyle name="Comma 13 4 4 2" xfId="15194" xr:uid="{00000000-0005-0000-0000-0000D9130000}"/>
    <cellStyle name="Comma 13 4 4 2 2" xfId="26845" xr:uid="{00000000-0005-0000-0000-0000DA130000}"/>
    <cellStyle name="Comma 13 4 4 3" xfId="9292" xr:uid="{00000000-0005-0000-0000-0000DB130000}"/>
    <cellStyle name="Comma 13 4 4 4" xfId="21087" xr:uid="{00000000-0005-0000-0000-0000DC130000}"/>
    <cellStyle name="Comma 13 4 4 5" xfId="32982" xr:uid="{00000000-0005-0000-0000-0000DD130000}"/>
    <cellStyle name="Comma 13 4 5" xfId="15189" xr:uid="{00000000-0005-0000-0000-0000DE130000}"/>
    <cellStyle name="Comma 13 4 5 2" xfId="26840" xr:uid="{00000000-0005-0000-0000-0000DF130000}"/>
    <cellStyle name="Comma 13 4 6" xfId="9287" xr:uid="{00000000-0005-0000-0000-0000E0130000}"/>
    <cellStyle name="Comma 13 4 7" xfId="21082" xr:uid="{00000000-0005-0000-0000-0000E1130000}"/>
    <cellStyle name="Comma 13 4 8" xfId="32983" xr:uid="{00000000-0005-0000-0000-0000E2130000}"/>
    <cellStyle name="Comma 13 5" xfId="295" xr:uid="{00000000-0005-0000-0000-0000E3130000}"/>
    <cellStyle name="Comma 13 5 2" xfId="296" xr:uid="{00000000-0005-0000-0000-0000E4130000}"/>
    <cellStyle name="Comma 13 5 2 2" xfId="2563" xr:uid="{00000000-0005-0000-0000-0000E5130000}"/>
    <cellStyle name="Comma 13 5 2 2 2" xfId="6798" xr:uid="{00000000-0005-0000-0000-0000E6130000}"/>
    <cellStyle name="Comma 13 5 2 2 2 2" xfId="15197" xr:uid="{00000000-0005-0000-0000-0000E7130000}"/>
    <cellStyle name="Comma 13 5 2 2 2 3" xfId="26848" xr:uid="{00000000-0005-0000-0000-0000E8130000}"/>
    <cellStyle name="Comma 13 5 2 2 2 4" xfId="32984" xr:uid="{00000000-0005-0000-0000-0000E9130000}"/>
    <cellStyle name="Comma 13 5 2 2 3" xfId="9295" xr:uid="{00000000-0005-0000-0000-0000EA130000}"/>
    <cellStyle name="Comma 13 5 2 2 4" xfId="21090" xr:uid="{00000000-0005-0000-0000-0000EB130000}"/>
    <cellStyle name="Comma 13 5 2 2 5" xfId="32985" xr:uid="{00000000-0005-0000-0000-0000EC130000}"/>
    <cellStyle name="Comma 13 5 2 3" xfId="5693" xr:uid="{00000000-0005-0000-0000-0000ED130000}"/>
    <cellStyle name="Comma 13 5 2 3 2" xfId="15198" xr:uid="{00000000-0005-0000-0000-0000EE130000}"/>
    <cellStyle name="Comma 13 5 2 3 2 2" xfId="26849" xr:uid="{00000000-0005-0000-0000-0000EF130000}"/>
    <cellStyle name="Comma 13 5 2 3 3" xfId="9296" xr:uid="{00000000-0005-0000-0000-0000F0130000}"/>
    <cellStyle name="Comma 13 5 2 3 4" xfId="21091" xr:uid="{00000000-0005-0000-0000-0000F1130000}"/>
    <cellStyle name="Comma 13 5 2 3 5" xfId="32986" xr:uid="{00000000-0005-0000-0000-0000F2130000}"/>
    <cellStyle name="Comma 13 5 2 4" xfId="15196" xr:uid="{00000000-0005-0000-0000-0000F3130000}"/>
    <cellStyle name="Comma 13 5 2 4 2" xfId="26847" xr:uid="{00000000-0005-0000-0000-0000F4130000}"/>
    <cellStyle name="Comma 13 5 2 5" xfId="9294" xr:uid="{00000000-0005-0000-0000-0000F5130000}"/>
    <cellStyle name="Comma 13 5 2 6" xfId="21089" xr:uid="{00000000-0005-0000-0000-0000F6130000}"/>
    <cellStyle name="Comma 13 5 2 7" xfId="32987" xr:uid="{00000000-0005-0000-0000-0000F7130000}"/>
    <cellStyle name="Comma 13 5 3" xfId="2562" xr:uid="{00000000-0005-0000-0000-0000F8130000}"/>
    <cellStyle name="Comma 13 5 3 2" xfId="6797" xr:uid="{00000000-0005-0000-0000-0000F9130000}"/>
    <cellStyle name="Comma 13 5 3 2 2" xfId="15199" xr:uid="{00000000-0005-0000-0000-0000FA130000}"/>
    <cellStyle name="Comma 13 5 3 2 3" xfId="26850" xr:uid="{00000000-0005-0000-0000-0000FB130000}"/>
    <cellStyle name="Comma 13 5 3 2 4" xfId="32988" xr:uid="{00000000-0005-0000-0000-0000FC130000}"/>
    <cellStyle name="Comma 13 5 3 3" xfId="9297" xr:uid="{00000000-0005-0000-0000-0000FD130000}"/>
    <cellStyle name="Comma 13 5 3 4" xfId="21092" xr:uid="{00000000-0005-0000-0000-0000FE130000}"/>
    <cellStyle name="Comma 13 5 3 5" xfId="32989" xr:uid="{00000000-0005-0000-0000-0000FF130000}"/>
    <cellStyle name="Comma 13 5 4" xfId="4829" xr:uid="{00000000-0005-0000-0000-000000140000}"/>
    <cellStyle name="Comma 13 5 4 2" xfId="15200" xr:uid="{00000000-0005-0000-0000-000001140000}"/>
    <cellStyle name="Comma 13 5 4 2 2" xfId="26851" xr:uid="{00000000-0005-0000-0000-000002140000}"/>
    <cellStyle name="Comma 13 5 4 3" xfId="9298" xr:uid="{00000000-0005-0000-0000-000003140000}"/>
    <cellStyle name="Comma 13 5 4 4" xfId="21093" xr:uid="{00000000-0005-0000-0000-000004140000}"/>
    <cellStyle name="Comma 13 5 4 5" xfId="32990" xr:uid="{00000000-0005-0000-0000-000005140000}"/>
    <cellStyle name="Comma 13 5 5" xfId="15195" xr:uid="{00000000-0005-0000-0000-000006140000}"/>
    <cellStyle name="Comma 13 5 5 2" xfId="26846" xr:uid="{00000000-0005-0000-0000-000007140000}"/>
    <cellStyle name="Comma 13 5 6" xfId="9293" xr:uid="{00000000-0005-0000-0000-000008140000}"/>
    <cellStyle name="Comma 13 5 7" xfId="21088" xr:uid="{00000000-0005-0000-0000-000009140000}"/>
    <cellStyle name="Comma 13 5 8" xfId="32991" xr:uid="{00000000-0005-0000-0000-00000A140000}"/>
    <cellStyle name="Comma 13 6" xfId="297" xr:uid="{00000000-0005-0000-0000-00000B140000}"/>
    <cellStyle name="Comma 13 6 2" xfId="298" xr:uid="{00000000-0005-0000-0000-00000C140000}"/>
    <cellStyle name="Comma 13 6 2 2" xfId="2565" xr:uid="{00000000-0005-0000-0000-00000D140000}"/>
    <cellStyle name="Comma 13 6 2 2 2" xfId="6800" xr:uid="{00000000-0005-0000-0000-00000E140000}"/>
    <cellStyle name="Comma 13 6 2 2 2 2" xfId="15203" xr:uid="{00000000-0005-0000-0000-00000F140000}"/>
    <cellStyle name="Comma 13 6 2 2 2 3" xfId="26854" xr:uid="{00000000-0005-0000-0000-000010140000}"/>
    <cellStyle name="Comma 13 6 2 2 2 4" xfId="32992" xr:uid="{00000000-0005-0000-0000-000011140000}"/>
    <cellStyle name="Comma 13 6 2 2 3" xfId="9301" xr:uid="{00000000-0005-0000-0000-000012140000}"/>
    <cellStyle name="Comma 13 6 2 2 4" xfId="21096" xr:uid="{00000000-0005-0000-0000-000013140000}"/>
    <cellStyle name="Comma 13 6 2 2 5" xfId="32993" xr:uid="{00000000-0005-0000-0000-000014140000}"/>
    <cellStyle name="Comma 13 6 2 3" xfId="5694" xr:uid="{00000000-0005-0000-0000-000015140000}"/>
    <cellStyle name="Comma 13 6 2 3 2" xfId="15204" xr:uid="{00000000-0005-0000-0000-000016140000}"/>
    <cellStyle name="Comma 13 6 2 3 2 2" xfId="26855" xr:uid="{00000000-0005-0000-0000-000017140000}"/>
    <cellStyle name="Comma 13 6 2 3 3" xfId="9302" xr:uid="{00000000-0005-0000-0000-000018140000}"/>
    <cellStyle name="Comma 13 6 2 3 4" xfId="21097" xr:uid="{00000000-0005-0000-0000-000019140000}"/>
    <cellStyle name="Comma 13 6 2 3 5" xfId="32994" xr:uid="{00000000-0005-0000-0000-00001A140000}"/>
    <cellStyle name="Comma 13 6 2 4" xfId="15202" xr:uid="{00000000-0005-0000-0000-00001B140000}"/>
    <cellStyle name="Comma 13 6 2 4 2" xfId="26853" xr:uid="{00000000-0005-0000-0000-00001C140000}"/>
    <cellStyle name="Comma 13 6 2 5" xfId="9300" xr:uid="{00000000-0005-0000-0000-00001D140000}"/>
    <cellStyle name="Comma 13 6 2 6" xfId="21095" xr:uid="{00000000-0005-0000-0000-00001E140000}"/>
    <cellStyle name="Comma 13 6 2 7" xfId="32995" xr:uid="{00000000-0005-0000-0000-00001F140000}"/>
    <cellStyle name="Comma 13 6 3" xfId="2564" xr:uid="{00000000-0005-0000-0000-000020140000}"/>
    <cellStyle name="Comma 13 6 3 2" xfId="6799" xr:uid="{00000000-0005-0000-0000-000021140000}"/>
    <cellStyle name="Comma 13 6 3 2 2" xfId="15205" xr:uid="{00000000-0005-0000-0000-000022140000}"/>
    <cellStyle name="Comma 13 6 3 2 3" xfId="26856" xr:uid="{00000000-0005-0000-0000-000023140000}"/>
    <cellStyle name="Comma 13 6 3 2 4" xfId="32996" xr:uid="{00000000-0005-0000-0000-000024140000}"/>
    <cellStyle name="Comma 13 6 3 3" xfId="9303" xr:uid="{00000000-0005-0000-0000-000025140000}"/>
    <cellStyle name="Comma 13 6 3 4" xfId="21098" xr:uid="{00000000-0005-0000-0000-000026140000}"/>
    <cellStyle name="Comma 13 6 3 5" xfId="32997" xr:uid="{00000000-0005-0000-0000-000027140000}"/>
    <cellStyle name="Comma 13 6 4" xfId="5280" xr:uid="{00000000-0005-0000-0000-000028140000}"/>
    <cellStyle name="Comma 13 6 4 2" xfId="15206" xr:uid="{00000000-0005-0000-0000-000029140000}"/>
    <cellStyle name="Comma 13 6 4 2 2" xfId="26857" xr:uid="{00000000-0005-0000-0000-00002A140000}"/>
    <cellStyle name="Comma 13 6 4 3" xfId="9304" xr:uid="{00000000-0005-0000-0000-00002B140000}"/>
    <cellStyle name="Comma 13 6 4 4" xfId="21099" xr:uid="{00000000-0005-0000-0000-00002C140000}"/>
    <cellStyle name="Comma 13 6 4 5" xfId="32998" xr:uid="{00000000-0005-0000-0000-00002D140000}"/>
    <cellStyle name="Comma 13 6 5" xfId="15201" xr:uid="{00000000-0005-0000-0000-00002E140000}"/>
    <cellStyle name="Comma 13 6 5 2" xfId="26852" xr:uid="{00000000-0005-0000-0000-00002F140000}"/>
    <cellStyle name="Comma 13 6 6" xfId="9299" xr:uid="{00000000-0005-0000-0000-000030140000}"/>
    <cellStyle name="Comma 13 6 7" xfId="21094" xr:uid="{00000000-0005-0000-0000-000031140000}"/>
    <cellStyle name="Comma 13 6 8" xfId="32999" xr:uid="{00000000-0005-0000-0000-000032140000}"/>
    <cellStyle name="Comma 13 7" xfId="299" xr:uid="{00000000-0005-0000-0000-000033140000}"/>
    <cellStyle name="Comma 13 7 2" xfId="2566" xr:uid="{00000000-0005-0000-0000-000034140000}"/>
    <cellStyle name="Comma 13 7 2 2" xfId="6801" xr:uid="{00000000-0005-0000-0000-000035140000}"/>
    <cellStyle name="Comma 13 7 2 2 2" xfId="15208" xr:uid="{00000000-0005-0000-0000-000036140000}"/>
    <cellStyle name="Comma 13 7 2 2 3" xfId="26859" xr:uid="{00000000-0005-0000-0000-000037140000}"/>
    <cellStyle name="Comma 13 7 2 2 4" xfId="33000" xr:uid="{00000000-0005-0000-0000-000038140000}"/>
    <cellStyle name="Comma 13 7 2 3" xfId="9306" xr:uid="{00000000-0005-0000-0000-000039140000}"/>
    <cellStyle name="Comma 13 7 2 4" xfId="21101" xr:uid="{00000000-0005-0000-0000-00003A140000}"/>
    <cellStyle name="Comma 13 7 2 5" xfId="33001" xr:uid="{00000000-0005-0000-0000-00003B140000}"/>
    <cellStyle name="Comma 13 7 3" xfId="5518" xr:uid="{00000000-0005-0000-0000-00003C140000}"/>
    <cellStyle name="Comma 13 7 3 2" xfId="15209" xr:uid="{00000000-0005-0000-0000-00003D140000}"/>
    <cellStyle name="Comma 13 7 3 2 2" xfId="26860" xr:uid="{00000000-0005-0000-0000-00003E140000}"/>
    <cellStyle name="Comma 13 7 3 3" xfId="9307" xr:uid="{00000000-0005-0000-0000-00003F140000}"/>
    <cellStyle name="Comma 13 7 3 4" xfId="21102" xr:uid="{00000000-0005-0000-0000-000040140000}"/>
    <cellStyle name="Comma 13 7 4" xfId="5695" xr:uid="{00000000-0005-0000-0000-000041140000}"/>
    <cellStyle name="Comma 13 7 4 2" xfId="15207" xr:uid="{00000000-0005-0000-0000-000042140000}"/>
    <cellStyle name="Comma 13 7 4 3" xfId="26858" xr:uid="{00000000-0005-0000-0000-000043140000}"/>
    <cellStyle name="Comma 13 7 4 4" xfId="33002" xr:uid="{00000000-0005-0000-0000-000044140000}"/>
    <cellStyle name="Comma 13 7 5" xfId="9305" xr:uid="{00000000-0005-0000-0000-000045140000}"/>
    <cellStyle name="Comma 13 7 6" xfId="21100" xr:uid="{00000000-0005-0000-0000-000046140000}"/>
    <cellStyle name="Comma 13 7 7" xfId="33003" xr:uid="{00000000-0005-0000-0000-000047140000}"/>
    <cellStyle name="Comma 13 8" xfId="2543" xr:uid="{00000000-0005-0000-0000-000048140000}"/>
    <cellStyle name="Comma 13 8 2" xfId="6778" xr:uid="{00000000-0005-0000-0000-000049140000}"/>
    <cellStyle name="Comma 13 8 2 2" xfId="15210" xr:uid="{00000000-0005-0000-0000-00004A140000}"/>
    <cellStyle name="Comma 13 8 2 3" xfId="26861" xr:uid="{00000000-0005-0000-0000-00004B140000}"/>
    <cellStyle name="Comma 13 8 2 4" xfId="33004" xr:uid="{00000000-0005-0000-0000-00004C140000}"/>
    <cellStyle name="Comma 13 8 3" xfId="9308" xr:uid="{00000000-0005-0000-0000-00004D140000}"/>
    <cellStyle name="Comma 13 8 4" xfId="21103" xr:uid="{00000000-0005-0000-0000-00004E140000}"/>
    <cellStyle name="Comma 13 8 5" xfId="33005" xr:uid="{00000000-0005-0000-0000-00004F140000}"/>
    <cellStyle name="Comma 13 9" xfId="4340" xr:uid="{00000000-0005-0000-0000-000050140000}"/>
    <cellStyle name="Comma 13 9 2" xfId="15211" xr:uid="{00000000-0005-0000-0000-000051140000}"/>
    <cellStyle name="Comma 13 9 2 2" xfId="26862" xr:uid="{00000000-0005-0000-0000-000052140000}"/>
    <cellStyle name="Comma 13 9 3" xfId="9309" xr:uid="{00000000-0005-0000-0000-000053140000}"/>
    <cellStyle name="Comma 13 9 4" xfId="21104" xr:uid="{00000000-0005-0000-0000-000054140000}"/>
    <cellStyle name="Comma 14" xfId="300" xr:uid="{00000000-0005-0000-0000-000055140000}"/>
    <cellStyle name="Comma 14 2" xfId="4227" xr:uid="{00000000-0005-0000-0000-000056140000}"/>
    <cellStyle name="Comma 14 2 2" xfId="4342" xr:uid="{00000000-0005-0000-0000-000057140000}"/>
    <cellStyle name="Comma 15" xfId="301" xr:uid="{00000000-0005-0000-0000-000058140000}"/>
    <cellStyle name="Comma 15 2" xfId="4344" xr:uid="{00000000-0005-0000-0000-000059140000}"/>
    <cellStyle name="Comma 15 3" xfId="4343" xr:uid="{00000000-0005-0000-0000-00005A140000}"/>
    <cellStyle name="Comma 16" xfId="302" xr:uid="{00000000-0005-0000-0000-00005B140000}"/>
    <cellStyle name="Comma 16 2" xfId="4345" xr:uid="{00000000-0005-0000-0000-00005C140000}"/>
    <cellStyle name="Comma 16 3" xfId="5563" xr:uid="{00000000-0005-0000-0000-00005D140000}"/>
    <cellStyle name="Comma 16 3 2" xfId="31905" xr:uid="{00000000-0005-0000-0000-00005E140000}"/>
    <cellStyle name="Comma 16 3 3" xfId="33006" xr:uid="{00000000-0005-0000-0000-00005F140000}"/>
    <cellStyle name="Comma 17" xfId="303" xr:uid="{00000000-0005-0000-0000-000060140000}"/>
    <cellStyle name="Comma 17 2" xfId="4558" xr:uid="{00000000-0005-0000-0000-000061140000}"/>
    <cellStyle name="Comma 17 2 2" xfId="8518" xr:uid="{00000000-0005-0000-0000-000062140000}"/>
    <cellStyle name="Comma 17 2 2 2" xfId="31947" xr:uid="{00000000-0005-0000-0000-000063140000}"/>
    <cellStyle name="Comma 17 2 2 3" xfId="33007" xr:uid="{00000000-0005-0000-0000-000064140000}"/>
    <cellStyle name="Comma 17 2 3" xfId="31918" xr:uid="{00000000-0005-0000-0000-000065140000}"/>
    <cellStyle name="Comma 17 2 4" xfId="33008" xr:uid="{00000000-0005-0000-0000-000066140000}"/>
    <cellStyle name="Comma 17 3" xfId="4269" xr:uid="{00000000-0005-0000-0000-000067140000}"/>
    <cellStyle name="Comma 18" xfId="304" xr:uid="{00000000-0005-0000-0000-000068140000}"/>
    <cellStyle name="Comma 18 2" xfId="4499" xr:uid="{00000000-0005-0000-0000-000069140000}"/>
    <cellStyle name="Comma 18 2 2" xfId="20332" xr:uid="{00000000-0005-0000-0000-00006A140000}"/>
    <cellStyle name="Comma 18 3" xfId="20333" xr:uid="{00000000-0005-0000-0000-00006B140000}"/>
    <cellStyle name="Comma 19" xfId="4533" xr:uid="{00000000-0005-0000-0000-00006C140000}"/>
    <cellStyle name="Comma 19 2" xfId="8461" xr:uid="{00000000-0005-0000-0000-00006D140000}"/>
    <cellStyle name="Comma 19 3" xfId="9310" xr:uid="{00000000-0005-0000-0000-00006E140000}"/>
    <cellStyle name="Comma 2" xfId="305" xr:uid="{00000000-0005-0000-0000-00006F140000}"/>
    <cellStyle name="Comma 2 10" xfId="306" xr:uid="{00000000-0005-0000-0000-000070140000}"/>
    <cellStyle name="Comma 2 10 10" xfId="15212" xr:uid="{00000000-0005-0000-0000-000071140000}"/>
    <cellStyle name="Comma 2 10 10 2" xfId="26863" xr:uid="{00000000-0005-0000-0000-000072140000}"/>
    <cellStyle name="Comma 2 10 11" xfId="9311" xr:uid="{00000000-0005-0000-0000-000073140000}"/>
    <cellStyle name="Comma 2 10 12" xfId="21105" xr:uid="{00000000-0005-0000-0000-000074140000}"/>
    <cellStyle name="Comma 2 10 13" xfId="33009" xr:uid="{00000000-0005-0000-0000-000075140000}"/>
    <cellStyle name="Comma 2 10 2" xfId="307" xr:uid="{00000000-0005-0000-0000-000076140000}"/>
    <cellStyle name="Comma 2 10 2 10" xfId="21106" xr:uid="{00000000-0005-0000-0000-000077140000}"/>
    <cellStyle name="Comma 2 10 2 11" xfId="33010" xr:uid="{00000000-0005-0000-0000-000078140000}"/>
    <cellStyle name="Comma 2 10 2 2" xfId="308" xr:uid="{00000000-0005-0000-0000-000079140000}"/>
    <cellStyle name="Comma 2 10 2 2 2" xfId="309" xr:uid="{00000000-0005-0000-0000-00007A140000}"/>
    <cellStyle name="Comma 2 10 2 2 2 2" xfId="2570" xr:uid="{00000000-0005-0000-0000-00007B140000}"/>
    <cellStyle name="Comma 2 10 2 2 2 2 2" xfId="6805" xr:uid="{00000000-0005-0000-0000-00007C140000}"/>
    <cellStyle name="Comma 2 10 2 2 2 2 2 2" xfId="15216" xr:uid="{00000000-0005-0000-0000-00007D140000}"/>
    <cellStyle name="Comma 2 10 2 2 2 2 2 3" xfId="26867" xr:uid="{00000000-0005-0000-0000-00007E140000}"/>
    <cellStyle name="Comma 2 10 2 2 2 2 2 4" xfId="33011" xr:uid="{00000000-0005-0000-0000-00007F140000}"/>
    <cellStyle name="Comma 2 10 2 2 2 2 3" xfId="9315" xr:uid="{00000000-0005-0000-0000-000080140000}"/>
    <cellStyle name="Comma 2 10 2 2 2 2 4" xfId="21109" xr:uid="{00000000-0005-0000-0000-000081140000}"/>
    <cellStyle name="Comma 2 10 2 2 2 2 5" xfId="33012" xr:uid="{00000000-0005-0000-0000-000082140000}"/>
    <cellStyle name="Comma 2 10 2 2 2 3" xfId="5696" xr:uid="{00000000-0005-0000-0000-000083140000}"/>
    <cellStyle name="Comma 2 10 2 2 2 3 2" xfId="15217" xr:uid="{00000000-0005-0000-0000-000084140000}"/>
    <cellStyle name="Comma 2 10 2 2 2 3 2 2" xfId="26868" xr:uid="{00000000-0005-0000-0000-000085140000}"/>
    <cellStyle name="Comma 2 10 2 2 2 3 3" xfId="9316" xr:uid="{00000000-0005-0000-0000-000086140000}"/>
    <cellStyle name="Comma 2 10 2 2 2 3 4" xfId="21110" xr:uid="{00000000-0005-0000-0000-000087140000}"/>
    <cellStyle name="Comma 2 10 2 2 2 3 5" xfId="33013" xr:uid="{00000000-0005-0000-0000-000088140000}"/>
    <cellStyle name="Comma 2 10 2 2 2 4" xfId="15215" xr:uid="{00000000-0005-0000-0000-000089140000}"/>
    <cellStyle name="Comma 2 10 2 2 2 4 2" xfId="26866" xr:uid="{00000000-0005-0000-0000-00008A140000}"/>
    <cellStyle name="Comma 2 10 2 2 2 5" xfId="9314" xr:uid="{00000000-0005-0000-0000-00008B140000}"/>
    <cellStyle name="Comma 2 10 2 2 2 6" xfId="21108" xr:uid="{00000000-0005-0000-0000-00008C140000}"/>
    <cellStyle name="Comma 2 10 2 2 2 7" xfId="33014" xr:uid="{00000000-0005-0000-0000-00008D140000}"/>
    <cellStyle name="Comma 2 10 2 2 3" xfId="2569" xr:uid="{00000000-0005-0000-0000-00008E140000}"/>
    <cellStyle name="Comma 2 10 2 2 3 2" xfId="6804" xr:uid="{00000000-0005-0000-0000-00008F140000}"/>
    <cellStyle name="Comma 2 10 2 2 3 2 2" xfId="15218" xr:uid="{00000000-0005-0000-0000-000090140000}"/>
    <cellStyle name="Comma 2 10 2 2 3 2 3" xfId="26869" xr:uid="{00000000-0005-0000-0000-000091140000}"/>
    <cellStyle name="Comma 2 10 2 2 3 2 4" xfId="33015" xr:uid="{00000000-0005-0000-0000-000092140000}"/>
    <cellStyle name="Comma 2 10 2 2 3 3" xfId="9317" xr:uid="{00000000-0005-0000-0000-000093140000}"/>
    <cellStyle name="Comma 2 10 2 2 3 4" xfId="21111" xr:uid="{00000000-0005-0000-0000-000094140000}"/>
    <cellStyle name="Comma 2 10 2 2 3 5" xfId="33016" xr:uid="{00000000-0005-0000-0000-000095140000}"/>
    <cellStyle name="Comma 2 10 2 2 4" xfId="5114" xr:uid="{00000000-0005-0000-0000-000096140000}"/>
    <cellStyle name="Comma 2 10 2 2 4 2" xfId="15219" xr:uid="{00000000-0005-0000-0000-000097140000}"/>
    <cellStyle name="Comma 2 10 2 2 4 2 2" xfId="26870" xr:uid="{00000000-0005-0000-0000-000098140000}"/>
    <cellStyle name="Comma 2 10 2 2 4 3" xfId="9318" xr:uid="{00000000-0005-0000-0000-000099140000}"/>
    <cellStyle name="Comma 2 10 2 2 4 4" xfId="21112" xr:uid="{00000000-0005-0000-0000-00009A140000}"/>
    <cellStyle name="Comma 2 10 2 2 4 5" xfId="33017" xr:uid="{00000000-0005-0000-0000-00009B140000}"/>
    <cellStyle name="Comma 2 10 2 2 5" xfId="15214" xr:uid="{00000000-0005-0000-0000-00009C140000}"/>
    <cellStyle name="Comma 2 10 2 2 5 2" xfId="26865" xr:uid="{00000000-0005-0000-0000-00009D140000}"/>
    <cellStyle name="Comma 2 10 2 2 6" xfId="9313" xr:uid="{00000000-0005-0000-0000-00009E140000}"/>
    <cellStyle name="Comma 2 10 2 2 7" xfId="21107" xr:uid="{00000000-0005-0000-0000-00009F140000}"/>
    <cellStyle name="Comma 2 10 2 2 8" xfId="33018" xr:uid="{00000000-0005-0000-0000-0000A0140000}"/>
    <cellStyle name="Comma 2 10 2 3" xfId="310" xr:uid="{00000000-0005-0000-0000-0000A1140000}"/>
    <cellStyle name="Comma 2 10 2 3 2" xfId="311" xr:uid="{00000000-0005-0000-0000-0000A2140000}"/>
    <cellStyle name="Comma 2 10 2 3 2 2" xfId="2572" xr:uid="{00000000-0005-0000-0000-0000A3140000}"/>
    <cellStyle name="Comma 2 10 2 3 2 2 2" xfId="6807" xr:uid="{00000000-0005-0000-0000-0000A4140000}"/>
    <cellStyle name="Comma 2 10 2 3 2 2 2 2" xfId="15222" xr:uid="{00000000-0005-0000-0000-0000A5140000}"/>
    <cellStyle name="Comma 2 10 2 3 2 2 2 3" xfId="26873" xr:uid="{00000000-0005-0000-0000-0000A6140000}"/>
    <cellStyle name="Comma 2 10 2 3 2 2 2 4" xfId="33019" xr:uid="{00000000-0005-0000-0000-0000A7140000}"/>
    <cellStyle name="Comma 2 10 2 3 2 2 3" xfId="9321" xr:uid="{00000000-0005-0000-0000-0000A8140000}"/>
    <cellStyle name="Comma 2 10 2 3 2 2 4" xfId="21115" xr:uid="{00000000-0005-0000-0000-0000A9140000}"/>
    <cellStyle name="Comma 2 10 2 3 2 2 5" xfId="33020" xr:uid="{00000000-0005-0000-0000-0000AA140000}"/>
    <cellStyle name="Comma 2 10 2 3 2 3" xfId="5697" xr:uid="{00000000-0005-0000-0000-0000AB140000}"/>
    <cellStyle name="Comma 2 10 2 3 2 3 2" xfId="15223" xr:uid="{00000000-0005-0000-0000-0000AC140000}"/>
    <cellStyle name="Comma 2 10 2 3 2 3 2 2" xfId="26874" xr:uid="{00000000-0005-0000-0000-0000AD140000}"/>
    <cellStyle name="Comma 2 10 2 3 2 3 3" xfId="9322" xr:uid="{00000000-0005-0000-0000-0000AE140000}"/>
    <cellStyle name="Comma 2 10 2 3 2 3 4" xfId="21116" xr:uid="{00000000-0005-0000-0000-0000AF140000}"/>
    <cellStyle name="Comma 2 10 2 3 2 3 5" xfId="33021" xr:uid="{00000000-0005-0000-0000-0000B0140000}"/>
    <cellStyle name="Comma 2 10 2 3 2 4" xfId="15221" xr:uid="{00000000-0005-0000-0000-0000B1140000}"/>
    <cellStyle name="Comma 2 10 2 3 2 4 2" xfId="26872" xr:uid="{00000000-0005-0000-0000-0000B2140000}"/>
    <cellStyle name="Comma 2 10 2 3 2 5" xfId="9320" xr:uid="{00000000-0005-0000-0000-0000B3140000}"/>
    <cellStyle name="Comma 2 10 2 3 2 6" xfId="21114" xr:uid="{00000000-0005-0000-0000-0000B4140000}"/>
    <cellStyle name="Comma 2 10 2 3 2 7" xfId="33022" xr:uid="{00000000-0005-0000-0000-0000B5140000}"/>
    <cellStyle name="Comma 2 10 2 3 3" xfId="2571" xr:uid="{00000000-0005-0000-0000-0000B6140000}"/>
    <cellStyle name="Comma 2 10 2 3 3 2" xfId="6806" xr:uid="{00000000-0005-0000-0000-0000B7140000}"/>
    <cellStyle name="Comma 2 10 2 3 3 2 2" xfId="15224" xr:uid="{00000000-0005-0000-0000-0000B8140000}"/>
    <cellStyle name="Comma 2 10 2 3 3 2 3" xfId="26875" xr:uid="{00000000-0005-0000-0000-0000B9140000}"/>
    <cellStyle name="Comma 2 10 2 3 3 2 4" xfId="33023" xr:uid="{00000000-0005-0000-0000-0000BA140000}"/>
    <cellStyle name="Comma 2 10 2 3 3 3" xfId="9323" xr:uid="{00000000-0005-0000-0000-0000BB140000}"/>
    <cellStyle name="Comma 2 10 2 3 3 4" xfId="21117" xr:uid="{00000000-0005-0000-0000-0000BC140000}"/>
    <cellStyle name="Comma 2 10 2 3 3 5" xfId="33024" xr:uid="{00000000-0005-0000-0000-0000BD140000}"/>
    <cellStyle name="Comma 2 10 2 3 4" xfId="4872" xr:uid="{00000000-0005-0000-0000-0000BE140000}"/>
    <cellStyle name="Comma 2 10 2 3 4 2" xfId="15225" xr:uid="{00000000-0005-0000-0000-0000BF140000}"/>
    <cellStyle name="Comma 2 10 2 3 4 2 2" xfId="26876" xr:uid="{00000000-0005-0000-0000-0000C0140000}"/>
    <cellStyle name="Comma 2 10 2 3 4 3" xfId="9324" xr:uid="{00000000-0005-0000-0000-0000C1140000}"/>
    <cellStyle name="Comma 2 10 2 3 4 4" xfId="21118" xr:uid="{00000000-0005-0000-0000-0000C2140000}"/>
    <cellStyle name="Comma 2 10 2 3 4 5" xfId="33025" xr:uid="{00000000-0005-0000-0000-0000C3140000}"/>
    <cellStyle name="Comma 2 10 2 3 5" xfId="15220" xr:uid="{00000000-0005-0000-0000-0000C4140000}"/>
    <cellStyle name="Comma 2 10 2 3 5 2" xfId="26871" xr:uid="{00000000-0005-0000-0000-0000C5140000}"/>
    <cellStyle name="Comma 2 10 2 3 6" xfId="9319" xr:uid="{00000000-0005-0000-0000-0000C6140000}"/>
    <cellStyle name="Comma 2 10 2 3 7" xfId="21113" xr:uid="{00000000-0005-0000-0000-0000C7140000}"/>
    <cellStyle name="Comma 2 10 2 3 8" xfId="33026" xr:uid="{00000000-0005-0000-0000-0000C8140000}"/>
    <cellStyle name="Comma 2 10 2 4" xfId="312" xr:uid="{00000000-0005-0000-0000-0000C9140000}"/>
    <cellStyle name="Comma 2 10 2 4 2" xfId="313" xr:uid="{00000000-0005-0000-0000-0000CA140000}"/>
    <cellStyle name="Comma 2 10 2 4 2 2" xfId="2574" xr:uid="{00000000-0005-0000-0000-0000CB140000}"/>
    <cellStyle name="Comma 2 10 2 4 2 2 2" xfId="6809" xr:uid="{00000000-0005-0000-0000-0000CC140000}"/>
    <cellStyle name="Comma 2 10 2 4 2 2 2 2" xfId="15228" xr:uid="{00000000-0005-0000-0000-0000CD140000}"/>
    <cellStyle name="Comma 2 10 2 4 2 2 2 3" xfId="26879" xr:uid="{00000000-0005-0000-0000-0000CE140000}"/>
    <cellStyle name="Comma 2 10 2 4 2 2 2 4" xfId="33027" xr:uid="{00000000-0005-0000-0000-0000CF140000}"/>
    <cellStyle name="Comma 2 10 2 4 2 2 3" xfId="9327" xr:uid="{00000000-0005-0000-0000-0000D0140000}"/>
    <cellStyle name="Comma 2 10 2 4 2 2 4" xfId="21121" xr:uid="{00000000-0005-0000-0000-0000D1140000}"/>
    <cellStyle name="Comma 2 10 2 4 2 2 5" xfId="33028" xr:uid="{00000000-0005-0000-0000-0000D2140000}"/>
    <cellStyle name="Comma 2 10 2 4 2 3" xfId="5698" xr:uid="{00000000-0005-0000-0000-0000D3140000}"/>
    <cellStyle name="Comma 2 10 2 4 2 3 2" xfId="15229" xr:uid="{00000000-0005-0000-0000-0000D4140000}"/>
    <cellStyle name="Comma 2 10 2 4 2 3 2 2" xfId="26880" xr:uid="{00000000-0005-0000-0000-0000D5140000}"/>
    <cellStyle name="Comma 2 10 2 4 2 3 3" xfId="9328" xr:uid="{00000000-0005-0000-0000-0000D6140000}"/>
    <cellStyle name="Comma 2 10 2 4 2 3 4" xfId="21122" xr:uid="{00000000-0005-0000-0000-0000D7140000}"/>
    <cellStyle name="Comma 2 10 2 4 2 3 5" xfId="33029" xr:uid="{00000000-0005-0000-0000-0000D8140000}"/>
    <cellStyle name="Comma 2 10 2 4 2 4" xfId="15227" xr:uid="{00000000-0005-0000-0000-0000D9140000}"/>
    <cellStyle name="Comma 2 10 2 4 2 4 2" xfId="26878" xr:uid="{00000000-0005-0000-0000-0000DA140000}"/>
    <cellStyle name="Comma 2 10 2 4 2 5" xfId="9326" xr:uid="{00000000-0005-0000-0000-0000DB140000}"/>
    <cellStyle name="Comma 2 10 2 4 2 6" xfId="21120" xr:uid="{00000000-0005-0000-0000-0000DC140000}"/>
    <cellStyle name="Comma 2 10 2 4 2 7" xfId="33030" xr:uid="{00000000-0005-0000-0000-0000DD140000}"/>
    <cellStyle name="Comma 2 10 2 4 3" xfId="2573" xr:uid="{00000000-0005-0000-0000-0000DE140000}"/>
    <cellStyle name="Comma 2 10 2 4 3 2" xfId="6808" xr:uid="{00000000-0005-0000-0000-0000DF140000}"/>
    <cellStyle name="Comma 2 10 2 4 3 2 2" xfId="15230" xr:uid="{00000000-0005-0000-0000-0000E0140000}"/>
    <cellStyle name="Comma 2 10 2 4 3 2 3" xfId="26881" xr:uid="{00000000-0005-0000-0000-0000E1140000}"/>
    <cellStyle name="Comma 2 10 2 4 3 2 4" xfId="33031" xr:uid="{00000000-0005-0000-0000-0000E2140000}"/>
    <cellStyle name="Comma 2 10 2 4 3 3" xfId="9329" xr:uid="{00000000-0005-0000-0000-0000E3140000}"/>
    <cellStyle name="Comma 2 10 2 4 3 4" xfId="21123" xr:uid="{00000000-0005-0000-0000-0000E4140000}"/>
    <cellStyle name="Comma 2 10 2 4 3 5" xfId="33032" xr:uid="{00000000-0005-0000-0000-0000E5140000}"/>
    <cellStyle name="Comma 2 10 2 4 4" xfId="5323" xr:uid="{00000000-0005-0000-0000-0000E6140000}"/>
    <cellStyle name="Comma 2 10 2 4 4 2" xfId="15231" xr:uid="{00000000-0005-0000-0000-0000E7140000}"/>
    <cellStyle name="Comma 2 10 2 4 4 2 2" xfId="26882" xr:uid="{00000000-0005-0000-0000-0000E8140000}"/>
    <cellStyle name="Comma 2 10 2 4 4 3" xfId="9330" xr:uid="{00000000-0005-0000-0000-0000E9140000}"/>
    <cellStyle name="Comma 2 10 2 4 4 4" xfId="21124" xr:uid="{00000000-0005-0000-0000-0000EA140000}"/>
    <cellStyle name="Comma 2 10 2 4 4 5" xfId="33033" xr:uid="{00000000-0005-0000-0000-0000EB140000}"/>
    <cellStyle name="Comma 2 10 2 4 5" xfId="15226" xr:uid="{00000000-0005-0000-0000-0000EC140000}"/>
    <cellStyle name="Comma 2 10 2 4 5 2" xfId="26877" xr:uid="{00000000-0005-0000-0000-0000ED140000}"/>
    <cellStyle name="Comma 2 10 2 4 6" xfId="9325" xr:uid="{00000000-0005-0000-0000-0000EE140000}"/>
    <cellStyle name="Comma 2 10 2 4 7" xfId="21119" xr:uid="{00000000-0005-0000-0000-0000EF140000}"/>
    <cellStyle name="Comma 2 10 2 4 8" xfId="33034" xr:uid="{00000000-0005-0000-0000-0000F0140000}"/>
    <cellStyle name="Comma 2 10 2 5" xfId="314" xr:uid="{00000000-0005-0000-0000-0000F1140000}"/>
    <cellStyle name="Comma 2 10 2 5 2" xfId="2575" xr:uid="{00000000-0005-0000-0000-0000F2140000}"/>
    <cellStyle name="Comma 2 10 2 5 2 2" xfId="6810" xr:uid="{00000000-0005-0000-0000-0000F3140000}"/>
    <cellStyle name="Comma 2 10 2 5 2 2 2" xfId="15233" xr:uid="{00000000-0005-0000-0000-0000F4140000}"/>
    <cellStyle name="Comma 2 10 2 5 2 2 3" xfId="26884" xr:uid="{00000000-0005-0000-0000-0000F5140000}"/>
    <cellStyle name="Comma 2 10 2 5 2 2 4" xfId="33035" xr:uid="{00000000-0005-0000-0000-0000F6140000}"/>
    <cellStyle name="Comma 2 10 2 5 2 3" xfId="9332" xr:uid="{00000000-0005-0000-0000-0000F7140000}"/>
    <cellStyle name="Comma 2 10 2 5 2 4" xfId="21126" xr:uid="{00000000-0005-0000-0000-0000F8140000}"/>
    <cellStyle name="Comma 2 10 2 5 2 5" xfId="33036" xr:uid="{00000000-0005-0000-0000-0000F9140000}"/>
    <cellStyle name="Comma 2 10 2 5 3" xfId="5699" xr:uid="{00000000-0005-0000-0000-0000FA140000}"/>
    <cellStyle name="Comma 2 10 2 5 3 2" xfId="15234" xr:uid="{00000000-0005-0000-0000-0000FB140000}"/>
    <cellStyle name="Comma 2 10 2 5 3 2 2" xfId="26885" xr:uid="{00000000-0005-0000-0000-0000FC140000}"/>
    <cellStyle name="Comma 2 10 2 5 3 3" xfId="9333" xr:uid="{00000000-0005-0000-0000-0000FD140000}"/>
    <cellStyle name="Comma 2 10 2 5 3 4" xfId="21127" xr:uid="{00000000-0005-0000-0000-0000FE140000}"/>
    <cellStyle name="Comma 2 10 2 5 3 5" xfId="33037" xr:uid="{00000000-0005-0000-0000-0000FF140000}"/>
    <cellStyle name="Comma 2 10 2 5 4" xfId="15232" xr:uid="{00000000-0005-0000-0000-000000150000}"/>
    <cellStyle name="Comma 2 10 2 5 4 2" xfId="26883" xr:uid="{00000000-0005-0000-0000-000001150000}"/>
    <cellStyle name="Comma 2 10 2 5 5" xfId="9331" xr:uid="{00000000-0005-0000-0000-000002150000}"/>
    <cellStyle name="Comma 2 10 2 5 6" xfId="21125" xr:uid="{00000000-0005-0000-0000-000003150000}"/>
    <cellStyle name="Comma 2 10 2 5 7" xfId="33038" xr:uid="{00000000-0005-0000-0000-000004150000}"/>
    <cellStyle name="Comma 2 10 2 6" xfId="2568" xr:uid="{00000000-0005-0000-0000-000005150000}"/>
    <cellStyle name="Comma 2 10 2 6 2" xfId="6803" xr:uid="{00000000-0005-0000-0000-000006150000}"/>
    <cellStyle name="Comma 2 10 2 6 2 2" xfId="15235" xr:uid="{00000000-0005-0000-0000-000007150000}"/>
    <cellStyle name="Comma 2 10 2 6 2 3" xfId="26886" xr:uid="{00000000-0005-0000-0000-000008150000}"/>
    <cellStyle name="Comma 2 10 2 6 2 4" xfId="33039" xr:uid="{00000000-0005-0000-0000-000009150000}"/>
    <cellStyle name="Comma 2 10 2 6 3" xfId="9334" xr:uid="{00000000-0005-0000-0000-00000A150000}"/>
    <cellStyle name="Comma 2 10 2 6 4" xfId="21128" xr:uid="{00000000-0005-0000-0000-00000B150000}"/>
    <cellStyle name="Comma 2 10 2 6 5" xfId="33040" xr:uid="{00000000-0005-0000-0000-00000C150000}"/>
    <cellStyle name="Comma 2 10 2 7" xfId="4630" xr:uid="{00000000-0005-0000-0000-00000D150000}"/>
    <cellStyle name="Comma 2 10 2 7 2" xfId="15236" xr:uid="{00000000-0005-0000-0000-00000E150000}"/>
    <cellStyle name="Comma 2 10 2 7 2 2" xfId="26887" xr:uid="{00000000-0005-0000-0000-00000F150000}"/>
    <cellStyle name="Comma 2 10 2 7 3" xfId="9335" xr:uid="{00000000-0005-0000-0000-000010150000}"/>
    <cellStyle name="Comma 2 10 2 7 4" xfId="21129" xr:uid="{00000000-0005-0000-0000-000011150000}"/>
    <cellStyle name="Comma 2 10 2 7 5" xfId="33041" xr:uid="{00000000-0005-0000-0000-000012150000}"/>
    <cellStyle name="Comma 2 10 2 8" xfId="15213" xr:uid="{00000000-0005-0000-0000-000013150000}"/>
    <cellStyle name="Comma 2 10 2 8 2" xfId="26864" xr:uid="{00000000-0005-0000-0000-000014150000}"/>
    <cellStyle name="Comma 2 10 2 9" xfId="9312" xr:uid="{00000000-0005-0000-0000-000015150000}"/>
    <cellStyle name="Comma 2 10 3" xfId="315" xr:uid="{00000000-0005-0000-0000-000016150000}"/>
    <cellStyle name="Comma 2 10 3 10" xfId="21130" xr:uid="{00000000-0005-0000-0000-000017150000}"/>
    <cellStyle name="Comma 2 10 3 11" xfId="33042" xr:uid="{00000000-0005-0000-0000-000018150000}"/>
    <cellStyle name="Comma 2 10 3 2" xfId="316" xr:uid="{00000000-0005-0000-0000-000019150000}"/>
    <cellStyle name="Comma 2 10 3 2 2" xfId="317" xr:uid="{00000000-0005-0000-0000-00001A150000}"/>
    <cellStyle name="Comma 2 10 3 2 2 2" xfId="2578" xr:uid="{00000000-0005-0000-0000-00001B150000}"/>
    <cellStyle name="Comma 2 10 3 2 2 2 2" xfId="6813" xr:uid="{00000000-0005-0000-0000-00001C150000}"/>
    <cellStyle name="Comma 2 10 3 2 2 2 2 2" xfId="15240" xr:uid="{00000000-0005-0000-0000-00001D150000}"/>
    <cellStyle name="Comma 2 10 3 2 2 2 2 3" xfId="26891" xr:uid="{00000000-0005-0000-0000-00001E150000}"/>
    <cellStyle name="Comma 2 10 3 2 2 2 2 4" xfId="33043" xr:uid="{00000000-0005-0000-0000-00001F150000}"/>
    <cellStyle name="Comma 2 10 3 2 2 2 3" xfId="9339" xr:uid="{00000000-0005-0000-0000-000020150000}"/>
    <cellStyle name="Comma 2 10 3 2 2 2 4" xfId="21133" xr:uid="{00000000-0005-0000-0000-000021150000}"/>
    <cellStyle name="Comma 2 10 3 2 2 2 5" xfId="33044" xr:uid="{00000000-0005-0000-0000-000022150000}"/>
    <cellStyle name="Comma 2 10 3 2 2 3" xfId="5700" xr:uid="{00000000-0005-0000-0000-000023150000}"/>
    <cellStyle name="Comma 2 10 3 2 2 3 2" xfId="15241" xr:uid="{00000000-0005-0000-0000-000024150000}"/>
    <cellStyle name="Comma 2 10 3 2 2 3 2 2" xfId="26892" xr:uid="{00000000-0005-0000-0000-000025150000}"/>
    <cellStyle name="Comma 2 10 3 2 2 3 3" xfId="9340" xr:uid="{00000000-0005-0000-0000-000026150000}"/>
    <cellStyle name="Comma 2 10 3 2 2 3 4" xfId="21134" xr:uid="{00000000-0005-0000-0000-000027150000}"/>
    <cellStyle name="Comma 2 10 3 2 2 3 5" xfId="33045" xr:uid="{00000000-0005-0000-0000-000028150000}"/>
    <cellStyle name="Comma 2 10 3 2 2 4" xfId="15239" xr:uid="{00000000-0005-0000-0000-000029150000}"/>
    <cellStyle name="Comma 2 10 3 2 2 4 2" xfId="26890" xr:uid="{00000000-0005-0000-0000-00002A150000}"/>
    <cellStyle name="Comma 2 10 3 2 2 5" xfId="9338" xr:uid="{00000000-0005-0000-0000-00002B150000}"/>
    <cellStyle name="Comma 2 10 3 2 2 6" xfId="21132" xr:uid="{00000000-0005-0000-0000-00002C150000}"/>
    <cellStyle name="Comma 2 10 3 2 2 7" xfId="33046" xr:uid="{00000000-0005-0000-0000-00002D150000}"/>
    <cellStyle name="Comma 2 10 3 2 3" xfId="2577" xr:uid="{00000000-0005-0000-0000-00002E150000}"/>
    <cellStyle name="Comma 2 10 3 2 3 2" xfId="6812" xr:uid="{00000000-0005-0000-0000-00002F150000}"/>
    <cellStyle name="Comma 2 10 3 2 3 2 2" xfId="15242" xr:uid="{00000000-0005-0000-0000-000030150000}"/>
    <cellStyle name="Comma 2 10 3 2 3 2 3" xfId="26893" xr:uid="{00000000-0005-0000-0000-000031150000}"/>
    <cellStyle name="Comma 2 10 3 2 3 2 4" xfId="33047" xr:uid="{00000000-0005-0000-0000-000032150000}"/>
    <cellStyle name="Comma 2 10 3 2 3 3" xfId="9341" xr:uid="{00000000-0005-0000-0000-000033150000}"/>
    <cellStyle name="Comma 2 10 3 2 3 4" xfId="21135" xr:uid="{00000000-0005-0000-0000-000034150000}"/>
    <cellStyle name="Comma 2 10 3 2 3 5" xfId="33048" xr:uid="{00000000-0005-0000-0000-000035150000}"/>
    <cellStyle name="Comma 2 10 3 2 4" xfId="5201" xr:uid="{00000000-0005-0000-0000-000036150000}"/>
    <cellStyle name="Comma 2 10 3 2 4 2" xfId="15243" xr:uid="{00000000-0005-0000-0000-000037150000}"/>
    <cellStyle name="Comma 2 10 3 2 4 2 2" xfId="26894" xr:uid="{00000000-0005-0000-0000-000038150000}"/>
    <cellStyle name="Comma 2 10 3 2 4 3" xfId="9342" xr:uid="{00000000-0005-0000-0000-000039150000}"/>
    <cellStyle name="Comma 2 10 3 2 4 4" xfId="21136" xr:uid="{00000000-0005-0000-0000-00003A150000}"/>
    <cellStyle name="Comma 2 10 3 2 4 5" xfId="33049" xr:uid="{00000000-0005-0000-0000-00003B150000}"/>
    <cellStyle name="Comma 2 10 3 2 5" xfId="15238" xr:uid="{00000000-0005-0000-0000-00003C150000}"/>
    <cellStyle name="Comma 2 10 3 2 5 2" xfId="26889" xr:uid="{00000000-0005-0000-0000-00003D150000}"/>
    <cellStyle name="Comma 2 10 3 2 6" xfId="9337" xr:uid="{00000000-0005-0000-0000-00003E150000}"/>
    <cellStyle name="Comma 2 10 3 2 7" xfId="21131" xr:uid="{00000000-0005-0000-0000-00003F150000}"/>
    <cellStyle name="Comma 2 10 3 2 8" xfId="33050" xr:uid="{00000000-0005-0000-0000-000040150000}"/>
    <cellStyle name="Comma 2 10 3 3" xfId="318" xr:uid="{00000000-0005-0000-0000-000041150000}"/>
    <cellStyle name="Comma 2 10 3 3 2" xfId="319" xr:uid="{00000000-0005-0000-0000-000042150000}"/>
    <cellStyle name="Comma 2 10 3 3 2 2" xfId="2580" xr:uid="{00000000-0005-0000-0000-000043150000}"/>
    <cellStyle name="Comma 2 10 3 3 2 2 2" xfId="6815" xr:uid="{00000000-0005-0000-0000-000044150000}"/>
    <cellStyle name="Comma 2 10 3 3 2 2 2 2" xfId="15246" xr:uid="{00000000-0005-0000-0000-000045150000}"/>
    <cellStyle name="Comma 2 10 3 3 2 2 2 3" xfId="26897" xr:uid="{00000000-0005-0000-0000-000046150000}"/>
    <cellStyle name="Comma 2 10 3 3 2 2 2 4" xfId="33051" xr:uid="{00000000-0005-0000-0000-000047150000}"/>
    <cellStyle name="Comma 2 10 3 3 2 2 3" xfId="9345" xr:uid="{00000000-0005-0000-0000-000048150000}"/>
    <cellStyle name="Comma 2 10 3 3 2 2 4" xfId="21139" xr:uid="{00000000-0005-0000-0000-000049150000}"/>
    <cellStyle name="Comma 2 10 3 3 2 2 5" xfId="33052" xr:uid="{00000000-0005-0000-0000-00004A150000}"/>
    <cellStyle name="Comma 2 10 3 3 2 3" xfId="5701" xr:uid="{00000000-0005-0000-0000-00004B150000}"/>
    <cellStyle name="Comma 2 10 3 3 2 3 2" xfId="15247" xr:uid="{00000000-0005-0000-0000-00004C150000}"/>
    <cellStyle name="Comma 2 10 3 3 2 3 2 2" xfId="26898" xr:uid="{00000000-0005-0000-0000-00004D150000}"/>
    <cellStyle name="Comma 2 10 3 3 2 3 3" xfId="9346" xr:uid="{00000000-0005-0000-0000-00004E150000}"/>
    <cellStyle name="Comma 2 10 3 3 2 3 4" xfId="21140" xr:uid="{00000000-0005-0000-0000-00004F150000}"/>
    <cellStyle name="Comma 2 10 3 3 2 3 5" xfId="33053" xr:uid="{00000000-0005-0000-0000-000050150000}"/>
    <cellStyle name="Comma 2 10 3 3 2 4" xfId="15245" xr:uid="{00000000-0005-0000-0000-000051150000}"/>
    <cellStyle name="Comma 2 10 3 3 2 4 2" xfId="26896" xr:uid="{00000000-0005-0000-0000-000052150000}"/>
    <cellStyle name="Comma 2 10 3 3 2 5" xfId="9344" xr:uid="{00000000-0005-0000-0000-000053150000}"/>
    <cellStyle name="Comma 2 10 3 3 2 6" xfId="21138" xr:uid="{00000000-0005-0000-0000-000054150000}"/>
    <cellStyle name="Comma 2 10 3 3 2 7" xfId="33054" xr:uid="{00000000-0005-0000-0000-000055150000}"/>
    <cellStyle name="Comma 2 10 3 3 3" xfId="2579" xr:uid="{00000000-0005-0000-0000-000056150000}"/>
    <cellStyle name="Comma 2 10 3 3 3 2" xfId="6814" xr:uid="{00000000-0005-0000-0000-000057150000}"/>
    <cellStyle name="Comma 2 10 3 3 3 2 2" xfId="15248" xr:uid="{00000000-0005-0000-0000-000058150000}"/>
    <cellStyle name="Comma 2 10 3 3 3 2 3" xfId="26899" xr:uid="{00000000-0005-0000-0000-000059150000}"/>
    <cellStyle name="Comma 2 10 3 3 3 2 4" xfId="33055" xr:uid="{00000000-0005-0000-0000-00005A150000}"/>
    <cellStyle name="Comma 2 10 3 3 3 3" xfId="9347" xr:uid="{00000000-0005-0000-0000-00005B150000}"/>
    <cellStyle name="Comma 2 10 3 3 3 4" xfId="21141" xr:uid="{00000000-0005-0000-0000-00005C150000}"/>
    <cellStyle name="Comma 2 10 3 3 3 5" xfId="33056" xr:uid="{00000000-0005-0000-0000-00005D150000}"/>
    <cellStyle name="Comma 2 10 3 3 4" xfId="4959" xr:uid="{00000000-0005-0000-0000-00005E150000}"/>
    <cellStyle name="Comma 2 10 3 3 4 2" xfId="15249" xr:uid="{00000000-0005-0000-0000-00005F150000}"/>
    <cellStyle name="Comma 2 10 3 3 4 2 2" xfId="26900" xr:uid="{00000000-0005-0000-0000-000060150000}"/>
    <cellStyle name="Comma 2 10 3 3 4 3" xfId="9348" xr:uid="{00000000-0005-0000-0000-000061150000}"/>
    <cellStyle name="Comma 2 10 3 3 4 4" xfId="21142" xr:uid="{00000000-0005-0000-0000-000062150000}"/>
    <cellStyle name="Comma 2 10 3 3 4 5" xfId="33057" xr:uid="{00000000-0005-0000-0000-000063150000}"/>
    <cellStyle name="Comma 2 10 3 3 5" xfId="15244" xr:uid="{00000000-0005-0000-0000-000064150000}"/>
    <cellStyle name="Comma 2 10 3 3 5 2" xfId="26895" xr:uid="{00000000-0005-0000-0000-000065150000}"/>
    <cellStyle name="Comma 2 10 3 3 6" xfId="9343" xr:uid="{00000000-0005-0000-0000-000066150000}"/>
    <cellStyle name="Comma 2 10 3 3 7" xfId="21137" xr:uid="{00000000-0005-0000-0000-000067150000}"/>
    <cellStyle name="Comma 2 10 3 3 8" xfId="33058" xr:uid="{00000000-0005-0000-0000-000068150000}"/>
    <cellStyle name="Comma 2 10 3 4" xfId="320" xr:uid="{00000000-0005-0000-0000-000069150000}"/>
    <cellStyle name="Comma 2 10 3 4 2" xfId="321" xr:uid="{00000000-0005-0000-0000-00006A150000}"/>
    <cellStyle name="Comma 2 10 3 4 2 2" xfId="2582" xr:uid="{00000000-0005-0000-0000-00006B150000}"/>
    <cellStyle name="Comma 2 10 3 4 2 2 2" xfId="6817" xr:uid="{00000000-0005-0000-0000-00006C150000}"/>
    <cellStyle name="Comma 2 10 3 4 2 2 2 2" xfId="15252" xr:uid="{00000000-0005-0000-0000-00006D150000}"/>
    <cellStyle name="Comma 2 10 3 4 2 2 2 3" xfId="26903" xr:uid="{00000000-0005-0000-0000-00006E150000}"/>
    <cellStyle name="Comma 2 10 3 4 2 2 2 4" xfId="33059" xr:uid="{00000000-0005-0000-0000-00006F150000}"/>
    <cellStyle name="Comma 2 10 3 4 2 2 3" xfId="9351" xr:uid="{00000000-0005-0000-0000-000070150000}"/>
    <cellStyle name="Comma 2 10 3 4 2 2 4" xfId="21145" xr:uid="{00000000-0005-0000-0000-000071150000}"/>
    <cellStyle name="Comma 2 10 3 4 2 2 5" xfId="33060" xr:uid="{00000000-0005-0000-0000-000072150000}"/>
    <cellStyle name="Comma 2 10 3 4 2 3" xfId="5702" xr:uid="{00000000-0005-0000-0000-000073150000}"/>
    <cellStyle name="Comma 2 10 3 4 2 3 2" xfId="15253" xr:uid="{00000000-0005-0000-0000-000074150000}"/>
    <cellStyle name="Comma 2 10 3 4 2 3 2 2" xfId="26904" xr:uid="{00000000-0005-0000-0000-000075150000}"/>
    <cellStyle name="Comma 2 10 3 4 2 3 3" xfId="9352" xr:uid="{00000000-0005-0000-0000-000076150000}"/>
    <cellStyle name="Comma 2 10 3 4 2 3 4" xfId="21146" xr:uid="{00000000-0005-0000-0000-000077150000}"/>
    <cellStyle name="Comma 2 10 3 4 2 3 5" xfId="33061" xr:uid="{00000000-0005-0000-0000-000078150000}"/>
    <cellStyle name="Comma 2 10 3 4 2 4" xfId="15251" xr:uid="{00000000-0005-0000-0000-000079150000}"/>
    <cellStyle name="Comma 2 10 3 4 2 4 2" xfId="26902" xr:uid="{00000000-0005-0000-0000-00007A150000}"/>
    <cellStyle name="Comma 2 10 3 4 2 5" xfId="9350" xr:uid="{00000000-0005-0000-0000-00007B150000}"/>
    <cellStyle name="Comma 2 10 3 4 2 6" xfId="21144" xr:uid="{00000000-0005-0000-0000-00007C150000}"/>
    <cellStyle name="Comma 2 10 3 4 2 7" xfId="33062" xr:uid="{00000000-0005-0000-0000-00007D150000}"/>
    <cellStyle name="Comma 2 10 3 4 3" xfId="2581" xr:uid="{00000000-0005-0000-0000-00007E150000}"/>
    <cellStyle name="Comma 2 10 3 4 3 2" xfId="6816" xr:uid="{00000000-0005-0000-0000-00007F150000}"/>
    <cellStyle name="Comma 2 10 3 4 3 2 2" xfId="15254" xr:uid="{00000000-0005-0000-0000-000080150000}"/>
    <cellStyle name="Comma 2 10 3 4 3 2 3" xfId="26905" xr:uid="{00000000-0005-0000-0000-000081150000}"/>
    <cellStyle name="Comma 2 10 3 4 3 2 4" xfId="33063" xr:uid="{00000000-0005-0000-0000-000082150000}"/>
    <cellStyle name="Comma 2 10 3 4 3 3" xfId="9353" xr:uid="{00000000-0005-0000-0000-000083150000}"/>
    <cellStyle name="Comma 2 10 3 4 3 4" xfId="21147" xr:uid="{00000000-0005-0000-0000-000084150000}"/>
    <cellStyle name="Comma 2 10 3 4 3 5" xfId="33064" xr:uid="{00000000-0005-0000-0000-000085150000}"/>
    <cellStyle name="Comma 2 10 3 4 4" xfId="5410" xr:uid="{00000000-0005-0000-0000-000086150000}"/>
    <cellStyle name="Comma 2 10 3 4 4 2" xfId="15255" xr:uid="{00000000-0005-0000-0000-000087150000}"/>
    <cellStyle name="Comma 2 10 3 4 4 2 2" xfId="26906" xr:uid="{00000000-0005-0000-0000-000088150000}"/>
    <cellStyle name="Comma 2 10 3 4 4 3" xfId="9354" xr:uid="{00000000-0005-0000-0000-000089150000}"/>
    <cellStyle name="Comma 2 10 3 4 4 4" xfId="21148" xr:uid="{00000000-0005-0000-0000-00008A150000}"/>
    <cellStyle name="Comma 2 10 3 4 4 5" xfId="33065" xr:uid="{00000000-0005-0000-0000-00008B150000}"/>
    <cellStyle name="Comma 2 10 3 4 5" xfId="15250" xr:uid="{00000000-0005-0000-0000-00008C150000}"/>
    <cellStyle name="Comma 2 10 3 4 5 2" xfId="26901" xr:uid="{00000000-0005-0000-0000-00008D150000}"/>
    <cellStyle name="Comma 2 10 3 4 6" xfId="9349" xr:uid="{00000000-0005-0000-0000-00008E150000}"/>
    <cellStyle name="Comma 2 10 3 4 7" xfId="21143" xr:uid="{00000000-0005-0000-0000-00008F150000}"/>
    <cellStyle name="Comma 2 10 3 4 8" xfId="33066" xr:uid="{00000000-0005-0000-0000-000090150000}"/>
    <cellStyle name="Comma 2 10 3 5" xfId="322" xr:uid="{00000000-0005-0000-0000-000091150000}"/>
    <cellStyle name="Comma 2 10 3 5 2" xfId="2583" xr:uid="{00000000-0005-0000-0000-000092150000}"/>
    <cellStyle name="Comma 2 10 3 5 2 2" xfId="6818" xr:uid="{00000000-0005-0000-0000-000093150000}"/>
    <cellStyle name="Comma 2 10 3 5 2 2 2" xfId="15257" xr:uid="{00000000-0005-0000-0000-000094150000}"/>
    <cellStyle name="Comma 2 10 3 5 2 2 3" xfId="26908" xr:uid="{00000000-0005-0000-0000-000095150000}"/>
    <cellStyle name="Comma 2 10 3 5 2 2 4" xfId="33067" xr:uid="{00000000-0005-0000-0000-000096150000}"/>
    <cellStyle name="Comma 2 10 3 5 2 3" xfId="9356" xr:uid="{00000000-0005-0000-0000-000097150000}"/>
    <cellStyle name="Comma 2 10 3 5 2 4" xfId="21150" xr:uid="{00000000-0005-0000-0000-000098150000}"/>
    <cellStyle name="Comma 2 10 3 5 2 5" xfId="33068" xr:uid="{00000000-0005-0000-0000-000099150000}"/>
    <cellStyle name="Comma 2 10 3 5 3" xfId="5703" xr:uid="{00000000-0005-0000-0000-00009A150000}"/>
    <cellStyle name="Comma 2 10 3 5 3 2" xfId="15258" xr:uid="{00000000-0005-0000-0000-00009B150000}"/>
    <cellStyle name="Comma 2 10 3 5 3 2 2" xfId="26909" xr:uid="{00000000-0005-0000-0000-00009C150000}"/>
    <cellStyle name="Comma 2 10 3 5 3 3" xfId="9357" xr:uid="{00000000-0005-0000-0000-00009D150000}"/>
    <cellStyle name="Comma 2 10 3 5 3 4" xfId="21151" xr:uid="{00000000-0005-0000-0000-00009E150000}"/>
    <cellStyle name="Comma 2 10 3 5 3 5" xfId="33069" xr:uid="{00000000-0005-0000-0000-00009F150000}"/>
    <cellStyle name="Comma 2 10 3 5 4" xfId="15256" xr:uid="{00000000-0005-0000-0000-0000A0150000}"/>
    <cellStyle name="Comma 2 10 3 5 4 2" xfId="26907" xr:uid="{00000000-0005-0000-0000-0000A1150000}"/>
    <cellStyle name="Comma 2 10 3 5 5" xfId="9355" xr:uid="{00000000-0005-0000-0000-0000A2150000}"/>
    <cellStyle name="Comma 2 10 3 5 6" xfId="21149" xr:uid="{00000000-0005-0000-0000-0000A3150000}"/>
    <cellStyle name="Comma 2 10 3 5 7" xfId="33070" xr:uid="{00000000-0005-0000-0000-0000A4150000}"/>
    <cellStyle name="Comma 2 10 3 6" xfId="2576" xr:uid="{00000000-0005-0000-0000-0000A5150000}"/>
    <cellStyle name="Comma 2 10 3 6 2" xfId="6811" xr:uid="{00000000-0005-0000-0000-0000A6150000}"/>
    <cellStyle name="Comma 2 10 3 6 2 2" xfId="15259" xr:uid="{00000000-0005-0000-0000-0000A7150000}"/>
    <cellStyle name="Comma 2 10 3 6 2 3" xfId="26910" xr:uid="{00000000-0005-0000-0000-0000A8150000}"/>
    <cellStyle name="Comma 2 10 3 6 2 4" xfId="33071" xr:uid="{00000000-0005-0000-0000-0000A9150000}"/>
    <cellStyle name="Comma 2 10 3 6 3" xfId="9358" xr:uid="{00000000-0005-0000-0000-0000AA150000}"/>
    <cellStyle name="Comma 2 10 3 6 4" xfId="21152" xr:uid="{00000000-0005-0000-0000-0000AB150000}"/>
    <cellStyle name="Comma 2 10 3 6 5" xfId="33072" xr:uid="{00000000-0005-0000-0000-0000AC150000}"/>
    <cellStyle name="Comma 2 10 3 7" xfId="4717" xr:uid="{00000000-0005-0000-0000-0000AD150000}"/>
    <cellStyle name="Comma 2 10 3 7 2" xfId="15260" xr:uid="{00000000-0005-0000-0000-0000AE150000}"/>
    <cellStyle name="Comma 2 10 3 7 2 2" xfId="26911" xr:uid="{00000000-0005-0000-0000-0000AF150000}"/>
    <cellStyle name="Comma 2 10 3 7 3" xfId="9359" xr:uid="{00000000-0005-0000-0000-0000B0150000}"/>
    <cellStyle name="Comma 2 10 3 7 4" xfId="21153" xr:uid="{00000000-0005-0000-0000-0000B1150000}"/>
    <cellStyle name="Comma 2 10 3 7 5" xfId="33073" xr:uid="{00000000-0005-0000-0000-0000B2150000}"/>
    <cellStyle name="Comma 2 10 3 8" xfId="15237" xr:uid="{00000000-0005-0000-0000-0000B3150000}"/>
    <cellStyle name="Comma 2 10 3 8 2" xfId="26888" xr:uid="{00000000-0005-0000-0000-0000B4150000}"/>
    <cellStyle name="Comma 2 10 3 9" xfId="9336" xr:uid="{00000000-0005-0000-0000-0000B5150000}"/>
    <cellStyle name="Comma 2 10 4" xfId="323" xr:uid="{00000000-0005-0000-0000-0000B6150000}"/>
    <cellStyle name="Comma 2 10 4 2" xfId="324" xr:uid="{00000000-0005-0000-0000-0000B7150000}"/>
    <cellStyle name="Comma 2 10 4 2 2" xfId="2585" xr:uid="{00000000-0005-0000-0000-0000B8150000}"/>
    <cellStyle name="Comma 2 10 4 2 2 2" xfId="6820" xr:uid="{00000000-0005-0000-0000-0000B9150000}"/>
    <cellStyle name="Comma 2 10 4 2 2 2 2" xfId="15263" xr:uid="{00000000-0005-0000-0000-0000BA150000}"/>
    <cellStyle name="Comma 2 10 4 2 2 2 3" xfId="26914" xr:uid="{00000000-0005-0000-0000-0000BB150000}"/>
    <cellStyle name="Comma 2 10 4 2 2 2 4" xfId="33074" xr:uid="{00000000-0005-0000-0000-0000BC150000}"/>
    <cellStyle name="Comma 2 10 4 2 2 3" xfId="9362" xr:uid="{00000000-0005-0000-0000-0000BD150000}"/>
    <cellStyle name="Comma 2 10 4 2 2 4" xfId="21156" xr:uid="{00000000-0005-0000-0000-0000BE150000}"/>
    <cellStyle name="Comma 2 10 4 2 2 5" xfId="33075" xr:uid="{00000000-0005-0000-0000-0000BF150000}"/>
    <cellStyle name="Comma 2 10 4 2 3" xfId="5704" xr:uid="{00000000-0005-0000-0000-0000C0150000}"/>
    <cellStyle name="Comma 2 10 4 2 3 2" xfId="15264" xr:uid="{00000000-0005-0000-0000-0000C1150000}"/>
    <cellStyle name="Comma 2 10 4 2 3 2 2" xfId="26915" xr:uid="{00000000-0005-0000-0000-0000C2150000}"/>
    <cellStyle name="Comma 2 10 4 2 3 3" xfId="9363" xr:uid="{00000000-0005-0000-0000-0000C3150000}"/>
    <cellStyle name="Comma 2 10 4 2 3 4" xfId="21157" xr:uid="{00000000-0005-0000-0000-0000C4150000}"/>
    <cellStyle name="Comma 2 10 4 2 3 5" xfId="33076" xr:uid="{00000000-0005-0000-0000-0000C5150000}"/>
    <cellStyle name="Comma 2 10 4 2 4" xfId="15262" xr:uid="{00000000-0005-0000-0000-0000C6150000}"/>
    <cellStyle name="Comma 2 10 4 2 4 2" xfId="26913" xr:uid="{00000000-0005-0000-0000-0000C7150000}"/>
    <cellStyle name="Comma 2 10 4 2 5" xfId="9361" xr:uid="{00000000-0005-0000-0000-0000C8150000}"/>
    <cellStyle name="Comma 2 10 4 2 6" xfId="21155" xr:uid="{00000000-0005-0000-0000-0000C9150000}"/>
    <cellStyle name="Comma 2 10 4 2 7" xfId="33077" xr:uid="{00000000-0005-0000-0000-0000CA150000}"/>
    <cellStyle name="Comma 2 10 4 3" xfId="2584" xr:uid="{00000000-0005-0000-0000-0000CB150000}"/>
    <cellStyle name="Comma 2 10 4 3 2" xfId="6819" xr:uid="{00000000-0005-0000-0000-0000CC150000}"/>
    <cellStyle name="Comma 2 10 4 3 2 2" xfId="15265" xr:uid="{00000000-0005-0000-0000-0000CD150000}"/>
    <cellStyle name="Comma 2 10 4 3 2 3" xfId="26916" xr:uid="{00000000-0005-0000-0000-0000CE150000}"/>
    <cellStyle name="Comma 2 10 4 3 2 4" xfId="33078" xr:uid="{00000000-0005-0000-0000-0000CF150000}"/>
    <cellStyle name="Comma 2 10 4 3 3" xfId="9364" xr:uid="{00000000-0005-0000-0000-0000D0150000}"/>
    <cellStyle name="Comma 2 10 4 3 4" xfId="21158" xr:uid="{00000000-0005-0000-0000-0000D1150000}"/>
    <cellStyle name="Comma 2 10 4 3 5" xfId="33079" xr:uid="{00000000-0005-0000-0000-0000D2150000}"/>
    <cellStyle name="Comma 2 10 4 4" xfId="5081" xr:uid="{00000000-0005-0000-0000-0000D3150000}"/>
    <cellStyle name="Comma 2 10 4 4 2" xfId="15266" xr:uid="{00000000-0005-0000-0000-0000D4150000}"/>
    <cellStyle name="Comma 2 10 4 4 2 2" xfId="26917" xr:uid="{00000000-0005-0000-0000-0000D5150000}"/>
    <cellStyle name="Comma 2 10 4 4 3" xfId="9365" xr:uid="{00000000-0005-0000-0000-0000D6150000}"/>
    <cellStyle name="Comma 2 10 4 4 4" xfId="21159" xr:uid="{00000000-0005-0000-0000-0000D7150000}"/>
    <cellStyle name="Comma 2 10 4 4 5" xfId="33080" xr:uid="{00000000-0005-0000-0000-0000D8150000}"/>
    <cellStyle name="Comma 2 10 4 5" xfId="15261" xr:uid="{00000000-0005-0000-0000-0000D9150000}"/>
    <cellStyle name="Comma 2 10 4 5 2" xfId="26912" xr:uid="{00000000-0005-0000-0000-0000DA150000}"/>
    <cellStyle name="Comma 2 10 4 6" xfId="9360" xr:uid="{00000000-0005-0000-0000-0000DB150000}"/>
    <cellStyle name="Comma 2 10 4 7" xfId="21154" xr:uid="{00000000-0005-0000-0000-0000DC150000}"/>
    <cellStyle name="Comma 2 10 4 8" xfId="33081" xr:uid="{00000000-0005-0000-0000-0000DD150000}"/>
    <cellStyle name="Comma 2 10 5" xfId="325" xr:uid="{00000000-0005-0000-0000-0000DE150000}"/>
    <cellStyle name="Comma 2 10 5 2" xfId="326" xr:uid="{00000000-0005-0000-0000-0000DF150000}"/>
    <cellStyle name="Comma 2 10 5 2 2" xfId="2587" xr:uid="{00000000-0005-0000-0000-0000E0150000}"/>
    <cellStyle name="Comma 2 10 5 2 2 2" xfId="6822" xr:uid="{00000000-0005-0000-0000-0000E1150000}"/>
    <cellStyle name="Comma 2 10 5 2 2 2 2" xfId="15269" xr:uid="{00000000-0005-0000-0000-0000E2150000}"/>
    <cellStyle name="Comma 2 10 5 2 2 2 3" xfId="26920" xr:uid="{00000000-0005-0000-0000-0000E3150000}"/>
    <cellStyle name="Comma 2 10 5 2 2 2 4" xfId="33082" xr:uid="{00000000-0005-0000-0000-0000E4150000}"/>
    <cellStyle name="Comma 2 10 5 2 2 3" xfId="9368" xr:uid="{00000000-0005-0000-0000-0000E5150000}"/>
    <cellStyle name="Comma 2 10 5 2 2 4" xfId="21162" xr:uid="{00000000-0005-0000-0000-0000E6150000}"/>
    <cellStyle name="Comma 2 10 5 2 2 5" xfId="33083" xr:uid="{00000000-0005-0000-0000-0000E7150000}"/>
    <cellStyle name="Comma 2 10 5 2 3" xfId="5705" xr:uid="{00000000-0005-0000-0000-0000E8150000}"/>
    <cellStyle name="Comma 2 10 5 2 3 2" xfId="15270" xr:uid="{00000000-0005-0000-0000-0000E9150000}"/>
    <cellStyle name="Comma 2 10 5 2 3 2 2" xfId="26921" xr:uid="{00000000-0005-0000-0000-0000EA150000}"/>
    <cellStyle name="Comma 2 10 5 2 3 3" xfId="9369" xr:uid="{00000000-0005-0000-0000-0000EB150000}"/>
    <cellStyle name="Comma 2 10 5 2 3 4" xfId="21163" xr:uid="{00000000-0005-0000-0000-0000EC150000}"/>
    <cellStyle name="Comma 2 10 5 2 3 5" xfId="33084" xr:uid="{00000000-0005-0000-0000-0000ED150000}"/>
    <cellStyle name="Comma 2 10 5 2 4" xfId="15268" xr:uid="{00000000-0005-0000-0000-0000EE150000}"/>
    <cellStyle name="Comma 2 10 5 2 4 2" xfId="26919" xr:uid="{00000000-0005-0000-0000-0000EF150000}"/>
    <cellStyle name="Comma 2 10 5 2 5" xfId="9367" xr:uid="{00000000-0005-0000-0000-0000F0150000}"/>
    <cellStyle name="Comma 2 10 5 2 6" xfId="21161" xr:uid="{00000000-0005-0000-0000-0000F1150000}"/>
    <cellStyle name="Comma 2 10 5 2 7" xfId="33085" xr:uid="{00000000-0005-0000-0000-0000F2150000}"/>
    <cellStyle name="Comma 2 10 5 3" xfId="2586" xr:uid="{00000000-0005-0000-0000-0000F3150000}"/>
    <cellStyle name="Comma 2 10 5 3 2" xfId="6821" xr:uid="{00000000-0005-0000-0000-0000F4150000}"/>
    <cellStyle name="Comma 2 10 5 3 2 2" xfId="15271" xr:uid="{00000000-0005-0000-0000-0000F5150000}"/>
    <cellStyle name="Comma 2 10 5 3 2 3" xfId="26922" xr:uid="{00000000-0005-0000-0000-0000F6150000}"/>
    <cellStyle name="Comma 2 10 5 3 2 4" xfId="33086" xr:uid="{00000000-0005-0000-0000-0000F7150000}"/>
    <cellStyle name="Comma 2 10 5 3 3" xfId="9370" xr:uid="{00000000-0005-0000-0000-0000F8150000}"/>
    <cellStyle name="Comma 2 10 5 3 4" xfId="21164" xr:uid="{00000000-0005-0000-0000-0000F9150000}"/>
    <cellStyle name="Comma 2 10 5 3 5" xfId="33087" xr:uid="{00000000-0005-0000-0000-0000FA150000}"/>
    <cellStyle name="Comma 2 10 5 4" xfId="4839" xr:uid="{00000000-0005-0000-0000-0000FB150000}"/>
    <cellStyle name="Comma 2 10 5 4 2" xfId="15272" xr:uid="{00000000-0005-0000-0000-0000FC150000}"/>
    <cellStyle name="Comma 2 10 5 4 2 2" xfId="26923" xr:uid="{00000000-0005-0000-0000-0000FD150000}"/>
    <cellStyle name="Comma 2 10 5 4 3" xfId="9371" xr:uid="{00000000-0005-0000-0000-0000FE150000}"/>
    <cellStyle name="Comma 2 10 5 4 4" xfId="21165" xr:uid="{00000000-0005-0000-0000-0000FF150000}"/>
    <cellStyle name="Comma 2 10 5 4 5" xfId="33088" xr:uid="{00000000-0005-0000-0000-000000160000}"/>
    <cellStyle name="Comma 2 10 5 5" xfId="15267" xr:uid="{00000000-0005-0000-0000-000001160000}"/>
    <cellStyle name="Comma 2 10 5 5 2" xfId="26918" xr:uid="{00000000-0005-0000-0000-000002160000}"/>
    <cellStyle name="Comma 2 10 5 6" xfId="9366" xr:uid="{00000000-0005-0000-0000-000003160000}"/>
    <cellStyle name="Comma 2 10 5 7" xfId="21160" xr:uid="{00000000-0005-0000-0000-000004160000}"/>
    <cellStyle name="Comma 2 10 5 8" xfId="33089" xr:uid="{00000000-0005-0000-0000-000005160000}"/>
    <cellStyle name="Comma 2 10 6" xfId="327" xr:uid="{00000000-0005-0000-0000-000006160000}"/>
    <cellStyle name="Comma 2 10 6 2" xfId="328" xr:uid="{00000000-0005-0000-0000-000007160000}"/>
    <cellStyle name="Comma 2 10 6 2 2" xfId="2589" xr:uid="{00000000-0005-0000-0000-000008160000}"/>
    <cellStyle name="Comma 2 10 6 2 2 2" xfId="6824" xr:uid="{00000000-0005-0000-0000-000009160000}"/>
    <cellStyle name="Comma 2 10 6 2 2 2 2" xfId="15275" xr:uid="{00000000-0005-0000-0000-00000A160000}"/>
    <cellStyle name="Comma 2 10 6 2 2 2 3" xfId="26926" xr:uid="{00000000-0005-0000-0000-00000B160000}"/>
    <cellStyle name="Comma 2 10 6 2 2 2 4" xfId="33090" xr:uid="{00000000-0005-0000-0000-00000C160000}"/>
    <cellStyle name="Comma 2 10 6 2 2 3" xfId="9374" xr:uid="{00000000-0005-0000-0000-00000D160000}"/>
    <cellStyle name="Comma 2 10 6 2 2 4" xfId="21168" xr:uid="{00000000-0005-0000-0000-00000E160000}"/>
    <cellStyle name="Comma 2 10 6 2 2 5" xfId="33091" xr:uid="{00000000-0005-0000-0000-00000F160000}"/>
    <cellStyle name="Comma 2 10 6 2 3" xfId="5706" xr:uid="{00000000-0005-0000-0000-000010160000}"/>
    <cellStyle name="Comma 2 10 6 2 3 2" xfId="15276" xr:uid="{00000000-0005-0000-0000-000011160000}"/>
    <cellStyle name="Comma 2 10 6 2 3 2 2" xfId="26927" xr:uid="{00000000-0005-0000-0000-000012160000}"/>
    <cellStyle name="Comma 2 10 6 2 3 3" xfId="9375" xr:uid="{00000000-0005-0000-0000-000013160000}"/>
    <cellStyle name="Comma 2 10 6 2 3 4" xfId="21169" xr:uid="{00000000-0005-0000-0000-000014160000}"/>
    <cellStyle name="Comma 2 10 6 2 3 5" xfId="33092" xr:uid="{00000000-0005-0000-0000-000015160000}"/>
    <cellStyle name="Comma 2 10 6 2 4" xfId="15274" xr:uid="{00000000-0005-0000-0000-000016160000}"/>
    <cellStyle name="Comma 2 10 6 2 4 2" xfId="26925" xr:uid="{00000000-0005-0000-0000-000017160000}"/>
    <cellStyle name="Comma 2 10 6 2 5" xfId="9373" xr:uid="{00000000-0005-0000-0000-000018160000}"/>
    <cellStyle name="Comma 2 10 6 2 6" xfId="21167" xr:uid="{00000000-0005-0000-0000-000019160000}"/>
    <cellStyle name="Comma 2 10 6 2 7" xfId="33093" xr:uid="{00000000-0005-0000-0000-00001A160000}"/>
    <cellStyle name="Comma 2 10 6 3" xfId="2588" xr:uid="{00000000-0005-0000-0000-00001B160000}"/>
    <cellStyle name="Comma 2 10 6 3 2" xfId="6823" xr:uid="{00000000-0005-0000-0000-00001C160000}"/>
    <cellStyle name="Comma 2 10 6 3 2 2" xfId="15277" xr:uid="{00000000-0005-0000-0000-00001D160000}"/>
    <cellStyle name="Comma 2 10 6 3 2 3" xfId="26928" xr:uid="{00000000-0005-0000-0000-00001E160000}"/>
    <cellStyle name="Comma 2 10 6 3 2 4" xfId="33094" xr:uid="{00000000-0005-0000-0000-00001F160000}"/>
    <cellStyle name="Comma 2 10 6 3 3" xfId="9376" xr:uid="{00000000-0005-0000-0000-000020160000}"/>
    <cellStyle name="Comma 2 10 6 3 4" xfId="21170" xr:uid="{00000000-0005-0000-0000-000021160000}"/>
    <cellStyle name="Comma 2 10 6 3 5" xfId="33095" xr:uid="{00000000-0005-0000-0000-000022160000}"/>
    <cellStyle name="Comma 2 10 6 4" xfId="5290" xr:uid="{00000000-0005-0000-0000-000023160000}"/>
    <cellStyle name="Comma 2 10 6 4 2" xfId="15278" xr:uid="{00000000-0005-0000-0000-000024160000}"/>
    <cellStyle name="Comma 2 10 6 4 2 2" xfId="26929" xr:uid="{00000000-0005-0000-0000-000025160000}"/>
    <cellStyle name="Comma 2 10 6 4 3" xfId="9377" xr:uid="{00000000-0005-0000-0000-000026160000}"/>
    <cellStyle name="Comma 2 10 6 4 4" xfId="21171" xr:uid="{00000000-0005-0000-0000-000027160000}"/>
    <cellStyle name="Comma 2 10 6 4 5" xfId="33096" xr:uid="{00000000-0005-0000-0000-000028160000}"/>
    <cellStyle name="Comma 2 10 6 5" xfId="15273" xr:uid="{00000000-0005-0000-0000-000029160000}"/>
    <cellStyle name="Comma 2 10 6 5 2" xfId="26924" xr:uid="{00000000-0005-0000-0000-00002A160000}"/>
    <cellStyle name="Comma 2 10 6 6" xfId="9372" xr:uid="{00000000-0005-0000-0000-00002B160000}"/>
    <cellStyle name="Comma 2 10 6 7" xfId="21166" xr:uid="{00000000-0005-0000-0000-00002C160000}"/>
    <cellStyle name="Comma 2 10 6 8" xfId="33097" xr:uid="{00000000-0005-0000-0000-00002D160000}"/>
    <cellStyle name="Comma 2 10 7" xfId="329" xr:uid="{00000000-0005-0000-0000-00002E160000}"/>
    <cellStyle name="Comma 2 10 7 2" xfId="2590" xr:uid="{00000000-0005-0000-0000-00002F160000}"/>
    <cellStyle name="Comma 2 10 7 2 2" xfId="6825" xr:uid="{00000000-0005-0000-0000-000030160000}"/>
    <cellStyle name="Comma 2 10 7 2 2 2" xfId="15280" xr:uid="{00000000-0005-0000-0000-000031160000}"/>
    <cellStyle name="Comma 2 10 7 2 2 3" xfId="26931" xr:uid="{00000000-0005-0000-0000-000032160000}"/>
    <cellStyle name="Comma 2 10 7 2 2 4" xfId="33098" xr:uid="{00000000-0005-0000-0000-000033160000}"/>
    <cellStyle name="Comma 2 10 7 2 3" xfId="9379" xr:uid="{00000000-0005-0000-0000-000034160000}"/>
    <cellStyle name="Comma 2 10 7 2 4" xfId="21173" xr:uid="{00000000-0005-0000-0000-000035160000}"/>
    <cellStyle name="Comma 2 10 7 2 5" xfId="33099" xr:uid="{00000000-0005-0000-0000-000036160000}"/>
    <cellStyle name="Comma 2 10 7 3" xfId="5707" xr:uid="{00000000-0005-0000-0000-000037160000}"/>
    <cellStyle name="Comma 2 10 7 3 2" xfId="15281" xr:uid="{00000000-0005-0000-0000-000038160000}"/>
    <cellStyle name="Comma 2 10 7 3 2 2" xfId="26932" xr:uid="{00000000-0005-0000-0000-000039160000}"/>
    <cellStyle name="Comma 2 10 7 3 3" xfId="9380" xr:uid="{00000000-0005-0000-0000-00003A160000}"/>
    <cellStyle name="Comma 2 10 7 3 4" xfId="21174" xr:uid="{00000000-0005-0000-0000-00003B160000}"/>
    <cellStyle name="Comma 2 10 7 3 5" xfId="33100" xr:uid="{00000000-0005-0000-0000-00003C160000}"/>
    <cellStyle name="Comma 2 10 7 4" xfId="15279" xr:uid="{00000000-0005-0000-0000-00003D160000}"/>
    <cellStyle name="Comma 2 10 7 4 2" xfId="26930" xr:uid="{00000000-0005-0000-0000-00003E160000}"/>
    <cellStyle name="Comma 2 10 7 5" xfId="9378" xr:uid="{00000000-0005-0000-0000-00003F160000}"/>
    <cellStyle name="Comma 2 10 7 6" xfId="21172" xr:uid="{00000000-0005-0000-0000-000040160000}"/>
    <cellStyle name="Comma 2 10 7 7" xfId="33101" xr:uid="{00000000-0005-0000-0000-000041160000}"/>
    <cellStyle name="Comma 2 10 8" xfId="2567" xr:uid="{00000000-0005-0000-0000-000042160000}"/>
    <cellStyle name="Comma 2 10 8 2" xfId="6802" xr:uid="{00000000-0005-0000-0000-000043160000}"/>
    <cellStyle name="Comma 2 10 8 2 2" xfId="15282" xr:uid="{00000000-0005-0000-0000-000044160000}"/>
    <cellStyle name="Comma 2 10 8 2 3" xfId="26933" xr:uid="{00000000-0005-0000-0000-000045160000}"/>
    <cellStyle name="Comma 2 10 8 2 4" xfId="33102" xr:uid="{00000000-0005-0000-0000-000046160000}"/>
    <cellStyle name="Comma 2 10 8 3" xfId="9381" xr:uid="{00000000-0005-0000-0000-000047160000}"/>
    <cellStyle name="Comma 2 10 8 4" xfId="21175" xr:uid="{00000000-0005-0000-0000-000048160000}"/>
    <cellStyle name="Comma 2 10 8 5" xfId="33103" xr:uid="{00000000-0005-0000-0000-000049160000}"/>
    <cellStyle name="Comma 2 10 9" xfId="4597" xr:uid="{00000000-0005-0000-0000-00004A160000}"/>
    <cellStyle name="Comma 2 10 9 2" xfId="15283" xr:uid="{00000000-0005-0000-0000-00004B160000}"/>
    <cellStyle name="Comma 2 10 9 2 2" xfId="26934" xr:uid="{00000000-0005-0000-0000-00004C160000}"/>
    <cellStyle name="Comma 2 10 9 3" xfId="9382" xr:uid="{00000000-0005-0000-0000-00004D160000}"/>
    <cellStyle name="Comma 2 10 9 4" xfId="21176" xr:uid="{00000000-0005-0000-0000-00004E160000}"/>
    <cellStyle name="Comma 2 10 9 5" xfId="33104" xr:uid="{00000000-0005-0000-0000-00004F160000}"/>
    <cellStyle name="Comma 2 11" xfId="330" xr:uid="{00000000-0005-0000-0000-000050160000}"/>
    <cellStyle name="Comma 2 11 10" xfId="9383" xr:uid="{00000000-0005-0000-0000-000051160000}"/>
    <cellStyle name="Comma 2 11 11" xfId="21177" xr:uid="{00000000-0005-0000-0000-000052160000}"/>
    <cellStyle name="Comma 2 11 12" xfId="33105" xr:uid="{00000000-0005-0000-0000-000053160000}"/>
    <cellStyle name="Comma 2 11 2" xfId="331" xr:uid="{00000000-0005-0000-0000-000054160000}"/>
    <cellStyle name="Comma 2 11 2 10" xfId="21178" xr:uid="{00000000-0005-0000-0000-000055160000}"/>
    <cellStyle name="Comma 2 11 2 11" xfId="33106" xr:uid="{00000000-0005-0000-0000-000056160000}"/>
    <cellStyle name="Comma 2 11 2 2" xfId="332" xr:uid="{00000000-0005-0000-0000-000057160000}"/>
    <cellStyle name="Comma 2 11 2 2 2" xfId="333" xr:uid="{00000000-0005-0000-0000-000058160000}"/>
    <cellStyle name="Comma 2 11 2 2 2 2" xfId="2594" xr:uid="{00000000-0005-0000-0000-000059160000}"/>
    <cellStyle name="Comma 2 11 2 2 2 2 2" xfId="6829" xr:uid="{00000000-0005-0000-0000-00005A160000}"/>
    <cellStyle name="Comma 2 11 2 2 2 2 2 2" xfId="15288" xr:uid="{00000000-0005-0000-0000-00005B160000}"/>
    <cellStyle name="Comma 2 11 2 2 2 2 2 3" xfId="26939" xr:uid="{00000000-0005-0000-0000-00005C160000}"/>
    <cellStyle name="Comma 2 11 2 2 2 2 2 4" xfId="33107" xr:uid="{00000000-0005-0000-0000-00005D160000}"/>
    <cellStyle name="Comma 2 11 2 2 2 2 3" xfId="9387" xr:uid="{00000000-0005-0000-0000-00005E160000}"/>
    <cellStyle name="Comma 2 11 2 2 2 2 4" xfId="21181" xr:uid="{00000000-0005-0000-0000-00005F160000}"/>
    <cellStyle name="Comma 2 11 2 2 2 2 5" xfId="33108" xr:uid="{00000000-0005-0000-0000-000060160000}"/>
    <cellStyle name="Comma 2 11 2 2 2 3" xfId="5708" xr:uid="{00000000-0005-0000-0000-000061160000}"/>
    <cellStyle name="Comma 2 11 2 2 2 3 2" xfId="15289" xr:uid="{00000000-0005-0000-0000-000062160000}"/>
    <cellStyle name="Comma 2 11 2 2 2 3 2 2" xfId="26940" xr:uid="{00000000-0005-0000-0000-000063160000}"/>
    <cellStyle name="Comma 2 11 2 2 2 3 3" xfId="9388" xr:uid="{00000000-0005-0000-0000-000064160000}"/>
    <cellStyle name="Comma 2 11 2 2 2 3 4" xfId="21182" xr:uid="{00000000-0005-0000-0000-000065160000}"/>
    <cellStyle name="Comma 2 11 2 2 2 3 5" xfId="33109" xr:uid="{00000000-0005-0000-0000-000066160000}"/>
    <cellStyle name="Comma 2 11 2 2 2 4" xfId="15287" xr:uid="{00000000-0005-0000-0000-000067160000}"/>
    <cellStyle name="Comma 2 11 2 2 2 4 2" xfId="26938" xr:uid="{00000000-0005-0000-0000-000068160000}"/>
    <cellStyle name="Comma 2 11 2 2 2 5" xfId="9386" xr:uid="{00000000-0005-0000-0000-000069160000}"/>
    <cellStyle name="Comma 2 11 2 2 2 6" xfId="21180" xr:uid="{00000000-0005-0000-0000-00006A160000}"/>
    <cellStyle name="Comma 2 11 2 2 2 7" xfId="33110" xr:uid="{00000000-0005-0000-0000-00006B160000}"/>
    <cellStyle name="Comma 2 11 2 2 3" xfId="2593" xr:uid="{00000000-0005-0000-0000-00006C160000}"/>
    <cellStyle name="Comma 2 11 2 2 3 2" xfId="6828" xr:uid="{00000000-0005-0000-0000-00006D160000}"/>
    <cellStyle name="Comma 2 11 2 2 3 2 2" xfId="15290" xr:uid="{00000000-0005-0000-0000-00006E160000}"/>
    <cellStyle name="Comma 2 11 2 2 3 2 3" xfId="26941" xr:uid="{00000000-0005-0000-0000-00006F160000}"/>
    <cellStyle name="Comma 2 11 2 2 3 2 4" xfId="33111" xr:uid="{00000000-0005-0000-0000-000070160000}"/>
    <cellStyle name="Comma 2 11 2 2 3 3" xfId="9389" xr:uid="{00000000-0005-0000-0000-000071160000}"/>
    <cellStyle name="Comma 2 11 2 2 3 4" xfId="21183" xr:uid="{00000000-0005-0000-0000-000072160000}"/>
    <cellStyle name="Comma 2 11 2 2 3 5" xfId="33112" xr:uid="{00000000-0005-0000-0000-000073160000}"/>
    <cellStyle name="Comma 2 11 2 2 4" xfId="5215" xr:uid="{00000000-0005-0000-0000-000074160000}"/>
    <cellStyle name="Comma 2 11 2 2 4 2" xfId="15291" xr:uid="{00000000-0005-0000-0000-000075160000}"/>
    <cellStyle name="Comma 2 11 2 2 4 2 2" xfId="26942" xr:uid="{00000000-0005-0000-0000-000076160000}"/>
    <cellStyle name="Comma 2 11 2 2 4 3" xfId="9390" xr:uid="{00000000-0005-0000-0000-000077160000}"/>
    <cellStyle name="Comma 2 11 2 2 4 4" xfId="21184" xr:uid="{00000000-0005-0000-0000-000078160000}"/>
    <cellStyle name="Comma 2 11 2 2 4 5" xfId="33113" xr:uid="{00000000-0005-0000-0000-000079160000}"/>
    <cellStyle name="Comma 2 11 2 2 5" xfId="15286" xr:uid="{00000000-0005-0000-0000-00007A160000}"/>
    <cellStyle name="Comma 2 11 2 2 5 2" xfId="26937" xr:uid="{00000000-0005-0000-0000-00007B160000}"/>
    <cellStyle name="Comma 2 11 2 2 6" xfId="9385" xr:uid="{00000000-0005-0000-0000-00007C160000}"/>
    <cellStyle name="Comma 2 11 2 2 7" xfId="21179" xr:uid="{00000000-0005-0000-0000-00007D160000}"/>
    <cellStyle name="Comma 2 11 2 2 8" xfId="33114" xr:uid="{00000000-0005-0000-0000-00007E160000}"/>
    <cellStyle name="Comma 2 11 2 3" xfId="334" xr:uid="{00000000-0005-0000-0000-00007F160000}"/>
    <cellStyle name="Comma 2 11 2 3 2" xfId="335" xr:uid="{00000000-0005-0000-0000-000080160000}"/>
    <cellStyle name="Comma 2 11 2 3 2 2" xfId="2596" xr:uid="{00000000-0005-0000-0000-000081160000}"/>
    <cellStyle name="Comma 2 11 2 3 2 2 2" xfId="6831" xr:uid="{00000000-0005-0000-0000-000082160000}"/>
    <cellStyle name="Comma 2 11 2 3 2 2 2 2" xfId="15294" xr:uid="{00000000-0005-0000-0000-000083160000}"/>
    <cellStyle name="Comma 2 11 2 3 2 2 2 3" xfId="26945" xr:uid="{00000000-0005-0000-0000-000084160000}"/>
    <cellStyle name="Comma 2 11 2 3 2 2 2 4" xfId="33115" xr:uid="{00000000-0005-0000-0000-000085160000}"/>
    <cellStyle name="Comma 2 11 2 3 2 2 3" xfId="9393" xr:uid="{00000000-0005-0000-0000-000086160000}"/>
    <cellStyle name="Comma 2 11 2 3 2 2 4" xfId="21187" xr:uid="{00000000-0005-0000-0000-000087160000}"/>
    <cellStyle name="Comma 2 11 2 3 2 2 5" xfId="33116" xr:uid="{00000000-0005-0000-0000-000088160000}"/>
    <cellStyle name="Comma 2 11 2 3 2 3" xfId="5709" xr:uid="{00000000-0005-0000-0000-000089160000}"/>
    <cellStyle name="Comma 2 11 2 3 2 3 2" xfId="15295" xr:uid="{00000000-0005-0000-0000-00008A160000}"/>
    <cellStyle name="Comma 2 11 2 3 2 3 2 2" xfId="26946" xr:uid="{00000000-0005-0000-0000-00008B160000}"/>
    <cellStyle name="Comma 2 11 2 3 2 3 3" xfId="9394" xr:uid="{00000000-0005-0000-0000-00008C160000}"/>
    <cellStyle name="Comma 2 11 2 3 2 3 4" xfId="21188" xr:uid="{00000000-0005-0000-0000-00008D160000}"/>
    <cellStyle name="Comma 2 11 2 3 2 3 5" xfId="33117" xr:uid="{00000000-0005-0000-0000-00008E160000}"/>
    <cellStyle name="Comma 2 11 2 3 2 4" xfId="15293" xr:uid="{00000000-0005-0000-0000-00008F160000}"/>
    <cellStyle name="Comma 2 11 2 3 2 4 2" xfId="26944" xr:uid="{00000000-0005-0000-0000-000090160000}"/>
    <cellStyle name="Comma 2 11 2 3 2 5" xfId="9392" xr:uid="{00000000-0005-0000-0000-000091160000}"/>
    <cellStyle name="Comma 2 11 2 3 2 6" xfId="21186" xr:uid="{00000000-0005-0000-0000-000092160000}"/>
    <cellStyle name="Comma 2 11 2 3 2 7" xfId="33118" xr:uid="{00000000-0005-0000-0000-000093160000}"/>
    <cellStyle name="Comma 2 11 2 3 3" xfId="2595" xr:uid="{00000000-0005-0000-0000-000094160000}"/>
    <cellStyle name="Comma 2 11 2 3 3 2" xfId="6830" xr:uid="{00000000-0005-0000-0000-000095160000}"/>
    <cellStyle name="Comma 2 11 2 3 3 2 2" xfId="15296" xr:uid="{00000000-0005-0000-0000-000096160000}"/>
    <cellStyle name="Comma 2 11 2 3 3 2 3" xfId="26947" xr:uid="{00000000-0005-0000-0000-000097160000}"/>
    <cellStyle name="Comma 2 11 2 3 3 2 4" xfId="33119" xr:uid="{00000000-0005-0000-0000-000098160000}"/>
    <cellStyle name="Comma 2 11 2 3 3 3" xfId="9395" xr:uid="{00000000-0005-0000-0000-000099160000}"/>
    <cellStyle name="Comma 2 11 2 3 3 4" xfId="21189" xr:uid="{00000000-0005-0000-0000-00009A160000}"/>
    <cellStyle name="Comma 2 11 2 3 3 5" xfId="33120" xr:uid="{00000000-0005-0000-0000-00009B160000}"/>
    <cellStyle name="Comma 2 11 2 3 4" xfId="4973" xr:uid="{00000000-0005-0000-0000-00009C160000}"/>
    <cellStyle name="Comma 2 11 2 3 4 2" xfId="15297" xr:uid="{00000000-0005-0000-0000-00009D160000}"/>
    <cellStyle name="Comma 2 11 2 3 4 2 2" xfId="26948" xr:uid="{00000000-0005-0000-0000-00009E160000}"/>
    <cellStyle name="Comma 2 11 2 3 4 3" xfId="9396" xr:uid="{00000000-0005-0000-0000-00009F160000}"/>
    <cellStyle name="Comma 2 11 2 3 4 4" xfId="21190" xr:uid="{00000000-0005-0000-0000-0000A0160000}"/>
    <cellStyle name="Comma 2 11 2 3 4 5" xfId="33121" xr:uid="{00000000-0005-0000-0000-0000A1160000}"/>
    <cellStyle name="Comma 2 11 2 3 5" xfId="15292" xr:uid="{00000000-0005-0000-0000-0000A2160000}"/>
    <cellStyle name="Comma 2 11 2 3 5 2" xfId="26943" xr:uid="{00000000-0005-0000-0000-0000A3160000}"/>
    <cellStyle name="Comma 2 11 2 3 6" xfId="9391" xr:uid="{00000000-0005-0000-0000-0000A4160000}"/>
    <cellStyle name="Comma 2 11 2 3 7" xfId="21185" xr:uid="{00000000-0005-0000-0000-0000A5160000}"/>
    <cellStyle name="Comma 2 11 2 3 8" xfId="33122" xr:uid="{00000000-0005-0000-0000-0000A6160000}"/>
    <cellStyle name="Comma 2 11 2 4" xfId="336" xr:uid="{00000000-0005-0000-0000-0000A7160000}"/>
    <cellStyle name="Comma 2 11 2 4 2" xfId="337" xr:uid="{00000000-0005-0000-0000-0000A8160000}"/>
    <cellStyle name="Comma 2 11 2 4 2 2" xfId="2598" xr:uid="{00000000-0005-0000-0000-0000A9160000}"/>
    <cellStyle name="Comma 2 11 2 4 2 2 2" xfId="6833" xr:uid="{00000000-0005-0000-0000-0000AA160000}"/>
    <cellStyle name="Comma 2 11 2 4 2 2 2 2" xfId="15300" xr:uid="{00000000-0005-0000-0000-0000AB160000}"/>
    <cellStyle name="Comma 2 11 2 4 2 2 2 3" xfId="26951" xr:uid="{00000000-0005-0000-0000-0000AC160000}"/>
    <cellStyle name="Comma 2 11 2 4 2 2 2 4" xfId="33123" xr:uid="{00000000-0005-0000-0000-0000AD160000}"/>
    <cellStyle name="Comma 2 11 2 4 2 2 3" xfId="9399" xr:uid="{00000000-0005-0000-0000-0000AE160000}"/>
    <cellStyle name="Comma 2 11 2 4 2 2 4" xfId="21193" xr:uid="{00000000-0005-0000-0000-0000AF160000}"/>
    <cellStyle name="Comma 2 11 2 4 2 2 5" xfId="33124" xr:uid="{00000000-0005-0000-0000-0000B0160000}"/>
    <cellStyle name="Comma 2 11 2 4 2 3" xfId="5710" xr:uid="{00000000-0005-0000-0000-0000B1160000}"/>
    <cellStyle name="Comma 2 11 2 4 2 3 2" xfId="15301" xr:uid="{00000000-0005-0000-0000-0000B2160000}"/>
    <cellStyle name="Comma 2 11 2 4 2 3 2 2" xfId="26952" xr:uid="{00000000-0005-0000-0000-0000B3160000}"/>
    <cellStyle name="Comma 2 11 2 4 2 3 3" xfId="9400" xr:uid="{00000000-0005-0000-0000-0000B4160000}"/>
    <cellStyle name="Comma 2 11 2 4 2 3 4" xfId="21194" xr:uid="{00000000-0005-0000-0000-0000B5160000}"/>
    <cellStyle name="Comma 2 11 2 4 2 3 5" xfId="33125" xr:uid="{00000000-0005-0000-0000-0000B6160000}"/>
    <cellStyle name="Comma 2 11 2 4 2 4" xfId="15299" xr:uid="{00000000-0005-0000-0000-0000B7160000}"/>
    <cellStyle name="Comma 2 11 2 4 2 4 2" xfId="26950" xr:uid="{00000000-0005-0000-0000-0000B8160000}"/>
    <cellStyle name="Comma 2 11 2 4 2 5" xfId="9398" xr:uid="{00000000-0005-0000-0000-0000B9160000}"/>
    <cellStyle name="Comma 2 11 2 4 2 6" xfId="21192" xr:uid="{00000000-0005-0000-0000-0000BA160000}"/>
    <cellStyle name="Comma 2 11 2 4 2 7" xfId="33126" xr:uid="{00000000-0005-0000-0000-0000BB160000}"/>
    <cellStyle name="Comma 2 11 2 4 3" xfId="2597" xr:uid="{00000000-0005-0000-0000-0000BC160000}"/>
    <cellStyle name="Comma 2 11 2 4 3 2" xfId="6832" xr:uid="{00000000-0005-0000-0000-0000BD160000}"/>
    <cellStyle name="Comma 2 11 2 4 3 2 2" xfId="15302" xr:uid="{00000000-0005-0000-0000-0000BE160000}"/>
    <cellStyle name="Comma 2 11 2 4 3 2 3" xfId="26953" xr:uid="{00000000-0005-0000-0000-0000BF160000}"/>
    <cellStyle name="Comma 2 11 2 4 3 2 4" xfId="33127" xr:uid="{00000000-0005-0000-0000-0000C0160000}"/>
    <cellStyle name="Comma 2 11 2 4 3 3" xfId="9401" xr:uid="{00000000-0005-0000-0000-0000C1160000}"/>
    <cellStyle name="Comma 2 11 2 4 3 4" xfId="21195" xr:uid="{00000000-0005-0000-0000-0000C2160000}"/>
    <cellStyle name="Comma 2 11 2 4 3 5" xfId="33128" xr:uid="{00000000-0005-0000-0000-0000C3160000}"/>
    <cellStyle name="Comma 2 11 2 4 4" xfId="5424" xr:uid="{00000000-0005-0000-0000-0000C4160000}"/>
    <cellStyle name="Comma 2 11 2 4 4 2" xfId="15303" xr:uid="{00000000-0005-0000-0000-0000C5160000}"/>
    <cellStyle name="Comma 2 11 2 4 4 2 2" xfId="26954" xr:uid="{00000000-0005-0000-0000-0000C6160000}"/>
    <cellStyle name="Comma 2 11 2 4 4 3" xfId="9402" xr:uid="{00000000-0005-0000-0000-0000C7160000}"/>
    <cellStyle name="Comma 2 11 2 4 4 4" xfId="21196" xr:uid="{00000000-0005-0000-0000-0000C8160000}"/>
    <cellStyle name="Comma 2 11 2 4 4 5" xfId="33129" xr:uid="{00000000-0005-0000-0000-0000C9160000}"/>
    <cellStyle name="Comma 2 11 2 4 5" xfId="15298" xr:uid="{00000000-0005-0000-0000-0000CA160000}"/>
    <cellStyle name="Comma 2 11 2 4 5 2" xfId="26949" xr:uid="{00000000-0005-0000-0000-0000CB160000}"/>
    <cellStyle name="Comma 2 11 2 4 6" xfId="9397" xr:uid="{00000000-0005-0000-0000-0000CC160000}"/>
    <cellStyle name="Comma 2 11 2 4 7" xfId="21191" xr:uid="{00000000-0005-0000-0000-0000CD160000}"/>
    <cellStyle name="Comma 2 11 2 4 8" xfId="33130" xr:uid="{00000000-0005-0000-0000-0000CE160000}"/>
    <cellStyle name="Comma 2 11 2 5" xfId="338" xr:uid="{00000000-0005-0000-0000-0000CF160000}"/>
    <cellStyle name="Comma 2 11 2 5 2" xfId="2599" xr:uid="{00000000-0005-0000-0000-0000D0160000}"/>
    <cellStyle name="Comma 2 11 2 5 2 2" xfId="6834" xr:uid="{00000000-0005-0000-0000-0000D1160000}"/>
    <cellStyle name="Comma 2 11 2 5 2 2 2" xfId="15305" xr:uid="{00000000-0005-0000-0000-0000D2160000}"/>
    <cellStyle name="Comma 2 11 2 5 2 2 3" xfId="26956" xr:uid="{00000000-0005-0000-0000-0000D3160000}"/>
    <cellStyle name="Comma 2 11 2 5 2 2 4" xfId="33131" xr:uid="{00000000-0005-0000-0000-0000D4160000}"/>
    <cellStyle name="Comma 2 11 2 5 2 3" xfId="9404" xr:uid="{00000000-0005-0000-0000-0000D5160000}"/>
    <cellStyle name="Comma 2 11 2 5 2 4" xfId="21198" xr:uid="{00000000-0005-0000-0000-0000D6160000}"/>
    <cellStyle name="Comma 2 11 2 5 2 5" xfId="33132" xr:uid="{00000000-0005-0000-0000-0000D7160000}"/>
    <cellStyle name="Comma 2 11 2 5 3" xfId="5711" xr:uid="{00000000-0005-0000-0000-0000D8160000}"/>
    <cellStyle name="Comma 2 11 2 5 3 2" xfId="15306" xr:uid="{00000000-0005-0000-0000-0000D9160000}"/>
    <cellStyle name="Comma 2 11 2 5 3 2 2" xfId="26957" xr:uid="{00000000-0005-0000-0000-0000DA160000}"/>
    <cellStyle name="Comma 2 11 2 5 3 3" xfId="9405" xr:uid="{00000000-0005-0000-0000-0000DB160000}"/>
    <cellStyle name="Comma 2 11 2 5 3 4" xfId="21199" xr:uid="{00000000-0005-0000-0000-0000DC160000}"/>
    <cellStyle name="Comma 2 11 2 5 3 5" xfId="33133" xr:uid="{00000000-0005-0000-0000-0000DD160000}"/>
    <cellStyle name="Comma 2 11 2 5 4" xfId="15304" xr:uid="{00000000-0005-0000-0000-0000DE160000}"/>
    <cellStyle name="Comma 2 11 2 5 4 2" xfId="26955" xr:uid="{00000000-0005-0000-0000-0000DF160000}"/>
    <cellStyle name="Comma 2 11 2 5 5" xfId="9403" xr:uid="{00000000-0005-0000-0000-0000E0160000}"/>
    <cellStyle name="Comma 2 11 2 5 6" xfId="21197" xr:uid="{00000000-0005-0000-0000-0000E1160000}"/>
    <cellStyle name="Comma 2 11 2 5 7" xfId="33134" xr:uid="{00000000-0005-0000-0000-0000E2160000}"/>
    <cellStyle name="Comma 2 11 2 6" xfId="2592" xr:uid="{00000000-0005-0000-0000-0000E3160000}"/>
    <cellStyle name="Comma 2 11 2 6 2" xfId="6827" xr:uid="{00000000-0005-0000-0000-0000E4160000}"/>
    <cellStyle name="Comma 2 11 2 6 2 2" xfId="15307" xr:uid="{00000000-0005-0000-0000-0000E5160000}"/>
    <cellStyle name="Comma 2 11 2 6 2 3" xfId="26958" xr:uid="{00000000-0005-0000-0000-0000E6160000}"/>
    <cellStyle name="Comma 2 11 2 6 2 4" xfId="33135" xr:uid="{00000000-0005-0000-0000-0000E7160000}"/>
    <cellStyle name="Comma 2 11 2 6 3" xfId="9406" xr:uid="{00000000-0005-0000-0000-0000E8160000}"/>
    <cellStyle name="Comma 2 11 2 6 4" xfId="21200" xr:uid="{00000000-0005-0000-0000-0000E9160000}"/>
    <cellStyle name="Comma 2 11 2 6 5" xfId="33136" xr:uid="{00000000-0005-0000-0000-0000EA160000}"/>
    <cellStyle name="Comma 2 11 2 7" xfId="4731" xr:uid="{00000000-0005-0000-0000-0000EB160000}"/>
    <cellStyle name="Comma 2 11 2 7 2" xfId="15308" xr:uid="{00000000-0005-0000-0000-0000EC160000}"/>
    <cellStyle name="Comma 2 11 2 7 2 2" xfId="26959" xr:uid="{00000000-0005-0000-0000-0000ED160000}"/>
    <cellStyle name="Comma 2 11 2 7 3" xfId="9407" xr:uid="{00000000-0005-0000-0000-0000EE160000}"/>
    <cellStyle name="Comma 2 11 2 7 4" xfId="21201" xr:uid="{00000000-0005-0000-0000-0000EF160000}"/>
    <cellStyle name="Comma 2 11 2 7 5" xfId="33137" xr:uid="{00000000-0005-0000-0000-0000F0160000}"/>
    <cellStyle name="Comma 2 11 2 8" xfId="15285" xr:uid="{00000000-0005-0000-0000-0000F1160000}"/>
    <cellStyle name="Comma 2 11 2 8 2" xfId="26936" xr:uid="{00000000-0005-0000-0000-0000F2160000}"/>
    <cellStyle name="Comma 2 11 2 9" xfId="9384" xr:uid="{00000000-0005-0000-0000-0000F3160000}"/>
    <cellStyle name="Comma 2 11 3" xfId="339" xr:uid="{00000000-0005-0000-0000-0000F4160000}"/>
    <cellStyle name="Comma 2 11 3 2" xfId="340" xr:uid="{00000000-0005-0000-0000-0000F5160000}"/>
    <cellStyle name="Comma 2 11 3 2 2" xfId="2601" xr:uid="{00000000-0005-0000-0000-0000F6160000}"/>
    <cellStyle name="Comma 2 11 3 2 2 2" xfId="6836" xr:uid="{00000000-0005-0000-0000-0000F7160000}"/>
    <cellStyle name="Comma 2 11 3 2 2 2 2" xfId="15311" xr:uid="{00000000-0005-0000-0000-0000F8160000}"/>
    <cellStyle name="Comma 2 11 3 2 2 2 3" xfId="26962" xr:uid="{00000000-0005-0000-0000-0000F9160000}"/>
    <cellStyle name="Comma 2 11 3 2 2 2 4" xfId="33138" xr:uid="{00000000-0005-0000-0000-0000FA160000}"/>
    <cellStyle name="Comma 2 11 3 2 2 3" xfId="9410" xr:uid="{00000000-0005-0000-0000-0000FB160000}"/>
    <cellStyle name="Comma 2 11 3 2 2 4" xfId="21204" xr:uid="{00000000-0005-0000-0000-0000FC160000}"/>
    <cellStyle name="Comma 2 11 3 2 2 5" xfId="33139" xr:uid="{00000000-0005-0000-0000-0000FD160000}"/>
    <cellStyle name="Comma 2 11 3 2 3" xfId="5712" xr:uid="{00000000-0005-0000-0000-0000FE160000}"/>
    <cellStyle name="Comma 2 11 3 2 3 2" xfId="15312" xr:uid="{00000000-0005-0000-0000-0000FF160000}"/>
    <cellStyle name="Comma 2 11 3 2 3 2 2" xfId="26963" xr:uid="{00000000-0005-0000-0000-000000170000}"/>
    <cellStyle name="Comma 2 11 3 2 3 3" xfId="9411" xr:uid="{00000000-0005-0000-0000-000001170000}"/>
    <cellStyle name="Comma 2 11 3 2 3 4" xfId="21205" xr:uid="{00000000-0005-0000-0000-000002170000}"/>
    <cellStyle name="Comma 2 11 3 2 3 5" xfId="33140" xr:uid="{00000000-0005-0000-0000-000003170000}"/>
    <cellStyle name="Comma 2 11 3 2 4" xfId="15310" xr:uid="{00000000-0005-0000-0000-000004170000}"/>
    <cellStyle name="Comma 2 11 3 2 4 2" xfId="26961" xr:uid="{00000000-0005-0000-0000-000005170000}"/>
    <cellStyle name="Comma 2 11 3 2 5" xfId="9409" xr:uid="{00000000-0005-0000-0000-000006170000}"/>
    <cellStyle name="Comma 2 11 3 2 6" xfId="21203" xr:uid="{00000000-0005-0000-0000-000007170000}"/>
    <cellStyle name="Comma 2 11 3 2 7" xfId="33141" xr:uid="{00000000-0005-0000-0000-000008170000}"/>
    <cellStyle name="Comma 2 11 3 3" xfId="2600" xr:uid="{00000000-0005-0000-0000-000009170000}"/>
    <cellStyle name="Comma 2 11 3 3 2" xfId="6835" xr:uid="{00000000-0005-0000-0000-00000A170000}"/>
    <cellStyle name="Comma 2 11 3 3 2 2" xfId="15313" xr:uid="{00000000-0005-0000-0000-00000B170000}"/>
    <cellStyle name="Comma 2 11 3 3 2 3" xfId="26964" xr:uid="{00000000-0005-0000-0000-00000C170000}"/>
    <cellStyle name="Comma 2 11 3 3 2 4" xfId="33142" xr:uid="{00000000-0005-0000-0000-00000D170000}"/>
    <cellStyle name="Comma 2 11 3 3 3" xfId="9412" xr:uid="{00000000-0005-0000-0000-00000E170000}"/>
    <cellStyle name="Comma 2 11 3 3 4" xfId="21206" xr:uid="{00000000-0005-0000-0000-00000F170000}"/>
    <cellStyle name="Comma 2 11 3 3 5" xfId="33143" xr:uid="{00000000-0005-0000-0000-000010170000}"/>
    <cellStyle name="Comma 2 11 3 4" xfId="5128" xr:uid="{00000000-0005-0000-0000-000011170000}"/>
    <cellStyle name="Comma 2 11 3 4 2" xfId="15314" xr:uid="{00000000-0005-0000-0000-000012170000}"/>
    <cellStyle name="Comma 2 11 3 4 2 2" xfId="26965" xr:uid="{00000000-0005-0000-0000-000013170000}"/>
    <cellStyle name="Comma 2 11 3 4 3" xfId="9413" xr:uid="{00000000-0005-0000-0000-000014170000}"/>
    <cellStyle name="Comma 2 11 3 4 4" xfId="21207" xr:uid="{00000000-0005-0000-0000-000015170000}"/>
    <cellStyle name="Comma 2 11 3 4 5" xfId="33144" xr:uid="{00000000-0005-0000-0000-000016170000}"/>
    <cellStyle name="Comma 2 11 3 5" xfId="15309" xr:uid="{00000000-0005-0000-0000-000017170000}"/>
    <cellStyle name="Comma 2 11 3 5 2" xfId="26960" xr:uid="{00000000-0005-0000-0000-000018170000}"/>
    <cellStyle name="Comma 2 11 3 6" xfId="9408" xr:uid="{00000000-0005-0000-0000-000019170000}"/>
    <cellStyle name="Comma 2 11 3 7" xfId="21202" xr:uid="{00000000-0005-0000-0000-00001A170000}"/>
    <cellStyle name="Comma 2 11 3 8" xfId="33145" xr:uid="{00000000-0005-0000-0000-00001B170000}"/>
    <cellStyle name="Comma 2 11 4" xfId="341" xr:uid="{00000000-0005-0000-0000-00001C170000}"/>
    <cellStyle name="Comma 2 11 4 2" xfId="342" xr:uid="{00000000-0005-0000-0000-00001D170000}"/>
    <cellStyle name="Comma 2 11 4 2 2" xfId="2603" xr:uid="{00000000-0005-0000-0000-00001E170000}"/>
    <cellStyle name="Comma 2 11 4 2 2 2" xfId="6838" xr:uid="{00000000-0005-0000-0000-00001F170000}"/>
    <cellStyle name="Comma 2 11 4 2 2 2 2" xfId="15317" xr:uid="{00000000-0005-0000-0000-000020170000}"/>
    <cellStyle name="Comma 2 11 4 2 2 2 3" xfId="26968" xr:uid="{00000000-0005-0000-0000-000021170000}"/>
    <cellStyle name="Comma 2 11 4 2 2 2 4" xfId="33146" xr:uid="{00000000-0005-0000-0000-000022170000}"/>
    <cellStyle name="Comma 2 11 4 2 2 3" xfId="9416" xr:uid="{00000000-0005-0000-0000-000023170000}"/>
    <cellStyle name="Comma 2 11 4 2 2 4" xfId="21210" xr:uid="{00000000-0005-0000-0000-000024170000}"/>
    <cellStyle name="Comma 2 11 4 2 2 5" xfId="33147" xr:uid="{00000000-0005-0000-0000-000025170000}"/>
    <cellStyle name="Comma 2 11 4 2 3" xfId="5713" xr:uid="{00000000-0005-0000-0000-000026170000}"/>
    <cellStyle name="Comma 2 11 4 2 3 2" xfId="15318" xr:uid="{00000000-0005-0000-0000-000027170000}"/>
    <cellStyle name="Comma 2 11 4 2 3 2 2" xfId="26969" xr:uid="{00000000-0005-0000-0000-000028170000}"/>
    <cellStyle name="Comma 2 11 4 2 3 3" xfId="9417" xr:uid="{00000000-0005-0000-0000-000029170000}"/>
    <cellStyle name="Comma 2 11 4 2 3 4" xfId="21211" xr:uid="{00000000-0005-0000-0000-00002A170000}"/>
    <cellStyle name="Comma 2 11 4 2 3 5" xfId="33148" xr:uid="{00000000-0005-0000-0000-00002B170000}"/>
    <cellStyle name="Comma 2 11 4 2 4" xfId="15316" xr:uid="{00000000-0005-0000-0000-00002C170000}"/>
    <cellStyle name="Comma 2 11 4 2 4 2" xfId="26967" xr:uid="{00000000-0005-0000-0000-00002D170000}"/>
    <cellStyle name="Comma 2 11 4 2 5" xfId="9415" xr:uid="{00000000-0005-0000-0000-00002E170000}"/>
    <cellStyle name="Comma 2 11 4 2 6" xfId="21209" xr:uid="{00000000-0005-0000-0000-00002F170000}"/>
    <cellStyle name="Comma 2 11 4 2 7" xfId="33149" xr:uid="{00000000-0005-0000-0000-000030170000}"/>
    <cellStyle name="Comma 2 11 4 3" xfId="2602" xr:uid="{00000000-0005-0000-0000-000031170000}"/>
    <cellStyle name="Comma 2 11 4 3 2" xfId="6837" xr:uid="{00000000-0005-0000-0000-000032170000}"/>
    <cellStyle name="Comma 2 11 4 3 2 2" xfId="15319" xr:uid="{00000000-0005-0000-0000-000033170000}"/>
    <cellStyle name="Comma 2 11 4 3 2 3" xfId="26970" xr:uid="{00000000-0005-0000-0000-000034170000}"/>
    <cellStyle name="Comma 2 11 4 3 2 4" xfId="33150" xr:uid="{00000000-0005-0000-0000-000035170000}"/>
    <cellStyle name="Comma 2 11 4 3 3" xfId="9418" xr:uid="{00000000-0005-0000-0000-000036170000}"/>
    <cellStyle name="Comma 2 11 4 3 4" xfId="21212" xr:uid="{00000000-0005-0000-0000-000037170000}"/>
    <cellStyle name="Comma 2 11 4 3 5" xfId="33151" xr:uid="{00000000-0005-0000-0000-000038170000}"/>
    <cellStyle name="Comma 2 11 4 4" xfId="4886" xr:uid="{00000000-0005-0000-0000-000039170000}"/>
    <cellStyle name="Comma 2 11 4 4 2" xfId="15320" xr:uid="{00000000-0005-0000-0000-00003A170000}"/>
    <cellStyle name="Comma 2 11 4 4 2 2" xfId="26971" xr:uid="{00000000-0005-0000-0000-00003B170000}"/>
    <cellStyle name="Comma 2 11 4 4 3" xfId="9419" xr:uid="{00000000-0005-0000-0000-00003C170000}"/>
    <cellStyle name="Comma 2 11 4 4 4" xfId="21213" xr:uid="{00000000-0005-0000-0000-00003D170000}"/>
    <cellStyle name="Comma 2 11 4 4 5" xfId="33152" xr:uid="{00000000-0005-0000-0000-00003E170000}"/>
    <cellStyle name="Comma 2 11 4 5" xfId="15315" xr:uid="{00000000-0005-0000-0000-00003F170000}"/>
    <cellStyle name="Comma 2 11 4 5 2" xfId="26966" xr:uid="{00000000-0005-0000-0000-000040170000}"/>
    <cellStyle name="Comma 2 11 4 6" xfId="9414" xr:uid="{00000000-0005-0000-0000-000041170000}"/>
    <cellStyle name="Comma 2 11 4 7" xfId="21208" xr:uid="{00000000-0005-0000-0000-000042170000}"/>
    <cellStyle name="Comma 2 11 4 8" xfId="33153" xr:uid="{00000000-0005-0000-0000-000043170000}"/>
    <cellStyle name="Comma 2 11 5" xfId="343" xr:uid="{00000000-0005-0000-0000-000044170000}"/>
    <cellStyle name="Comma 2 11 5 2" xfId="344" xr:uid="{00000000-0005-0000-0000-000045170000}"/>
    <cellStyle name="Comma 2 11 5 2 2" xfId="2605" xr:uid="{00000000-0005-0000-0000-000046170000}"/>
    <cellStyle name="Comma 2 11 5 2 2 2" xfId="6840" xr:uid="{00000000-0005-0000-0000-000047170000}"/>
    <cellStyle name="Comma 2 11 5 2 2 2 2" xfId="15323" xr:uid="{00000000-0005-0000-0000-000048170000}"/>
    <cellStyle name="Comma 2 11 5 2 2 2 3" xfId="26974" xr:uid="{00000000-0005-0000-0000-000049170000}"/>
    <cellStyle name="Comma 2 11 5 2 2 2 4" xfId="33154" xr:uid="{00000000-0005-0000-0000-00004A170000}"/>
    <cellStyle name="Comma 2 11 5 2 2 3" xfId="9422" xr:uid="{00000000-0005-0000-0000-00004B170000}"/>
    <cellStyle name="Comma 2 11 5 2 2 4" xfId="21216" xr:uid="{00000000-0005-0000-0000-00004C170000}"/>
    <cellStyle name="Comma 2 11 5 2 2 5" xfId="33155" xr:uid="{00000000-0005-0000-0000-00004D170000}"/>
    <cellStyle name="Comma 2 11 5 2 3" xfId="5714" xr:uid="{00000000-0005-0000-0000-00004E170000}"/>
    <cellStyle name="Comma 2 11 5 2 3 2" xfId="15324" xr:uid="{00000000-0005-0000-0000-00004F170000}"/>
    <cellStyle name="Comma 2 11 5 2 3 2 2" xfId="26975" xr:uid="{00000000-0005-0000-0000-000050170000}"/>
    <cellStyle name="Comma 2 11 5 2 3 3" xfId="9423" xr:uid="{00000000-0005-0000-0000-000051170000}"/>
    <cellStyle name="Comma 2 11 5 2 3 4" xfId="21217" xr:uid="{00000000-0005-0000-0000-000052170000}"/>
    <cellStyle name="Comma 2 11 5 2 3 5" xfId="33156" xr:uid="{00000000-0005-0000-0000-000053170000}"/>
    <cellStyle name="Comma 2 11 5 2 4" xfId="15322" xr:uid="{00000000-0005-0000-0000-000054170000}"/>
    <cellStyle name="Comma 2 11 5 2 4 2" xfId="26973" xr:uid="{00000000-0005-0000-0000-000055170000}"/>
    <cellStyle name="Comma 2 11 5 2 5" xfId="9421" xr:uid="{00000000-0005-0000-0000-000056170000}"/>
    <cellStyle name="Comma 2 11 5 2 6" xfId="21215" xr:uid="{00000000-0005-0000-0000-000057170000}"/>
    <cellStyle name="Comma 2 11 5 2 7" xfId="33157" xr:uid="{00000000-0005-0000-0000-000058170000}"/>
    <cellStyle name="Comma 2 11 5 3" xfId="2604" xr:uid="{00000000-0005-0000-0000-000059170000}"/>
    <cellStyle name="Comma 2 11 5 3 2" xfId="6839" xr:uid="{00000000-0005-0000-0000-00005A170000}"/>
    <cellStyle name="Comma 2 11 5 3 2 2" xfId="15325" xr:uid="{00000000-0005-0000-0000-00005B170000}"/>
    <cellStyle name="Comma 2 11 5 3 2 3" xfId="26976" xr:uid="{00000000-0005-0000-0000-00005C170000}"/>
    <cellStyle name="Comma 2 11 5 3 2 4" xfId="33158" xr:uid="{00000000-0005-0000-0000-00005D170000}"/>
    <cellStyle name="Comma 2 11 5 3 3" xfId="9424" xr:uid="{00000000-0005-0000-0000-00005E170000}"/>
    <cellStyle name="Comma 2 11 5 3 4" xfId="21218" xr:uid="{00000000-0005-0000-0000-00005F170000}"/>
    <cellStyle name="Comma 2 11 5 3 5" xfId="33159" xr:uid="{00000000-0005-0000-0000-000060170000}"/>
    <cellStyle name="Comma 2 11 5 4" xfId="5337" xr:uid="{00000000-0005-0000-0000-000061170000}"/>
    <cellStyle name="Comma 2 11 5 4 2" xfId="15326" xr:uid="{00000000-0005-0000-0000-000062170000}"/>
    <cellStyle name="Comma 2 11 5 4 2 2" xfId="26977" xr:uid="{00000000-0005-0000-0000-000063170000}"/>
    <cellStyle name="Comma 2 11 5 4 3" xfId="9425" xr:uid="{00000000-0005-0000-0000-000064170000}"/>
    <cellStyle name="Comma 2 11 5 4 4" xfId="21219" xr:uid="{00000000-0005-0000-0000-000065170000}"/>
    <cellStyle name="Comma 2 11 5 4 5" xfId="33160" xr:uid="{00000000-0005-0000-0000-000066170000}"/>
    <cellStyle name="Comma 2 11 5 5" xfId="15321" xr:uid="{00000000-0005-0000-0000-000067170000}"/>
    <cellStyle name="Comma 2 11 5 5 2" xfId="26972" xr:uid="{00000000-0005-0000-0000-000068170000}"/>
    <cellStyle name="Comma 2 11 5 6" xfId="9420" xr:uid="{00000000-0005-0000-0000-000069170000}"/>
    <cellStyle name="Comma 2 11 5 7" xfId="21214" xr:uid="{00000000-0005-0000-0000-00006A170000}"/>
    <cellStyle name="Comma 2 11 5 8" xfId="33161" xr:uid="{00000000-0005-0000-0000-00006B170000}"/>
    <cellStyle name="Comma 2 11 6" xfId="345" xr:uid="{00000000-0005-0000-0000-00006C170000}"/>
    <cellStyle name="Comma 2 11 6 2" xfId="2606" xr:uid="{00000000-0005-0000-0000-00006D170000}"/>
    <cellStyle name="Comma 2 11 6 2 2" xfId="6841" xr:uid="{00000000-0005-0000-0000-00006E170000}"/>
    <cellStyle name="Comma 2 11 6 2 2 2" xfId="15328" xr:uid="{00000000-0005-0000-0000-00006F170000}"/>
    <cellStyle name="Comma 2 11 6 2 2 3" xfId="26979" xr:uid="{00000000-0005-0000-0000-000070170000}"/>
    <cellStyle name="Comma 2 11 6 2 2 4" xfId="33162" xr:uid="{00000000-0005-0000-0000-000071170000}"/>
    <cellStyle name="Comma 2 11 6 2 3" xfId="9427" xr:uid="{00000000-0005-0000-0000-000072170000}"/>
    <cellStyle name="Comma 2 11 6 2 4" xfId="21221" xr:uid="{00000000-0005-0000-0000-000073170000}"/>
    <cellStyle name="Comma 2 11 6 2 5" xfId="33163" xr:uid="{00000000-0005-0000-0000-000074170000}"/>
    <cellStyle name="Comma 2 11 6 3" xfId="5715" xr:uid="{00000000-0005-0000-0000-000075170000}"/>
    <cellStyle name="Comma 2 11 6 3 2" xfId="15329" xr:uid="{00000000-0005-0000-0000-000076170000}"/>
    <cellStyle name="Comma 2 11 6 3 2 2" xfId="26980" xr:uid="{00000000-0005-0000-0000-000077170000}"/>
    <cellStyle name="Comma 2 11 6 3 3" xfId="9428" xr:uid="{00000000-0005-0000-0000-000078170000}"/>
    <cellStyle name="Comma 2 11 6 3 4" xfId="21222" xr:uid="{00000000-0005-0000-0000-000079170000}"/>
    <cellStyle name="Comma 2 11 6 3 5" xfId="33164" xr:uid="{00000000-0005-0000-0000-00007A170000}"/>
    <cellStyle name="Comma 2 11 6 4" xfId="15327" xr:uid="{00000000-0005-0000-0000-00007B170000}"/>
    <cellStyle name="Comma 2 11 6 4 2" xfId="26978" xr:uid="{00000000-0005-0000-0000-00007C170000}"/>
    <cellStyle name="Comma 2 11 6 5" xfId="9426" xr:uid="{00000000-0005-0000-0000-00007D170000}"/>
    <cellStyle name="Comma 2 11 6 6" xfId="21220" xr:uid="{00000000-0005-0000-0000-00007E170000}"/>
    <cellStyle name="Comma 2 11 6 7" xfId="33165" xr:uid="{00000000-0005-0000-0000-00007F170000}"/>
    <cellStyle name="Comma 2 11 7" xfId="2591" xr:uid="{00000000-0005-0000-0000-000080170000}"/>
    <cellStyle name="Comma 2 11 7 2" xfId="6826" xr:uid="{00000000-0005-0000-0000-000081170000}"/>
    <cellStyle name="Comma 2 11 7 2 2" xfId="15330" xr:uid="{00000000-0005-0000-0000-000082170000}"/>
    <cellStyle name="Comma 2 11 7 2 3" xfId="26981" xr:uid="{00000000-0005-0000-0000-000083170000}"/>
    <cellStyle name="Comma 2 11 7 2 4" xfId="33166" xr:uid="{00000000-0005-0000-0000-000084170000}"/>
    <cellStyle name="Comma 2 11 7 3" xfId="9429" xr:uid="{00000000-0005-0000-0000-000085170000}"/>
    <cellStyle name="Comma 2 11 7 4" xfId="21223" xr:uid="{00000000-0005-0000-0000-000086170000}"/>
    <cellStyle name="Comma 2 11 7 5" xfId="33167" xr:uid="{00000000-0005-0000-0000-000087170000}"/>
    <cellStyle name="Comma 2 11 8" xfId="4644" xr:uid="{00000000-0005-0000-0000-000088170000}"/>
    <cellStyle name="Comma 2 11 8 2" xfId="15331" xr:uid="{00000000-0005-0000-0000-000089170000}"/>
    <cellStyle name="Comma 2 11 8 2 2" xfId="26982" xr:uid="{00000000-0005-0000-0000-00008A170000}"/>
    <cellStyle name="Comma 2 11 8 3" xfId="9430" xr:uid="{00000000-0005-0000-0000-00008B170000}"/>
    <cellStyle name="Comma 2 11 8 4" xfId="21224" xr:uid="{00000000-0005-0000-0000-00008C170000}"/>
    <cellStyle name="Comma 2 11 8 5" xfId="33168" xr:uid="{00000000-0005-0000-0000-00008D170000}"/>
    <cellStyle name="Comma 2 11 9" xfId="15284" xr:uid="{00000000-0005-0000-0000-00008E170000}"/>
    <cellStyle name="Comma 2 11 9 2" xfId="26935" xr:uid="{00000000-0005-0000-0000-00008F170000}"/>
    <cellStyle name="Comma 2 12" xfId="346" xr:uid="{00000000-0005-0000-0000-000090170000}"/>
    <cellStyle name="Comma 2 12 10" xfId="9431" xr:uid="{00000000-0005-0000-0000-000091170000}"/>
    <cellStyle name="Comma 2 12 11" xfId="21225" xr:uid="{00000000-0005-0000-0000-000092170000}"/>
    <cellStyle name="Comma 2 12 12" xfId="33169" xr:uid="{00000000-0005-0000-0000-000093170000}"/>
    <cellStyle name="Comma 2 12 2" xfId="347" xr:uid="{00000000-0005-0000-0000-000094170000}"/>
    <cellStyle name="Comma 2 12 2 10" xfId="21226" xr:uid="{00000000-0005-0000-0000-000095170000}"/>
    <cellStyle name="Comma 2 12 2 11" xfId="33170" xr:uid="{00000000-0005-0000-0000-000096170000}"/>
    <cellStyle name="Comma 2 12 2 2" xfId="348" xr:uid="{00000000-0005-0000-0000-000097170000}"/>
    <cellStyle name="Comma 2 12 2 2 2" xfId="349" xr:uid="{00000000-0005-0000-0000-000098170000}"/>
    <cellStyle name="Comma 2 12 2 2 2 2" xfId="2610" xr:uid="{00000000-0005-0000-0000-000099170000}"/>
    <cellStyle name="Comma 2 12 2 2 2 2 2" xfId="6845" xr:uid="{00000000-0005-0000-0000-00009A170000}"/>
    <cellStyle name="Comma 2 12 2 2 2 2 2 2" xfId="15336" xr:uid="{00000000-0005-0000-0000-00009B170000}"/>
    <cellStyle name="Comma 2 12 2 2 2 2 2 3" xfId="26987" xr:uid="{00000000-0005-0000-0000-00009C170000}"/>
    <cellStyle name="Comma 2 12 2 2 2 2 2 4" xfId="33171" xr:uid="{00000000-0005-0000-0000-00009D170000}"/>
    <cellStyle name="Comma 2 12 2 2 2 2 3" xfId="9435" xr:uid="{00000000-0005-0000-0000-00009E170000}"/>
    <cellStyle name="Comma 2 12 2 2 2 2 4" xfId="21229" xr:uid="{00000000-0005-0000-0000-00009F170000}"/>
    <cellStyle name="Comma 2 12 2 2 2 2 5" xfId="33172" xr:uid="{00000000-0005-0000-0000-0000A0170000}"/>
    <cellStyle name="Comma 2 12 2 2 2 3" xfId="5716" xr:uid="{00000000-0005-0000-0000-0000A1170000}"/>
    <cellStyle name="Comma 2 12 2 2 2 3 2" xfId="15337" xr:uid="{00000000-0005-0000-0000-0000A2170000}"/>
    <cellStyle name="Comma 2 12 2 2 2 3 2 2" xfId="26988" xr:uid="{00000000-0005-0000-0000-0000A3170000}"/>
    <cellStyle name="Comma 2 12 2 2 2 3 3" xfId="9436" xr:uid="{00000000-0005-0000-0000-0000A4170000}"/>
    <cellStyle name="Comma 2 12 2 2 2 3 4" xfId="21230" xr:uid="{00000000-0005-0000-0000-0000A5170000}"/>
    <cellStyle name="Comma 2 12 2 2 2 3 5" xfId="33173" xr:uid="{00000000-0005-0000-0000-0000A6170000}"/>
    <cellStyle name="Comma 2 12 2 2 2 4" xfId="15335" xr:uid="{00000000-0005-0000-0000-0000A7170000}"/>
    <cellStyle name="Comma 2 12 2 2 2 4 2" xfId="26986" xr:uid="{00000000-0005-0000-0000-0000A8170000}"/>
    <cellStyle name="Comma 2 12 2 2 2 5" xfId="9434" xr:uid="{00000000-0005-0000-0000-0000A9170000}"/>
    <cellStyle name="Comma 2 12 2 2 2 6" xfId="21228" xr:uid="{00000000-0005-0000-0000-0000AA170000}"/>
    <cellStyle name="Comma 2 12 2 2 2 7" xfId="33174" xr:uid="{00000000-0005-0000-0000-0000AB170000}"/>
    <cellStyle name="Comma 2 12 2 2 3" xfId="2609" xr:uid="{00000000-0005-0000-0000-0000AC170000}"/>
    <cellStyle name="Comma 2 12 2 2 3 2" xfId="6844" xr:uid="{00000000-0005-0000-0000-0000AD170000}"/>
    <cellStyle name="Comma 2 12 2 2 3 2 2" xfId="15338" xr:uid="{00000000-0005-0000-0000-0000AE170000}"/>
    <cellStyle name="Comma 2 12 2 2 3 2 3" xfId="26989" xr:uid="{00000000-0005-0000-0000-0000AF170000}"/>
    <cellStyle name="Comma 2 12 2 2 3 2 4" xfId="33175" xr:uid="{00000000-0005-0000-0000-0000B0170000}"/>
    <cellStyle name="Comma 2 12 2 2 3 3" xfId="9437" xr:uid="{00000000-0005-0000-0000-0000B1170000}"/>
    <cellStyle name="Comma 2 12 2 2 3 4" xfId="21231" xr:uid="{00000000-0005-0000-0000-0000B2170000}"/>
    <cellStyle name="Comma 2 12 2 2 3 5" xfId="33176" xr:uid="{00000000-0005-0000-0000-0000B3170000}"/>
    <cellStyle name="Comma 2 12 2 2 4" xfId="5229" xr:uid="{00000000-0005-0000-0000-0000B4170000}"/>
    <cellStyle name="Comma 2 12 2 2 4 2" xfId="15339" xr:uid="{00000000-0005-0000-0000-0000B5170000}"/>
    <cellStyle name="Comma 2 12 2 2 4 2 2" xfId="26990" xr:uid="{00000000-0005-0000-0000-0000B6170000}"/>
    <cellStyle name="Comma 2 12 2 2 4 3" xfId="9438" xr:uid="{00000000-0005-0000-0000-0000B7170000}"/>
    <cellStyle name="Comma 2 12 2 2 4 4" xfId="21232" xr:uid="{00000000-0005-0000-0000-0000B8170000}"/>
    <cellStyle name="Comma 2 12 2 2 4 5" xfId="33177" xr:uid="{00000000-0005-0000-0000-0000B9170000}"/>
    <cellStyle name="Comma 2 12 2 2 5" xfId="15334" xr:uid="{00000000-0005-0000-0000-0000BA170000}"/>
    <cellStyle name="Comma 2 12 2 2 5 2" xfId="26985" xr:uid="{00000000-0005-0000-0000-0000BB170000}"/>
    <cellStyle name="Comma 2 12 2 2 6" xfId="9433" xr:uid="{00000000-0005-0000-0000-0000BC170000}"/>
    <cellStyle name="Comma 2 12 2 2 7" xfId="21227" xr:uid="{00000000-0005-0000-0000-0000BD170000}"/>
    <cellStyle name="Comma 2 12 2 2 8" xfId="33178" xr:uid="{00000000-0005-0000-0000-0000BE170000}"/>
    <cellStyle name="Comma 2 12 2 3" xfId="350" xr:uid="{00000000-0005-0000-0000-0000BF170000}"/>
    <cellStyle name="Comma 2 12 2 3 2" xfId="351" xr:uid="{00000000-0005-0000-0000-0000C0170000}"/>
    <cellStyle name="Comma 2 12 2 3 2 2" xfId="2612" xr:uid="{00000000-0005-0000-0000-0000C1170000}"/>
    <cellStyle name="Comma 2 12 2 3 2 2 2" xfId="6847" xr:uid="{00000000-0005-0000-0000-0000C2170000}"/>
    <cellStyle name="Comma 2 12 2 3 2 2 2 2" xfId="15342" xr:uid="{00000000-0005-0000-0000-0000C3170000}"/>
    <cellStyle name="Comma 2 12 2 3 2 2 2 3" xfId="26993" xr:uid="{00000000-0005-0000-0000-0000C4170000}"/>
    <cellStyle name="Comma 2 12 2 3 2 2 2 4" xfId="33179" xr:uid="{00000000-0005-0000-0000-0000C5170000}"/>
    <cellStyle name="Comma 2 12 2 3 2 2 3" xfId="9441" xr:uid="{00000000-0005-0000-0000-0000C6170000}"/>
    <cellStyle name="Comma 2 12 2 3 2 2 4" xfId="21235" xr:uid="{00000000-0005-0000-0000-0000C7170000}"/>
    <cellStyle name="Comma 2 12 2 3 2 2 5" xfId="33180" xr:uid="{00000000-0005-0000-0000-0000C8170000}"/>
    <cellStyle name="Comma 2 12 2 3 2 3" xfId="5717" xr:uid="{00000000-0005-0000-0000-0000C9170000}"/>
    <cellStyle name="Comma 2 12 2 3 2 3 2" xfId="15343" xr:uid="{00000000-0005-0000-0000-0000CA170000}"/>
    <cellStyle name="Comma 2 12 2 3 2 3 2 2" xfId="26994" xr:uid="{00000000-0005-0000-0000-0000CB170000}"/>
    <cellStyle name="Comma 2 12 2 3 2 3 3" xfId="9442" xr:uid="{00000000-0005-0000-0000-0000CC170000}"/>
    <cellStyle name="Comma 2 12 2 3 2 3 4" xfId="21236" xr:uid="{00000000-0005-0000-0000-0000CD170000}"/>
    <cellStyle name="Comma 2 12 2 3 2 3 5" xfId="33181" xr:uid="{00000000-0005-0000-0000-0000CE170000}"/>
    <cellStyle name="Comma 2 12 2 3 2 4" xfId="15341" xr:uid="{00000000-0005-0000-0000-0000CF170000}"/>
    <cellStyle name="Comma 2 12 2 3 2 4 2" xfId="26992" xr:uid="{00000000-0005-0000-0000-0000D0170000}"/>
    <cellStyle name="Comma 2 12 2 3 2 5" xfId="9440" xr:uid="{00000000-0005-0000-0000-0000D1170000}"/>
    <cellStyle name="Comma 2 12 2 3 2 6" xfId="21234" xr:uid="{00000000-0005-0000-0000-0000D2170000}"/>
    <cellStyle name="Comma 2 12 2 3 2 7" xfId="33182" xr:uid="{00000000-0005-0000-0000-0000D3170000}"/>
    <cellStyle name="Comma 2 12 2 3 3" xfId="2611" xr:uid="{00000000-0005-0000-0000-0000D4170000}"/>
    <cellStyle name="Comma 2 12 2 3 3 2" xfId="6846" xr:uid="{00000000-0005-0000-0000-0000D5170000}"/>
    <cellStyle name="Comma 2 12 2 3 3 2 2" xfId="15344" xr:uid="{00000000-0005-0000-0000-0000D6170000}"/>
    <cellStyle name="Comma 2 12 2 3 3 2 3" xfId="26995" xr:uid="{00000000-0005-0000-0000-0000D7170000}"/>
    <cellStyle name="Comma 2 12 2 3 3 2 4" xfId="33183" xr:uid="{00000000-0005-0000-0000-0000D8170000}"/>
    <cellStyle name="Comma 2 12 2 3 3 3" xfId="9443" xr:uid="{00000000-0005-0000-0000-0000D9170000}"/>
    <cellStyle name="Comma 2 12 2 3 3 4" xfId="21237" xr:uid="{00000000-0005-0000-0000-0000DA170000}"/>
    <cellStyle name="Comma 2 12 2 3 3 5" xfId="33184" xr:uid="{00000000-0005-0000-0000-0000DB170000}"/>
    <cellStyle name="Comma 2 12 2 3 4" xfId="4987" xr:uid="{00000000-0005-0000-0000-0000DC170000}"/>
    <cellStyle name="Comma 2 12 2 3 4 2" xfId="15345" xr:uid="{00000000-0005-0000-0000-0000DD170000}"/>
    <cellStyle name="Comma 2 12 2 3 4 2 2" xfId="26996" xr:uid="{00000000-0005-0000-0000-0000DE170000}"/>
    <cellStyle name="Comma 2 12 2 3 4 3" xfId="9444" xr:uid="{00000000-0005-0000-0000-0000DF170000}"/>
    <cellStyle name="Comma 2 12 2 3 4 4" xfId="21238" xr:uid="{00000000-0005-0000-0000-0000E0170000}"/>
    <cellStyle name="Comma 2 12 2 3 4 5" xfId="33185" xr:uid="{00000000-0005-0000-0000-0000E1170000}"/>
    <cellStyle name="Comma 2 12 2 3 5" xfId="15340" xr:uid="{00000000-0005-0000-0000-0000E2170000}"/>
    <cellStyle name="Comma 2 12 2 3 5 2" xfId="26991" xr:uid="{00000000-0005-0000-0000-0000E3170000}"/>
    <cellStyle name="Comma 2 12 2 3 6" xfId="9439" xr:uid="{00000000-0005-0000-0000-0000E4170000}"/>
    <cellStyle name="Comma 2 12 2 3 7" xfId="21233" xr:uid="{00000000-0005-0000-0000-0000E5170000}"/>
    <cellStyle name="Comma 2 12 2 3 8" xfId="33186" xr:uid="{00000000-0005-0000-0000-0000E6170000}"/>
    <cellStyle name="Comma 2 12 2 4" xfId="352" xr:uid="{00000000-0005-0000-0000-0000E7170000}"/>
    <cellStyle name="Comma 2 12 2 4 2" xfId="353" xr:uid="{00000000-0005-0000-0000-0000E8170000}"/>
    <cellStyle name="Comma 2 12 2 4 2 2" xfId="2614" xr:uid="{00000000-0005-0000-0000-0000E9170000}"/>
    <cellStyle name="Comma 2 12 2 4 2 2 2" xfId="6849" xr:uid="{00000000-0005-0000-0000-0000EA170000}"/>
    <cellStyle name="Comma 2 12 2 4 2 2 2 2" xfId="15348" xr:uid="{00000000-0005-0000-0000-0000EB170000}"/>
    <cellStyle name="Comma 2 12 2 4 2 2 2 3" xfId="26999" xr:uid="{00000000-0005-0000-0000-0000EC170000}"/>
    <cellStyle name="Comma 2 12 2 4 2 2 2 4" xfId="33187" xr:uid="{00000000-0005-0000-0000-0000ED170000}"/>
    <cellStyle name="Comma 2 12 2 4 2 2 3" xfId="9447" xr:uid="{00000000-0005-0000-0000-0000EE170000}"/>
    <cellStyle name="Comma 2 12 2 4 2 2 4" xfId="21241" xr:uid="{00000000-0005-0000-0000-0000EF170000}"/>
    <cellStyle name="Comma 2 12 2 4 2 2 5" xfId="33188" xr:uid="{00000000-0005-0000-0000-0000F0170000}"/>
    <cellStyle name="Comma 2 12 2 4 2 3" xfId="5718" xr:uid="{00000000-0005-0000-0000-0000F1170000}"/>
    <cellStyle name="Comma 2 12 2 4 2 3 2" xfId="15349" xr:uid="{00000000-0005-0000-0000-0000F2170000}"/>
    <cellStyle name="Comma 2 12 2 4 2 3 2 2" xfId="27000" xr:uid="{00000000-0005-0000-0000-0000F3170000}"/>
    <cellStyle name="Comma 2 12 2 4 2 3 3" xfId="9448" xr:uid="{00000000-0005-0000-0000-0000F4170000}"/>
    <cellStyle name="Comma 2 12 2 4 2 3 4" xfId="21242" xr:uid="{00000000-0005-0000-0000-0000F5170000}"/>
    <cellStyle name="Comma 2 12 2 4 2 3 5" xfId="33189" xr:uid="{00000000-0005-0000-0000-0000F6170000}"/>
    <cellStyle name="Comma 2 12 2 4 2 4" xfId="15347" xr:uid="{00000000-0005-0000-0000-0000F7170000}"/>
    <cellStyle name="Comma 2 12 2 4 2 4 2" xfId="26998" xr:uid="{00000000-0005-0000-0000-0000F8170000}"/>
    <cellStyle name="Comma 2 12 2 4 2 5" xfId="9446" xr:uid="{00000000-0005-0000-0000-0000F9170000}"/>
    <cellStyle name="Comma 2 12 2 4 2 6" xfId="21240" xr:uid="{00000000-0005-0000-0000-0000FA170000}"/>
    <cellStyle name="Comma 2 12 2 4 2 7" xfId="33190" xr:uid="{00000000-0005-0000-0000-0000FB170000}"/>
    <cellStyle name="Comma 2 12 2 4 3" xfId="2613" xr:uid="{00000000-0005-0000-0000-0000FC170000}"/>
    <cellStyle name="Comma 2 12 2 4 3 2" xfId="6848" xr:uid="{00000000-0005-0000-0000-0000FD170000}"/>
    <cellStyle name="Comma 2 12 2 4 3 2 2" xfId="15350" xr:uid="{00000000-0005-0000-0000-0000FE170000}"/>
    <cellStyle name="Comma 2 12 2 4 3 2 3" xfId="27001" xr:uid="{00000000-0005-0000-0000-0000FF170000}"/>
    <cellStyle name="Comma 2 12 2 4 3 2 4" xfId="33191" xr:uid="{00000000-0005-0000-0000-000000180000}"/>
    <cellStyle name="Comma 2 12 2 4 3 3" xfId="9449" xr:uid="{00000000-0005-0000-0000-000001180000}"/>
    <cellStyle name="Comma 2 12 2 4 3 4" xfId="21243" xr:uid="{00000000-0005-0000-0000-000002180000}"/>
    <cellStyle name="Comma 2 12 2 4 3 5" xfId="33192" xr:uid="{00000000-0005-0000-0000-000003180000}"/>
    <cellStyle name="Comma 2 12 2 4 4" xfId="5438" xr:uid="{00000000-0005-0000-0000-000004180000}"/>
    <cellStyle name="Comma 2 12 2 4 4 2" xfId="15351" xr:uid="{00000000-0005-0000-0000-000005180000}"/>
    <cellStyle name="Comma 2 12 2 4 4 2 2" xfId="27002" xr:uid="{00000000-0005-0000-0000-000006180000}"/>
    <cellStyle name="Comma 2 12 2 4 4 3" xfId="9450" xr:uid="{00000000-0005-0000-0000-000007180000}"/>
    <cellStyle name="Comma 2 12 2 4 4 4" xfId="21244" xr:uid="{00000000-0005-0000-0000-000008180000}"/>
    <cellStyle name="Comma 2 12 2 4 4 5" xfId="33193" xr:uid="{00000000-0005-0000-0000-000009180000}"/>
    <cellStyle name="Comma 2 12 2 4 5" xfId="15346" xr:uid="{00000000-0005-0000-0000-00000A180000}"/>
    <cellStyle name="Comma 2 12 2 4 5 2" xfId="26997" xr:uid="{00000000-0005-0000-0000-00000B180000}"/>
    <cellStyle name="Comma 2 12 2 4 6" xfId="9445" xr:uid="{00000000-0005-0000-0000-00000C180000}"/>
    <cellStyle name="Comma 2 12 2 4 7" xfId="21239" xr:uid="{00000000-0005-0000-0000-00000D180000}"/>
    <cellStyle name="Comma 2 12 2 4 8" xfId="33194" xr:uid="{00000000-0005-0000-0000-00000E180000}"/>
    <cellStyle name="Comma 2 12 2 5" xfId="354" xr:uid="{00000000-0005-0000-0000-00000F180000}"/>
    <cellStyle name="Comma 2 12 2 5 2" xfId="2615" xr:uid="{00000000-0005-0000-0000-000010180000}"/>
    <cellStyle name="Comma 2 12 2 5 2 2" xfId="6850" xr:uid="{00000000-0005-0000-0000-000011180000}"/>
    <cellStyle name="Comma 2 12 2 5 2 2 2" xfId="15353" xr:uid="{00000000-0005-0000-0000-000012180000}"/>
    <cellStyle name="Comma 2 12 2 5 2 2 3" xfId="27004" xr:uid="{00000000-0005-0000-0000-000013180000}"/>
    <cellStyle name="Comma 2 12 2 5 2 2 4" xfId="33195" xr:uid="{00000000-0005-0000-0000-000014180000}"/>
    <cellStyle name="Comma 2 12 2 5 2 3" xfId="9452" xr:uid="{00000000-0005-0000-0000-000015180000}"/>
    <cellStyle name="Comma 2 12 2 5 2 4" xfId="21246" xr:uid="{00000000-0005-0000-0000-000016180000}"/>
    <cellStyle name="Comma 2 12 2 5 2 5" xfId="33196" xr:uid="{00000000-0005-0000-0000-000017180000}"/>
    <cellStyle name="Comma 2 12 2 5 3" xfId="5719" xr:uid="{00000000-0005-0000-0000-000018180000}"/>
    <cellStyle name="Comma 2 12 2 5 3 2" xfId="15354" xr:uid="{00000000-0005-0000-0000-000019180000}"/>
    <cellStyle name="Comma 2 12 2 5 3 2 2" xfId="27005" xr:uid="{00000000-0005-0000-0000-00001A180000}"/>
    <cellStyle name="Comma 2 12 2 5 3 3" xfId="9453" xr:uid="{00000000-0005-0000-0000-00001B180000}"/>
    <cellStyle name="Comma 2 12 2 5 3 4" xfId="21247" xr:uid="{00000000-0005-0000-0000-00001C180000}"/>
    <cellStyle name="Comma 2 12 2 5 3 5" xfId="33197" xr:uid="{00000000-0005-0000-0000-00001D180000}"/>
    <cellStyle name="Comma 2 12 2 5 4" xfId="15352" xr:uid="{00000000-0005-0000-0000-00001E180000}"/>
    <cellStyle name="Comma 2 12 2 5 4 2" xfId="27003" xr:uid="{00000000-0005-0000-0000-00001F180000}"/>
    <cellStyle name="Comma 2 12 2 5 5" xfId="9451" xr:uid="{00000000-0005-0000-0000-000020180000}"/>
    <cellStyle name="Comma 2 12 2 5 6" xfId="21245" xr:uid="{00000000-0005-0000-0000-000021180000}"/>
    <cellStyle name="Comma 2 12 2 5 7" xfId="33198" xr:uid="{00000000-0005-0000-0000-000022180000}"/>
    <cellStyle name="Comma 2 12 2 6" xfId="2608" xr:uid="{00000000-0005-0000-0000-000023180000}"/>
    <cellStyle name="Comma 2 12 2 6 2" xfId="6843" xr:uid="{00000000-0005-0000-0000-000024180000}"/>
    <cellStyle name="Comma 2 12 2 6 2 2" xfId="15355" xr:uid="{00000000-0005-0000-0000-000025180000}"/>
    <cellStyle name="Comma 2 12 2 6 2 3" xfId="27006" xr:uid="{00000000-0005-0000-0000-000026180000}"/>
    <cellStyle name="Comma 2 12 2 6 2 4" xfId="33199" xr:uid="{00000000-0005-0000-0000-000027180000}"/>
    <cellStyle name="Comma 2 12 2 6 3" xfId="9454" xr:uid="{00000000-0005-0000-0000-000028180000}"/>
    <cellStyle name="Comma 2 12 2 6 4" xfId="21248" xr:uid="{00000000-0005-0000-0000-000029180000}"/>
    <cellStyle name="Comma 2 12 2 6 5" xfId="33200" xr:uid="{00000000-0005-0000-0000-00002A180000}"/>
    <cellStyle name="Comma 2 12 2 7" xfId="4745" xr:uid="{00000000-0005-0000-0000-00002B180000}"/>
    <cellStyle name="Comma 2 12 2 7 2" xfId="15356" xr:uid="{00000000-0005-0000-0000-00002C180000}"/>
    <cellStyle name="Comma 2 12 2 7 2 2" xfId="27007" xr:uid="{00000000-0005-0000-0000-00002D180000}"/>
    <cellStyle name="Comma 2 12 2 7 3" xfId="9455" xr:uid="{00000000-0005-0000-0000-00002E180000}"/>
    <cellStyle name="Comma 2 12 2 7 4" xfId="21249" xr:uid="{00000000-0005-0000-0000-00002F180000}"/>
    <cellStyle name="Comma 2 12 2 7 5" xfId="33201" xr:uid="{00000000-0005-0000-0000-000030180000}"/>
    <cellStyle name="Comma 2 12 2 8" xfId="15333" xr:uid="{00000000-0005-0000-0000-000031180000}"/>
    <cellStyle name="Comma 2 12 2 8 2" xfId="26984" xr:uid="{00000000-0005-0000-0000-000032180000}"/>
    <cellStyle name="Comma 2 12 2 9" xfId="9432" xr:uid="{00000000-0005-0000-0000-000033180000}"/>
    <cellStyle name="Comma 2 12 3" xfId="355" xr:uid="{00000000-0005-0000-0000-000034180000}"/>
    <cellStyle name="Comma 2 12 3 2" xfId="356" xr:uid="{00000000-0005-0000-0000-000035180000}"/>
    <cellStyle name="Comma 2 12 3 2 2" xfId="2617" xr:uid="{00000000-0005-0000-0000-000036180000}"/>
    <cellStyle name="Comma 2 12 3 2 2 2" xfId="6852" xr:uid="{00000000-0005-0000-0000-000037180000}"/>
    <cellStyle name="Comma 2 12 3 2 2 2 2" xfId="15359" xr:uid="{00000000-0005-0000-0000-000038180000}"/>
    <cellStyle name="Comma 2 12 3 2 2 2 3" xfId="27010" xr:uid="{00000000-0005-0000-0000-000039180000}"/>
    <cellStyle name="Comma 2 12 3 2 2 2 4" xfId="33202" xr:uid="{00000000-0005-0000-0000-00003A180000}"/>
    <cellStyle name="Comma 2 12 3 2 2 3" xfId="9458" xr:uid="{00000000-0005-0000-0000-00003B180000}"/>
    <cellStyle name="Comma 2 12 3 2 2 4" xfId="21252" xr:uid="{00000000-0005-0000-0000-00003C180000}"/>
    <cellStyle name="Comma 2 12 3 2 2 5" xfId="33203" xr:uid="{00000000-0005-0000-0000-00003D180000}"/>
    <cellStyle name="Comma 2 12 3 2 3" xfId="5720" xr:uid="{00000000-0005-0000-0000-00003E180000}"/>
    <cellStyle name="Comma 2 12 3 2 3 2" xfId="15360" xr:uid="{00000000-0005-0000-0000-00003F180000}"/>
    <cellStyle name="Comma 2 12 3 2 3 2 2" xfId="27011" xr:uid="{00000000-0005-0000-0000-000040180000}"/>
    <cellStyle name="Comma 2 12 3 2 3 3" xfId="9459" xr:uid="{00000000-0005-0000-0000-000041180000}"/>
    <cellStyle name="Comma 2 12 3 2 3 4" xfId="21253" xr:uid="{00000000-0005-0000-0000-000042180000}"/>
    <cellStyle name="Comma 2 12 3 2 3 5" xfId="33204" xr:uid="{00000000-0005-0000-0000-000043180000}"/>
    <cellStyle name="Comma 2 12 3 2 4" xfId="15358" xr:uid="{00000000-0005-0000-0000-000044180000}"/>
    <cellStyle name="Comma 2 12 3 2 4 2" xfId="27009" xr:uid="{00000000-0005-0000-0000-000045180000}"/>
    <cellStyle name="Comma 2 12 3 2 5" xfId="9457" xr:uid="{00000000-0005-0000-0000-000046180000}"/>
    <cellStyle name="Comma 2 12 3 2 6" xfId="21251" xr:uid="{00000000-0005-0000-0000-000047180000}"/>
    <cellStyle name="Comma 2 12 3 2 7" xfId="33205" xr:uid="{00000000-0005-0000-0000-000048180000}"/>
    <cellStyle name="Comma 2 12 3 3" xfId="2616" xr:uid="{00000000-0005-0000-0000-000049180000}"/>
    <cellStyle name="Comma 2 12 3 3 2" xfId="6851" xr:uid="{00000000-0005-0000-0000-00004A180000}"/>
    <cellStyle name="Comma 2 12 3 3 2 2" xfId="15361" xr:uid="{00000000-0005-0000-0000-00004B180000}"/>
    <cellStyle name="Comma 2 12 3 3 2 3" xfId="27012" xr:uid="{00000000-0005-0000-0000-00004C180000}"/>
    <cellStyle name="Comma 2 12 3 3 2 4" xfId="33206" xr:uid="{00000000-0005-0000-0000-00004D180000}"/>
    <cellStyle name="Comma 2 12 3 3 3" xfId="9460" xr:uid="{00000000-0005-0000-0000-00004E180000}"/>
    <cellStyle name="Comma 2 12 3 3 4" xfId="21254" xr:uid="{00000000-0005-0000-0000-00004F180000}"/>
    <cellStyle name="Comma 2 12 3 3 5" xfId="33207" xr:uid="{00000000-0005-0000-0000-000050180000}"/>
    <cellStyle name="Comma 2 12 3 4" xfId="5142" xr:uid="{00000000-0005-0000-0000-000051180000}"/>
    <cellStyle name="Comma 2 12 3 4 2" xfId="15362" xr:uid="{00000000-0005-0000-0000-000052180000}"/>
    <cellStyle name="Comma 2 12 3 4 2 2" xfId="27013" xr:uid="{00000000-0005-0000-0000-000053180000}"/>
    <cellStyle name="Comma 2 12 3 4 3" xfId="9461" xr:uid="{00000000-0005-0000-0000-000054180000}"/>
    <cellStyle name="Comma 2 12 3 4 4" xfId="21255" xr:uid="{00000000-0005-0000-0000-000055180000}"/>
    <cellStyle name="Comma 2 12 3 4 5" xfId="33208" xr:uid="{00000000-0005-0000-0000-000056180000}"/>
    <cellStyle name="Comma 2 12 3 5" xfId="15357" xr:uid="{00000000-0005-0000-0000-000057180000}"/>
    <cellStyle name="Comma 2 12 3 5 2" xfId="27008" xr:uid="{00000000-0005-0000-0000-000058180000}"/>
    <cellStyle name="Comma 2 12 3 6" xfId="9456" xr:uid="{00000000-0005-0000-0000-000059180000}"/>
    <cellStyle name="Comma 2 12 3 7" xfId="21250" xr:uid="{00000000-0005-0000-0000-00005A180000}"/>
    <cellStyle name="Comma 2 12 3 8" xfId="33209" xr:uid="{00000000-0005-0000-0000-00005B180000}"/>
    <cellStyle name="Comma 2 12 4" xfId="357" xr:uid="{00000000-0005-0000-0000-00005C180000}"/>
    <cellStyle name="Comma 2 12 4 2" xfId="358" xr:uid="{00000000-0005-0000-0000-00005D180000}"/>
    <cellStyle name="Comma 2 12 4 2 2" xfId="2619" xr:uid="{00000000-0005-0000-0000-00005E180000}"/>
    <cellStyle name="Comma 2 12 4 2 2 2" xfId="6854" xr:uid="{00000000-0005-0000-0000-00005F180000}"/>
    <cellStyle name="Comma 2 12 4 2 2 2 2" xfId="15365" xr:uid="{00000000-0005-0000-0000-000060180000}"/>
    <cellStyle name="Comma 2 12 4 2 2 2 3" xfId="27016" xr:uid="{00000000-0005-0000-0000-000061180000}"/>
    <cellStyle name="Comma 2 12 4 2 2 2 4" xfId="33210" xr:uid="{00000000-0005-0000-0000-000062180000}"/>
    <cellStyle name="Comma 2 12 4 2 2 3" xfId="9464" xr:uid="{00000000-0005-0000-0000-000063180000}"/>
    <cellStyle name="Comma 2 12 4 2 2 4" xfId="21258" xr:uid="{00000000-0005-0000-0000-000064180000}"/>
    <cellStyle name="Comma 2 12 4 2 2 5" xfId="33211" xr:uid="{00000000-0005-0000-0000-000065180000}"/>
    <cellStyle name="Comma 2 12 4 2 3" xfId="5721" xr:uid="{00000000-0005-0000-0000-000066180000}"/>
    <cellStyle name="Comma 2 12 4 2 3 2" xfId="15366" xr:uid="{00000000-0005-0000-0000-000067180000}"/>
    <cellStyle name="Comma 2 12 4 2 3 2 2" xfId="27017" xr:uid="{00000000-0005-0000-0000-000068180000}"/>
    <cellStyle name="Comma 2 12 4 2 3 3" xfId="9465" xr:uid="{00000000-0005-0000-0000-000069180000}"/>
    <cellStyle name="Comma 2 12 4 2 3 4" xfId="21259" xr:uid="{00000000-0005-0000-0000-00006A180000}"/>
    <cellStyle name="Comma 2 12 4 2 3 5" xfId="33212" xr:uid="{00000000-0005-0000-0000-00006B180000}"/>
    <cellStyle name="Comma 2 12 4 2 4" xfId="15364" xr:uid="{00000000-0005-0000-0000-00006C180000}"/>
    <cellStyle name="Comma 2 12 4 2 4 2" xfId="27015" xr:uid="{00000000-0005-0000-0000-00006D180000}"/>
    <cellStyle name="Comma 2 12 4 2 5" xfId="9463" xr:uid="{00000000-0005-0000-0000-00006E180000}"/>
    <cellStyle name="Comma 2 12 4 2 6" xfId="21257" xr:uid="{00000000-0005-0000-0000-00006F180000}"/>
    <cellStyle name="Comma 2 12 4 2 7" xfId="33213" xr:uid="{00000000-0005-0000-0000-000070180000}"/>
    <cellStyle name="Comma 2 12 4 3" xfId="2618" xr:uid="{00000000-0005-0000-0000-000071180000}"/>
    <cellStyle name="Comma 2 12 4 3 2" xfId="6853" xr:uid="{00000000-0005-0000-0000-000072180000}"/>
    <cellStyle name="Comma 2 12 4 3 2 2" xfId="15367" xr:uid="{00000000-0005-0000-0000-000073180000}"/>
    <cellStyle name="Comma 2 12 4 3 2 3" xfId="27018" xr:uid="{00000000-0005-0000-0000-000074180000}"/>
    <cellStyle name="Comma 2 12 4 3 2 4" xfId="33214" xr:uid="{00000000-0005-0000-0000-000075180000}"/>
    <cellStyle name="Comma 2 12 4 3 3" xfId="9466" xr:uid="{00000000-0005-0000-0000-000076180000}"/>
    <cellStyle name="Comma 2 12 4 3 4" xfId="21260" xr:uid="{00000000-0005-0000-0000-000077180000}"/>
    <cellStyle name="Comma 2 12 4 3 5" xfId="33215" xr:uid="{00000000-0005-0000-0000-000078180000}"/>
    <cellStyle name="Comma 2 12 4 4" xfId="4900" xr:uid="{00000000-0005-0000-0000-000079180000}"/>
    <cellStyle name="Comma 2 12 4 4 2" xfId="15368" xr:uid="{00000000-0005-0000-0000-00007A180000}"/>
    <cellStyle name="Comma 2 12 4 4 2 2" xfId="27019" xr:uid="{00000000-0005-0000-0000-00007B180000}"/>
    <cellStyle name="Comma 2 12 4 4 3" xfId="9467" xr:uid="{00000000-0005-0000-0000-00007C180000}"/>
    <cellStyle name="Comma 2 12 4 4 4" xfId="21261" xr:uid="{00000000-0005-0000-0000-00007D180000}"/>
    <cellStyle name="Comma 2 12 4 4 5" xfId="33216" xr:uid="{00000000-0005-0000-0000-00007E180000}"/>
    <cellStyle name="Comma 2 12 4 5" xfId="15363" xr:uid="{00000000-0005-0000-0000-00007F180000}"/>
    <cellStyle name="Comma 2 12 4 5 2" xfId="27014" xr:uid="{00000000-0005-0000-0000-000080180000}"/>
    <cellStyle name="Comma 2 12 4 6" xfId="9462" xr:uid="{00000000-0005-0000-0000-000081180000}"/>
    <cellStyle name="Comma 2 12 4 7" xfId="21256" xr:uid="{00000000-0005-0000-0000-000082180000}"/>
    <cellStyle name="Comma 2 12 4 8" xfId="33217" xr:uid="{00000000-0005-0000-0000-000083180000}"/>
    <cellStyle name="Comma 2 12 5" xfId="359" xr:uid="{00000000-0005-0000-0000-000084180000}"/>
    <cellStyle name="Comma 2 12 5 2" xfId="360" xr:uid="{00000000-0005-0000-0000-000085180000}"/>
    <cellStyle name="Comma 2 12 5 2 2" xfId="2621" xr:uid="{00000000-0005-0000-0000-000086180000}"/>
    <cellStyle name="Comma 2 12 5 2 2 2" xfId="6856" xr:uid="{00000000-0005-0000-0000-000087180000}"/>
    <cellStyle name="Comma 2 12 5 2 2 2 2" xfId="15371" xr:uid="{00000000-0005-0000-0000-000088180000}"/>
    <cellStyle name="Comma 2 12 5 2 2 2 3" xfId="27022" xr:uid="{00000000-0005-0000-0000-000089180000}"/>
    <cellStyle name="Comma 2 12 5 2 2 2 4" xfId="33218" xr:uid="{00000000-0005-0000-0000-00008A180000}"/>
    <cellStyle name="Comma 2 12 5 2 2 3" xfId="9470" xr:uid="{00000000-0005-0000-0000-00008B180000}"/>
    <cellStyle name="Comma 2 12 5 2 2 4" xfId="21264" xr:uid="{00000000-0005-0000-0000-00008C180000}"/>
    <cellStyle name="Comma 2 12 5 2 2 5" xfId="33219" xr:uid="{00000000-0005-0000-0000-00008D180000}"/>
    <cellStyle name="Comma 2 12 5 2 3" xfId="5722" xr:uid="{00000000-0005-0000-0000-00008E180000}"/>
    <cellStyle name="Comma 2 12 5 2 3 2" xfId="15372" xr:uid="{00000000-0005-0000-0000-00008F180000}"/>
    <cellStyle name="Comma 2 12 5 2 3 2 2" xfId="27023" xr:uid="{00000000-0005-0000-0000-000090180000}"/>
    <cellStyle name="Comma 2 12 5 2 3 3" xfId="9471" xr:uid="{00000000-0005-0000-0000-000091180000}"/>
    <cellStyle name="Comma 2 12 5 2 3 4" xfId="21265" xr:uid="{00000000-0005-0000-0000-000092180000}"/>
    <cellStyle name="Comma 2 12 5 2 3 5" xfId="33220" xr:uid="{00000000-0005-0000-0000-000093180000}"/>
    <cellStyle name="Comma 2 12 5 2 4" xfId="15370" xr:uid="{00000000-0005-0000-0000-000094180000}"/>
    <cellStyle name="Comma 2 12 5 2 4 2" xfId="27021" xr:uid="{00000000-0005-0000-0000-000095180000}"/>
    <cellStyle name="Comma 2 12 5 2 5" xfId="9469" xr:uid="{00000000-0005-0000-0000-000096180000}"/>
    <cellStyle name="Comma 2 12 5 2 6" xfId="21263" xr:uid="{00000000-0005-0000-0000-000097180000}"/>
    <cellStyle name="Comma 2 12 5 2 7" xfId="33221" xr:uid="{00000000-0005-0000-0000-000098180000}"/>
    <cellStyle name="Comma 2 12 5 3" xfId="2620" xr:uid="{00000000-0005-0000-0000-000099180000}"/>
    <cellStyle name="Comma 2 12 5 3 2" xfId="6855" xr:uid="{00000000-0005-0000-0000-00009A180000}"/>
    <cellStyle name="Comma 2 12 5 3 2 2" xfId="15373" xr:uid="{00000000-0005-0000-0000-00009B180000}"/>
    <cellStyle name="Comma 2 12 5 3 2 3" xfId="27024" xr:uid="{00000000-0005-0000-0000-00009C180000}"/>
    <cellStyle name="Comma 2 12 5 3 2 4" xfId="33222" xr:uid="{00000000-0005-0000-0000-00009D180000}"/>
    <cellStyle name="Comma 2 12 5 3 3" xfId="9472" xr:uid="{00000000-0005-0000-0000-00009E180000}"/>
    <cellStyle name="Comma 2 12 5 3 4" xfId="21266" xr:uid="{00000000-0005-0000-0000-00009F180000}"/>
    <cellStyle name="Comma 2 12 5 3 5" xfId="33223" xr:uid="{00000000-0005-0000-0000-0000A0180000}"/>
    <cellStyle name="Comma 2 12 5 4" xfId="5351" xr:uid="{00000000-0005-0000-0000-0000A1180000}"/>
    <cellStyle name="Comma 2 12 5 4 2" xfId="15374" xr:uid="{00000000-0005-0000-0000-0000A2180000}"/>
    <cellStyle name="Comma 2 12 5 4 2 2" xfId="27025" xr:uid="{00000000-0005-0000-0000-0000A3180000}"/>
    <cellStyle name="Comma 2 12 5 4 3" xfId="9473" xr:uid="{00000000-0005-0000-0000-0000A4180000}"/>
    <cellStyle name="Comma 2 12 5 4 4" xfId="21267" xr:uid="{00000000-0005-0000-0000-0000A5180000}"/>
    <cellStyle name="Comma 2 12 5 4 5" xfId="33224" xr:uid="{00000000-0005-0000-0000-0000A6180000}"/>
    <cellStyle name="Comma 2 12 5 5" xfId="15369" xr:uid="{00000000-0005-0000-0000-0000A7180000}"/>
    <cellStyle name="Comma 2 12 5 5 2" xfId="27020" xr:uid="{00000000-0005-0000-0000-0000A8180000}"/>
    <cellStyle name="Comma 2 12 5 6" xfId="9468" xr:uid="{00000000-0005-0000-0000-0000A9180000}"/>
    <cellStyle name="Comma 2 12 5 7" xfId="21262" xr:uid="{00000000-0005-0000-0000-0000AA180000}"/>
    <cellStyle name="Comma 2 12 5 8" xfId="33225" xr:uid="{00000000-0005-0000-0000-0000AB180000}"/>
    <cellStyle name="Comma 2 12 6" xfId="361" xr:uid="{00000000-0005-0000-0000-0000AC180000}"/>
    <cellStyle name="Comma 2 12 6 2" xfId="2622" xr:uid="{00000000-0005-0000-0000-0000AD180000}"/>
    <cellStyle name="Comma 2 12 6 2 2" xfId="6857" xr:uid="{00000000-0005-0000-0000-0000AE180000}"/>
    <cellStyle name="Comma 2 12 6 2 2 2" xfId="15376" xr:uid="{00000000-0005-0000-0000-0000AF180000}"/>
    <cellStyle name="Comma 2 12 6 2 2 3" xfId="27027" xr:uid="{00000000-0005-0000-0000-0000B0180000}"/>
    <cellStyle name="Comma 2 12 6 2 2 4" xfId="33226" xr:uid="{00000000-0005-0000-0000-0000B1180000}"/>
    <cellStyle name="Comma 2 12 6 2 3" xfId="9475" xr:uid="{00000000-0005-0000-0000-0000B2180000}"/>
    <cellStyle name="Comma 2 12 6 2 4" xfId="21269" xr:uid="{00000000-0005-0000-0000-0000B3180000}"/>
    <cellStyle name="Comma 2 12 6 2 5" xfId="33227" xr:uid="{00000000-0005-0000-0000-0000B4180000}"/>
    <cellStyle name="Comma 2 12 6 3" xfId="5723" xr:uid="{00000000-0005-0000-0000-0000B5180000}"/>
    <cellStyle name="Comma 2 12 6 3 2" xfId="15377" xr:uid="{00000000-0005-0000-0000-0000B6180000}"/>
    <cellStyle name="Comma 2 12 6 3 2 2" xfId="27028" xr:uid="{00000000-0005-0000-0000-0000B7180000}"/>
    <cellStyle name="Comma 2 12 6 3 3" xfId="9476" xr:uid="{00000000-0005-0000-0000-0000B8180000}"/>
    <cellStyle name="Comma 2 12 6 3 4" xfId="21270" xr:uid="{00000000-0005-0000-0000-0000B9180000}"/>
    <cellStyle name="Comma 2 12 6 3 5" xfId="33228" xr:uid="{00000000-0005-0000-0000-0000BA180000}"/>
    <cellStyle name="Comma 2 12 6 4" xfId="15375" xr:uid="{00000000-0005-0000-0000-0000BB180000}"/>
    <cellStyle name="Comma 2 12 6 4 2" xfId="27026" xr:uid="{00000000-0005-0000-0000-0000BC180000}"/>
    <cellStyle name="Comma 2 12 6 5" xfId="9474" xr:uid="{00000000-0005-0000-0000-0000BD180000}"/>
    <cellStyle name="Comma 2 12 6 6" xfId="21268" xr:uid="{00000000-0005-0000-0000-0000BE180000}"/>
    <cellStyle name="Comma 2 12 6 7" xfId="33229" xr:uid="{00000000-0005-0000-0000-0000BF180000}"/>
    <cellStyle name="Comma 2 12 7" xfId="2607" xr:uid="{00000000-0005-0000-0000-0000C0180000}"/>
    <cellStyle name="Comma 2 12 7 2" xfId="6842" xr:uid="{00000000-0005-0000-0000-0000C1180000}"/>
    <cellStyle name="Comma 2 12 7 2 2" xfId="15378" xr:uid="{00000000-0005-0000-0000-0000C2180000}"/>
    <cellStyle name="Comma 2 12 7 2 3" xfId="27029" xr:uid="{00000000-0005-0000-0000-0000C3180000}"/>
    <cellStyle name="Comma 2 12 7 2 4" xfId="33230" xr:uid="{00000000-0005-0000-0000-0000C4180000}"/>
    <cellStyle name="Comma 2 12 7 3" xfId="9477" xr:uid="{00000000-0005-0000-0000-0000C5180000}"/>
    <cellStyle name="Comma 2 12 7 4" xfId="21271" xr:uid="{00000000-0005-0000-0000-0000C6180000}"/>
    <cellStyle name="Comma 2 12 7 5" xfId="33231" xr:uid="{00000000-0005-0000-0000-0000C7180000}"/>
    <cellStyle name="Comma 2 12 8" xfId="4658" xr:uid="{00000000-0005-0000-0000-0000C8180000}"/>
    <cellStyle name="Comma 2 12 8 2" xfId="15379" xr:uid="{00000000-0005-0000-0000-0000C9180000}"/>
    <cellStyle name="Comma 2 12 8 2 2" xfId="27030" xr:uid="{00000000-0005-0000-0000-0000CA180000}"/>
    <cellStyle name="Comma 2 12 8 3" xfId="9478" xr:uid="{00000000-0005-0000-0000-0000CB180000}"/>
    <cellStyle name="Comma 2 12 8 4" xfId="21272" xr:uid="{00000000-0005-0000-0000-0000CC180000}"/>
    <cellStyle name="Comma 2 12 8 5" xfId="33232" xr:uid="{00000000-0005-0000-0000-0000CD180000}"/>
    <cellStyle name="Comma 2 12 9" xfId="15332" xr:uid="{00000000-0005-0000-0000-0000CE180000}"/>
    <cellStyle name="Comma 2 12 9 2" xfId="26983" xr:uid="{00000000-0005-0000-0000-0000CF180000}"/>
    <cellStyle name="Comma 2 13" xfId="362" xr:uid="{00000000-0005-0000-0000-0000D0180000}"/>
    <cellStyle name="Comma 2 13 10" xfId="9479" xr:uid="{00000000-0005-0000-0000-0000D1180000}"/>
    <cellStyle name="Comma 2 13 11" xfId="21273" xr:uid="{00000000-0005-0000-0000-0000D2180000}"/>
    <cellStyle name="Comma 2 13 12" xfId="33233" xr:uid="{00000000-0005-0000-0000-0000D3180000}"/>
    <cellStyle name="Comma 2 13 2" xfId="363" xr:uid="{00000000-0005-0000-0000-0000D4180000}"/>
    <cellStyle name="Comma 2 13 2 10" xfId="21274" xr:uid="{00000000-0005-0000-0000-0000D5180000}"/>
    <cellStyle name="Comma 2 13 2 11" xfId="33234" xr:uid="{00000000-0005-0000-0000-0000D6180000}"/>
    <cellStyle name="Comma 2 13 2 2" xfId="364" xr:uid="{00000000-0005-0000-0000-0000D7180000}"/>
    <cellStyle name="Comma 2 13 2 2 2" xfId="365" xr:uid="{00000000-0005-0000-0000-0000D8180000}"/>
    <cellStyle name="Comma 2 13 2 2 2 2" xfId="2626" xr:uid="{00000000-0005-0000-0000-0000D9180000}"/>
    <cellStyle name="Comma 2 13 2 2 2 2 2" xfId="6861" xr:uid="{00000000-0005-0000-0000-0000DA180000}"/>
    <cellStyle name="Comma 2 13 2 2 2 2 2 2" xfId="15384" xr:uid="{00000000-0005-0000-0000-0000DB180000}"/>
    <cellStyle name="Comma 2 13 2 2 2 2 2 3" xfId="27035" xr:uid="{00000000-0005-0000-0000-0000DC180000}"/>
    <cellStyle name="Comma 2 13 2 2 2 2 2 4" xfId="33235" xr:uid="{00000000-0005-0000-0000-0000DD180000}"/>
    <cellStyle name="Comma 2 13 2 2 2 2 3" xfId="9483" xr:uid="{00000000-0005-0000-0000-0000DE180000}"/>
    <cellStyle name="Comma 2 13 2 2 2 2 4" xfId="21277" xr:uid="{00000000-0005-0000-0000-0000DF180000}"/>
    <cellStyle name="Comma 2 13 2 2 2 2 5" xfId="33236" xr:uid="{00000000-0005-0000-0000-0000E0180000}"/>
    <cellStyle name="Comma 2 13 2 2 2 3" xfId="5724" xr:uid="{00000000-0005-0000-0000-0000E1180000}"/>
    <cellStyle name="Comma 2 13 2 2 2 3 2" xfId="15385" xr:uid="{00000000-0005-0000-0000-0000E2180000}"/>
    <cellStyle name="Comma 2 13 2 2 2 3 2 2" xfId="27036" xr:uid="{00000000-0005-0000-0000-0000E3180000}"/>
    <cellStyle name="Comma 2 13 2 2 2 3 3" xfId="9484" xr:uid="{00000000-0005-0000-0000-0000E4180000}"/>
    <cellStyle name="Comma 2 13 2 2 2 3 4" xfId="21278" xr:uid="{00000000-0005-0000-0000-0000E5180000}"/>
    <cellStyle name="Comma 2 13 2 2 2 3 5" xfId="33237" xr:uid="{00000000-0005-0000-0000-0000E6180000}"/>
    <cellStyle name="Comma 2 13 2 2 2 4" xfId="15383" xr:uid="{00000000-0005-0000-0000-0000E7180000}"/>
    <cellStyle name="Comma 2 13 2 2 2 4 2" xfId="27034" xr:uid="{00000000-0005-0000-0000-0000E8180000}"/>
    <cellStyle name="Comma 2 13 2 2 2 5" xfId="9482" xr:uid="{00000000-0005-0000-0000-0000E9180000}"/>
    <cellStyle name="Comma 2 13 2 2 2 6" xfId="21276" xr:uid="{00000000-0005-0000-0000-0000EA180000}"/>
    <cellStyle name="Comma 2 13 2 2 2 7" xfId="33238" xr:uid="{00000000-0005-0000-0000-0000EB180000}"/>
    <cellStyle name="Comma 2 13 2 2 3" xfId="2625" xr:uid="{00000000-0005-0000-0000-0000EC180000}"/>
    <cellStyle name="Comma 2 13 2 2 3 2" xfId="6860" xr:uid="{00000000-0005-0000-0000-0000ED180000}"/>
    <cellStyle name="Comma 2 13 2 2 3 2 2" xfId="15386" xr:uid="{00000000-0005-0000-0000-0000EE180000}"/>
    <cellStyle name="Comma 2 13 2 2 3 2 3" xfId="27037" xr:uid="{00000000-0005-0000-0000-0000EF180000}"/>
    <cellStyle name="Comma 2 13 2 2 3 2 4" xfId="33239" xr:uid="{00000000-0005-0000-0000-0000F0180000}"/>
    <cellStyle name="Comma 2 13 2 2 3 3" xfId="9485" xr:uid="{00000000-0005-0000-0000-0000F1180000}"/>
    <cellStyle name="Comma 2 13 2 2 3 4" xfId="21279" xr:uid="{00000000-0005-0000-0000-0000F2180000}"/>
    <cellStyle name="Comma 2 13 2 2 3 5" xfId="33240" xr:uid="{00000000-0005-0000-0000-0000F3180000}"/>
    <cellStyle name="Comma 2 13 2 2 4" xfId="5243" xr:uid="{00000000-0005-0000-0000-0000F4180000}"/>
    <cellStyle name="Comma 2 13 2 2 4 2" xfId="15387" xr:uid="{00000000-0005-0000-0000-0000F5180000}"/>
    <cellStyle name="Comma 2 13 2 2 4 2 2" xfId="27038" xr:uid="{00000000-0005-0000-0000-0000F6180000}"/>
    <cellStyle name="Comma 2 13 2 2 4 3" xfId="9486" xr:uid="{00000000-0005-0000-0000-0000F7180000}"/>
    <cellStyle name="Comma 2 13 2 2 4 4" xfId="21280" xr:uid="{00000000-0005-0000-0000-0000F8180000}"/>
    <cellStyle name="Comma 2 13 2 2 4 5" xfId="33241" xr:uid="{00000000-0005-0000-0000-0000F9180000}"/>
    <cellStyle name="Comma 2 13 2 2 5" xfId="15382" xr:uid="{00000000-0005-0000-0000-0000FA180000}"/>
    <cellStyle name="Comma 2 13 2 2 5 2" xfId="27033" xr:uid="{00000000-0005-0000-0000-0000FB180000}"/>
    <cellStyle name="Comma 2 13 2 2 6" xfId="9481" xr:uid="{00000000-0005-0000-0000-0000FC180000}"/>
    <cellStyle name="Comma 2 13 2 2 7" xfId="21275" xr:uid="{00000000-0005-0000-0000-0000FD180000}"/>
    <cellStyle name="Comma 2 13 2 2 8" xfId="33242" xr:uid="{00000000-0005-0000-0000-0000FE180000}"/>
    <cellStyle name="Comma 2 13 2 3" xfId="366" xr:uid="{00000000-0005-0000-0000-0000FF180000}"/>
    <cellStyle name="Comma 2 13 2 3 2" xfId="367" xr:uid="{00000000-0005-0000-0000-000000190000}"/>
    <cellStyle name="Comma 2 13 2 3 2 2" xfId="2628" xr:uid="{00000000-0005-0000-0000-000001190000}"/>
    <cellStyle name="Comma 2 13 2 3 2 2 2" xfId="6863" xr:uid="{00000000-0005-0000-0000-000002190000}"/>
    <cellStyle name="Comma 2 13 2 3 2 2 2 2" xfId="15390" xr:uid="{00000000-0005-0000-0000-000003190000}"/>
    <cellStyle name="Comma 2 13 2 3 2 2 2 3" xfId="27041" xr:uid="{00000000-0005-0000-0000-000004190000}"/>
    <cellStyle name="Comma 2 13 2 3 2 2 2 4" xfId="33243" xr:uid="{00000000-0005-0000-0000-000005190000}"/>
    <cellStyle name="Comma 2 13 2 3 2 2 3" xfId="9489" xr:uid="{00000000-0005-0000-0000-000006190000}"/>
    <cellStyle name="Comma 2 13 2 3 2 2 4" xfId="21283" xr:uid="{00000000-0005-0000-0000-000007190000}"/>
    <cellStyle name="Comma 2 13 2 3 2 2 5" xfId="33244" xr:uid="{00000000-0005-0000-0000-000008190000}"/>
    <cellStyle name="Comma 2 13 2 3 2 3" xfId="5725" xr:uid="{00000000-0005-0000-0000-000009190000}"/>
    <cellStyle name="Comma 2 13 2 3 2 3 2" xfId="15391" xr:uid="{00000000-0005-0000-0000-00000A190000}"/>
    <cellStyle name="Comma 2 13 2 3 2 3 2 2" xfId="27042" xr:uid="{00000000-0005-0000-0000-00000B190000}"/>
    <cellStyle name="Comma 2 13 2 3 2 3 3" xfId="9490" xr:uid="{00000000-0005-0000-0000-00000C190000}"/>
    <cellStyle name="Comma 2 13 2 3 2 3 4" xfId="21284" xr:uid="{00000000-0005-0000-0000-00000D190000}"/>
    <cellStyle name="Comma 2 13 2 3 2 3 5" xfId="33245" xr:uid="{00000000-0005-0000-0000-00000E190000}"/>
    <cellStyle name="Comma 2 13 2 3 2 4" xfId="15389" xr:uid="{00000000-0005-0000-0000-00000F190000}"/>
    <cellStyle name="Comma 2 13 2 3 2 4 2" xfId="27040" xr:uid="{00000000-0005-0000-0000-000010190000}"/>
    <cellStyle name="Comma 2 13 2 3 2 5" xfId="9488" xr:uid="{00000000-0005-0000-0000-000011190000}"/>
    <cellStyle name="Comma 2 13 2 3 2 6" xfId="21282" xr:uid="{00000000-0005-0000-0000-000012190000}"/>
    <cellStyle name="Comma 2 13 2 3 2 7" xfId="33246" xr:uid="{00000000-0005-0000-0000-000013190000}"/>
    <cellStyle name="Comma 2 13 2 3 3" xfId="2627" xr:uid="{00000000-0005-0000-0000-000014190000}"/>
    <cellStyle name="Comma 2 13 2 3 3 2" xfId="6862" xr:uid="{00000000-0005-0000-0000-000015190000}"/>
    <cellStyle name="Comma 2 13 2 3 3 2 2" xfId="15392" xr:uid="{00000000-0005-0000-0000-000016190000}"/>
    <cellStyle name="Comma 2 13 2 3 3 2 3" xfId="27043" xr:uid="{00000000-0005-0000-0000-000017190000}"/>
    <cellStyle name="Comma 2 13 2 3 3 2 4" xfId="33247" xr:uid="{00000000-0005-0000-0000-000018190000}"/>
    <cellStyle name="Comma 2 13 2 3 3 3" xfId="9491" xr:uid="{00000000-0005-0000-0000-000019190000}"/>
    <cellStyle name="Comma 2 13 2 3 3 4" xfId="21285" xr:uid="{00000000-0005-0000-0000-00001A190000}"/>
    <cellStyle name="Comma 2 13 2 3 3 5" xfId="33248" xr:uid="{00000000-0005-0000-0000-00001B190000}"/>
    <cellStyle name="Comma 2 13 2 3 4" xfId="5001" xr:uid="{00000000-0005-0000-0000-00001C190000}"/>
    <cellStyle name="Comma 2 13 2 3 4 2" xfId="15393" xr:uid="{00000000-0005-0000-0000-00001D190000}"/>
    <cellStyle name="Comma 2 13 2 3 4 2 2" xfId="27044" xr:uid="{00000000-0005-0000-0000-00001E190000}"/>
    <cellStyle name="Comma 2 13 2 3 4 3" xfId="9492" xr:uid="{00000000-0005-0000-0000-00001F190000}"/>
    <cellStyle name="Comma 2 13 2 3 4 4" xfId="21286" xr:uid="{00000000-0005-0000-0000-000020190000}"/>
    <cellStyle name="Comma 2 13 2 3 4 5" xfId="33249" xr:uid="{00000000-0005-0000-0000-000021190000}"/>
    <cellStyle name="Comma 2 13 2 3 5" xfId="15388" xr:uid="{00000000-0005-0000-0000-000022190000}"/>
    <cellStyle name="Comma 2 13 2 3 5 2" xfId="27039" xr:uid="{00000000-0005-0000-0000-000023190000}"/>
    <cellStyle name="Comma 2 13 2 3 6" xfId="9487" xr:uid="{00000000-0005-0000-0000-000024190000}"/>
    <cellStyle name="Comma 2 13 2 3 7" xfId="21281" xr:uid="{00000000-0005-0000-0000-000025190000}"/>
    <cellStyle name="Comma 2 13 2 3 8" xfId="33250" xr:uid="{00000000-0005-0000-0000-000026190000}"/>
    <cellStyle name="Comma 2 13 2 4" xfId="368" xr:uid="{00000000-0005-0000-0000-000027190000}"/>
    <cellStyle name="Comma 2 13 2 4 2" xfId="369" xr:uid="{00000000-0005-0000-0000-000028190000}"/>
    <cellStyle name="Comma 2 13 2 4 2 2" xfId="2630" xr:uid="{00000000-0005-0000-0000-000029190000}"/>
    <cellStyle name="Comma 2 13 2 4 2 2 2" xfId="6865" xr:uid="{00000000-0005-0000-0000-00002A190000}"/>
    <cellStyle name="Comma 2 13 2 4 2 2 2 2" xfId="15396" xr:uid="{00000000-0005-0000-0000-00002B190000}"/>
    <cellStyle name="Comma 2 13 2 4 2 2 2 3" xfId="27047" xr:uid="{00000000-0005-0000-0000-00002C190000}"/>
    <cellStyle name="Comma 2 13 2 4 2 2 2 4" xfId="33251" xr:uid="{00000000-0005-0000-0000-00002D190000}"/>
    <cellStyle name="Comma 2 13 2 4 2 2 3" xfId="9495" xr:uid="{00000000-0005-0000-0000-00002E190000}"/>
    <cellStyle name="Comma 2 13 2 4 2 2 4" xfId="21289" xr:uid="{00000000-0005-0000-0000-00002F190000}"/>
    <cellStyle name="Comma 2 13 2 4 2 2 5" xfId="33252" xr:uid="{00000000-0005-0000-0000-000030190000}"/>
    <cellStyle name="Comma 2 13 2 4 2 3" xfId="5726" xr:uid="{00000000-0005-0000-0000-000031190000}"/>
    <cellStyle name="Comma 2 13 2 4 2 3 2" xfId="15397" xr:uid="{00000000-0005-0000-0000-000032190000}"/>
    <cellStyle name="Comma 2 13 2 4 2 3 2 2" xfId="27048" xr:uid="{00000000-0005-0000-0000-000033190000}"/>
    <cellStyle name="Comma 2 13 2 4 2 3 3" xfId="9496" xr:uid="{00000000-0005-0000-0000-000034190000}"/>
    <cellStyle name="Comma 2 13 2 4 2 3 4" xfId="21290" xr:uid="{00000000-0005-0000-0000-000035190000}"/>
    <cellStyle name="Comma 2 13 2 4 2 3 5" xfId="33253" xr:uid="{00000000-0005-0000-0000-000036190000}"/>
    <cellStyle name="Comma 2 13 2 4 2 4" xfId="15395" xr:uid="{00000000-0005-0000-0000-000037190000}"/>
    <cellStyle name="Comma 2 13 2 4 2 4 2" xfId="27046" xr:uid="{00000000-0005-0000-0000-000038190000}"/>
    <cellStyle name="Comma 2 13 2 4 2 5" xfId="9494" xr:uid="{00000000-0005-0000-0000-000039190000}"/>
    <cellStyle name="Comma 2 13 2 4 2 6" xfId="21288" xr:uid="{00000000-0005-0000-0000-00003A190000}"/>
    <cellStyle name="Comma 2 13 2 4 2 7" xfId="33254" xr:uid="{00000000-0005-0000-0000-00003B190000}"/>
    <cellStyle name="Comma 2 13 2 4 3" xfId="2629" xr:uid="{00000000-0005-0000-0000-00003C190000}"/>
    <cellStyle name="Comma 2 13 2 4 3 2" xfId="6864" xr:uid="{00000000-0005-0000-0000-00003D190000}"/>
    <cellStyle name="Comma 2 13 2 4 3 2 2" xfId="15398" xr:uid="{00000000-0005-0000-0000-00003E190000}"/>
    <cellStyle name="Comma 2 13 2 4 3 2 3" xfId="27049" xr:uid="{00000000-0005-0000-0000-00003F190000}"/>
    <cellStyle name="Comma 2 13 2 4 3 2 4" xfId="33255" xr:uid="{00000000-0005-0000-0000-000040190000}"/>
    <cellStyle name="Comma 2 13 2 4 3 3" xfId="9497" xr:uid="{00000000-0005-0000-0000-000041190000}"/>
    <cellStyle name="Comma 2 13 2 4 3 4" xfId="21291" xr:uid="{00000000-0005-0000-0000-000042190000}"/>
    <cellStyle name="Comma 2 13 2 4 3 5" xfId="33256" xr:uid="{00000000-0005-0000-0000-000043190000}"/>
    <cellStyle name="Comma 2 13 2 4 4" xfId="5452" xr:uid="{00000000-0005-0000-0000-000044190000}"/>
    <cellStyle name="Comma 2 13 2 4 4 2" xfId="15399" xr:uid="{00000000-0005-0000-0000-000045190000}"/>
    <cellStyle name="Comma 2 13 2 4 4 2 2" xfId="27050" xr:uid="{00000000-0005-0000-0000-000046190000}"/>
    <cellStyle name="Comma 2 13 2 4 4 3" xfId="9498" xr:uid="{00000000-0005-0000-0000-000047190000}"/>
    <cellStyle name="Comma 2 13 2 4 4 4" xfId="21292" xr:uid="{00000000-0005-0000-0000-000048190000}"/>
    <cellStyle name="Comma 2 13 2 4 4 5" xfId="33257" xr:uid="{00000000-0005-0000-0000-000049190000}"/>
    <cellStyle name="Comma 2 13 2 4 5" xfId="15394" xr:uid="{00000000-0005-0000-0000-00004A190000}"/>
    <cellStyle name="Comma 2 13 2 4 5 2" xfId="27045" xr:uid="{00000000-0005-0000-0000-00004B190000}"/>
    <cellStyle name="Comma 2 13 2 4 6" xfId="9493" xr:uid="{00000000-0005-0000-0000-00004C190000}"/>
    <cellStyle name="Comma 2 13 2 4 7" xfId="21287" xr:uid="{00000000-0005-0000-0000-00004D190000}"/>
    <cellStyle name="Comma 2 13 2 4 8" xfId="33258" xr:uid="{00000000-0005-0000-0000-00004E190000}"/>
    <cellStyle name="Comma 2 13 2 5" xfId="370" xr:uid="{00000000-0005-0000-0000-00004F190000}"/>
    <cellStyle name="Comma 2 13 2 5 2" xfId="2631" xr:uid="{00000000-0005-0000-0000-000050190000}"/>
    <cellStyle name="Comma 2 13 2 5 2 2" xfId="6866" xr:uid="{00000000-0005-0000-0000-000051190000}"/>
    <cellStyle name="Comma 2 13 2 5 2 2 2" xfId="15401" xr:uid="{00000000-0005-0000-0000-000052190000}"/>
    <cellStyle name="Comma 2 13 2 5 2 2 3" xfId="27052" xr:uid="{00000000-0005-0000-0000-000053190000}"/>
    <cellStyle name="Comma 2 13 2 5 2 2 4" xfId="33259" xr:uid="{00000000-0005-0000-0000-000054190000}"/>
    <cellStyle name="Comma 2 13 2 5 2 3" xfId="9500" xr:uid="{00000000-0005-0000-0000-000055190000}"/>
    <cellStyle name="Comma 2 13 2 5 2 4" xfId="21294" xr:uid="{00000000-0005-0000-0000-000056190000}"/>
    <cellStyle name="Comma 2 13 2 5 2 5" xfId="33260" xr:uid="{00000000-0005-0000-0000-000057190000}"/>
    <cellStyle name="Comma 2 13 2 5 3" xfId="5727" xr:uid="{00000000-0005-0000-0000-000058190000}"/>
    <cellStyle name="Comma 2 13 2 5 3 2" xfId="15402" xr:uid="{00000000-0005-0000-0000-000059190000}"/>
    <cellStyle name="Comma 2 13 2 5 3 2 2" xfId="27053" xr:uid="{00000000-0005-0000-0000-00005A190000}"/>
    <cellStyle name="Comma 2 13 2 5 3 3" xfId="9501" xr:uid="{00000000-0005-0000-0000-00005B190000}"/>
    <cellStyle name="Comma 2 13 2 5 3 4" xfId="21295" xr:uid="{00000000-0005-0000-0000-00005C190000}"/>
    <cellStyle name="Comma 2 13 2 5 3 5" xfId="33261" xr:uid="{00000000-0005-0000-0000-00005D190000}"/>
    <cellStyle name="Comma 2 13 2 5 4" xfId="15400" xr:uid="{00000000-0005-0000-0000-00005E190000}"/>
    <cellStyle name="Comma 2 13 2 5 4 2" xfId="27051" xr:uid="{00000000-0005-0000-0000-00005F190000}"/>
    <cellStyle name="Comma 2 13 2 5 5" xfId="9499" xr:uid="{00000000-0005-0000-0000-000060190000}"/>
    <cellStyle name="Comma 2 13 2 5 6" xfId="21293" xr:uid="{00000000-0005-0000-0000-000061190000}"/>
    <cellStyle name="Comma 2 13 2 5 7" xfId="33262" xr:uid="{00000000-0005-0000-0000-000062190000}"/>
    <cellStyle name="Comma 2 13 2 6" xfId="2624" xr:uid="{00000000-0005-0000-0000-000063190000}"/>
    <cellStyle name="Comma 2 13 2 6 2" xfId="6859" xr:uid="{00000000-0005-0000-0000-000064190000}"/>
    <cellStyle name="Comma 2 13 2 6 2 2" xfId="15403" xr:uid="{00000000-0005-0000-0000-000065190000}"/>
    <cellStyle name="Comma 2 13 2 6 2 3" xfId="27054" xr:uid="{00000000-0005-0000-0000-000066190000}"/>
    <cellStyle name="Comma 2 13 2 6 2 4" xfId="33263" xr:uid="{00000000-0005-0000-0000-000067190000}"/>
    <cellStyle name="Comma 2 13 2 6 3" xfId="9502" xr:uid="{00000000-0005-0000-0000-000068190000}"/>
    <cellStyle name="Comma 2 13 2 6 4" xfId="21296" xr:uid="{00000000-0005-0000-0000-000069190000}"/>
    <cellStyle name="Comma 2 13 2 6 5" xfId="33264" xr:uid="{00000000-0005-0000-0000-00006A190000}"/>
    <cellStyle name="Comma 2 13 2 7" xfId="4759" xr:uid="{00000000-0005-0000-0000-00006B190000}"/>
    <cellStyle name="Comma 2 13 2 7 2" xfId="15404" xr:uid="{00000000-0005-0000-0000-00006C190000}"/>
    <cellStyle name="Comma 2 13 2 7 2 2" xfId="27055" xr:uid="{00000000-0005-0000-0000-00006D190000}"/>
    <cellStyle name="Comma 2 13 2 7 3" xfId="9503" xr:uid="{00000000-0005-0000-0000-00006E190000}"/>
    <cellStyle name="Comma 2 13 2 7 4" xfId="21297" xr:uid="{00000000-0005-0000-0000-00006F190000}"/>
    <cellStyle name="Comma 2 13 2 7 5" xfId="33265" xr:uid="{00000000-0005-0000-0000-000070190000}"/>
    <cellStyle name="Comma 2 13 2 8" xfId="15381" xr:uid="{00000000-0005-0000-0000-000071190000}"/>
    <cellStyle name="Comma 2 13 2 8 2" xfId="27032" xr:uid="{00000000-0005-0000-0000-000072190000}"/>
    <cellStyle name="Comma 2 13 2 9" xfId="9480" xr:uid="{00000000-0005-0000-0000-000073190000}"/>
    <cellStyle name="Comma 2 13 3" xfId="371" xr:uid="{00000000-0005-0000-0000-000074190000}"/>
    <cellStyle name="Comma 2 13 3 2" xfId="372" xr:uid="{00000000-0005-0000-0000-000075190000}"/>
    <cellStyle name="Comma 2 13 3 2 2" xfId="2633" xr:uid="{00000000-0005-0000-0000-000076190000}"/>
    <cellStyle name="Comma 2 13 3 2 2 2" xfId="6868" xr:uid="{00000000-0005-0000-0000-000077190000}"/>
    <cellStyle name="Comma 2 13 3 2 2 2 2" xfId="15407" xr:uid="{00000000-0005-0000-0000-000078190000}"/>
    <cellStyle name="Comma 2 13 3 2 2 2 3" xfId="27058" xr:uid="{00000000-0005-0000-0000-000079190000}"/>
    <cellStyle name="Comma 2 13 3 2 2 2 4" xfId="33266" xr:uid="{00000000-0005-0000-0000-00007A190000}"/>
    <cellStyle name="Comma 2 13 3 2 2 3" xfId="9506" xr:uid="{00000000-0005-0000-0000-00007B190000}"/>
    <cellStyle name="Comma 2 13 3 2 2 4" xfId="21300" xr:uid="{00000000-0005-0000-0000-00007C190000}"/>
    <cellStyle name="Comma 2 13 3 2 2 5" xfId="33267" xr:uid="{00000000-0005-0000-0000-00007D190000}"/>
    <cellStyle name="Comma 2 13 3 2 3" xfId="5728" xr:uid="{00000000-0005-0000-0000-00007E190000}"/>
    <cellStyle name="Comma 2 13 3 2 3 2" xfId="15408" xr:uid="{00000000-0005-0000-0000-00007F190000}"/>
    <cellStyle name="Comma 2 13 3 2 3 2 2" xfId="27059" xr:uid="{00000000-0005-0000-0000-000080190000}"/>
    <cellStyle name="Comma 2 13 3 2 3 3" xfId="9507" xr:uid="{00000000-0005-0000-0000-000081190000}"/>
    <cellStyle name="Comma 2 13 3 2 3 4" xfId="21301" xr:uid="{00000000-0005-0000-0000-000082190000}"/>
    <cellStyle name="Comma 2 13 3 2 3 5" xfId="33268" xr:uid="{00000000-0005-0000-0000-000083190000}"/>
    <cellStyle name="Comma 2 13 3 2 4" xfId="15406" xr:uid="{00000000-0005-0000-0000-000084190000}"/>
    <cellStyle name="Comma 2 13 3 2 4 2" xfId="27057" xr:uid="{00000000-0005-0000-0000-000085190000}"/>
    <cellStyle name="Comma 2 13 3 2 5" xfId="9505" xr:uid="{00000000-0005-0000-0000-000086190000}"/>
    <cellStyle name="Comma 2 13 3 2 6" xfId="21299" xr:uid="{00000000-0005-0000-0000-000087190000}"/>
    <cellStyle name="Comma 2 13 3 2 7" xfId="33269" xr:uid="{00000000-0005-0000-0000-000088190000}"/>
    <cellStyle name="Comma 2 13 3 3" xfId="2632" xr:uid="{00000000-0005-0000-0000-000089190000}"/>
    <cellStyle name="Comma 2 13 3 3 2" xfId="6867" xr:uid="{00000000-0005-0000-0000-00008A190000}"/>
    <cellStyle name="Comma 2 13 3 3 2 2" xfId="15409" xr:uid="{00000000-0005-0000-0000-00008B190000}"/>
    <cellStyle name="Comma 2 13 3 3 2 3" xfId="27060" xr:uid="{00000000-0005-0000-0000-00008C190000}"/>
    <cellStyle name="Comma 2 13 3 3 2 4" xfId="33270" xr:uid="{00000000-0005-0000-0000-00008D190000}"/>
    <cellStyle name="Comma 2 13 3 3 3" xfId="9508" xr:uid="{00000000-0005-0000-0000-00008E190000}"/>
    <cellStyle name="Comma 2 13 3 3 4" xfId="21302" xr:uid="{00000000-0005-0000-0000-00008F190000}"/>
    <cellStyle name="Comma 2 13 3 3 5" xfId="33271" xr:uid="{00000000-0005-0000-0000-000090190000}"/>
    <cellStyle name="Comma 2 13 3 4" xfId="5156" xr:uid="{00000000-0005-0000-0000-000091190000}"/>
    <cellStyle name="Comma 2 13 3 4 2" xfId="15410" xr:uid="{00000000-0005-0000-0000-000092190000}"/>
    <cellStyle name="Comma 2 13 3 4 2 2" xfId="27061" xr:uid="{00000000-0005-0000-0000-000093190000}"/>
    <cellStyle name="Comma 2 13 3 4 3" xfId="9509" xr:uid="{00000000-0005-0000-0000-000094190000}"/>
    <cellStyle name="Comma 2 13 3 4 4" xfId="21303" xr:uid="{00000000-0005-0000-0000-000095190000}"/>
    <cellStyle name="Comma 2 13 3 4 5" xfId="33272" xr:uid="{00000000-0005-0000-0000-000096190000}"/>
    <cellStyle name="Comma 2 13 3 5" xfId="15405" xr:uid="{00000000-0005-0000-0000-000097190000}"/>
    <cellStyle name="Comma 2 13 3 5 2" xfId="27056" xr:uid="{00000000-0005-0000-0000-000098190000}"/>
    <cellStyle name="Comma 2 13 3 6" xfId="9504" xr:uid="{00000000-0005-0000-0000-000099190000}"/>
    <cellStyle name="Comma 2 13 3 7" xfId="21298" xr:uid="{00000000-0005-0000-0000-00009A190000}"/>
    <cellStyle name="Comma 2 13 3 8" xfId="33273" xr:uid="{00000000-0005-0000-0000-00009B190000}"/>
    <cellStyle name="Comma 2 13 4" xfId="373" xr:uid="{00000000-0005-0000-0000-00009C190000}"/>
    <cellStyle name="Comma 2 13 4 2" xfId="374" xr:uid="{00000000-0005-0000-0000-00009D190000}"/>
    <cellStyle name="Comma 2 13 4 2 2" xfId="2635" xr:uid="{00000000-0005-0000-0000-00009E190000}"/>
    <cellStyle name="Comma 2 13 4 2 2 2" xfId="6870" xr:uid="{00000000-0005-0000-0000-00009F190000}"/>
    <cellStyle name="Comma 2 13 4 2 2 2 2" xfId="15413" xr:uid="{00000000-0005-0000-0000-0000A0190000}"/>
    <cellStyle name="Comma 2 13 4 2 2 2 3" xfId="27064" xr:uid="{00000000-0005-0000-0000-0000A1190000}"/>
    <cellStyle name="Comma 2 13 4 2 2 2 4" xfId="33274" xr:uid="{00000000-0005-0000-0000-0000A2190000}"/>
    <cellStyle name="Comma 2 13 4 2 2 3" xfId="9512" xr:uid="{00000000-0005-0000-0000-0000A3190000}"/>
    <cellStyle name="Comma 2 13 4 2 2 4" xfId="21306" xr:uid="{00000000-0005-0000-0000-0000A4190000}"/>
    <cellStyle name="Comma 2 13 4 2 2 5" xfId="33275" xr:uid="{00000000-0005-0000-0000-0000A5190000}"/>
    <cellStyle name="Comma 2 13 4 2 3" xfId="5729" xr:uid="{00000000-0005-0000-0000-0000A6190000}"/>
    <cellStyle name="Comma 2 13 4 2 3 2" xfId="15414" xr:uid="{00000000-0005-0000-0000-0000A7190000}"/>
    <cellStyle name="Comma 2 13 4 2 3 2 2" xfId="27065" xr:uid="{00000000-0005-0000-0000-0000A8190000}"/>
    <cellStyle name="Comma 2 13 4 2 3 3" xfId="9513" xr:uid="{00000000-0005-0000-0000-0000A9190000}"/>
    <cellStyle name="Comma 2 13 4 2 3 4" xfId="21307" xr:uid="{00000000-0005-0000-0000-0000AA190000}"/>
    <cellStyle name="Comma 2 13 4 2 3 5" xfId="33276" xr:uid="{00000000-0005-0000-0000-0000AB190000}"/>
    <cellStyle name="Comma 2 13 4 2 4" xfId="15412" xr:uid="{00000000-0005-0000-0000-0000AC190000}"/>
    <cellStyle name="Comma 2 13 4 2 4 2" xfId="27063" xr:uid="{00000000-0005-0000-0000-0000AD190000}"/>
    <cellStyle name="Comma 2 13 4 2 5" xfId="9511" xr:uid="{00000000-0005-0000-0000-0000AE190000}"/>
    <cellStyle name="Comma 2 13 4 2 6" xfId="21305" xr:uid="{00000000-0005-0000-0000-0000AF190000}"/>
    <cellStyle name="Comma 2 13 4 2 7" xfId="33277" xr:uid="{00000000-0005-0000-0000-0000B0190000}"/>
    <cellStyle name="Comma 2 13 4 3" xfId="2634" xr:uid="{00000000-0005-0000-0000-0000B1190000}"/>
    <cellStyle name="Comma 2 13 4 3 2" xfId="6869" xr:uid="{00000000-0005-0000-0000-0000B2190000}"/>
    <cellStyle name="Comma 2 13 4 3 2 2" xfId="15415" xr:uid="{00000000-0005-0000-0000-0000B3190000}"/>
    <cellStyle name="Comma 2 13 4 3 2 3" xfId="27066" xr:uid="{00000000-0005-0000-0000-0000B4190000}"/>
    <cellStyle name="Comma 2 13 4 3 2 4" xfId="33278" xr:uid="{00000000-0005-0000-0000-0000B5190000}"/>
    <cellStyle name="Comma 2 13 4 3 3" xfId="9514" xr:uid="{00000000-0005-0000-0000-0000B6190000}"/>
    <cellStyle name="Comma 2 13 4 3 4" xfId="21308" xr:uid="{00000000-0005-0000-0000-0000B7190000}"/>
    <cellStyle name="Comma 2 13 4 3 5" xfId="33279" xr:uid="{00000000-0005-0000-0000-0000B8190000}"/>
    <cellStyle name="Comma 2 13 4 4" xfId="4914" xr:uid="{00000000-0005-0000-0000-0000B9190000}"/>
    <cellStyle name="Comma 2 13 4 4 2" xfId="15416" xr:uid="{00000000-0005-0000-0000-0000BA190000}"/>
    <cellStyle name="Comma 2 13 4 4 2 2" xfId="27067" xr:uid="{00000000-0005-0000-0000-0000BB190000}"/>
    <cellStyle name="Comma 2 13 4 4 3" xfId="9515" xr:uid="{00000000-0005-0000-0000-0000BC190000}"/>
    <cellStyle name="Comma 2 13 4 4 4" xfId="21309" xr:uid="{00000000-0005-0000-0000-0000BD190000}"/>
    <cellStyle name="Comma 2 13 4 4 5" xfId="33280" xr:uid="{00000000-0005-0000-0000-0000BE190000}"/>
    <cellStyle name="Comma 2 13 4 5" xfId="15411" xr:uid="{00000000-0005-0000-0000-0000BF190000}"/>
    <cellStyle name="Comma 2 13 4 5 2" xfId="27062" xr:uid="{00000000-0005-0000-0000-0000C0190000}"/>
    <cellStyle name="Comma 2 13 4 6" xfId="9510" xr:uid="{00000000-0005-0000-0000-0000C1190000}"/>
    <cellStyle name="Comma 2 13 4 7" xfId="21304" xr:uid="{00000000-0005-0000-0000-0000C2190000}"/>
    <cellStyle name="Comma 2 13 4 8" xfId="33281" xr:uid="{00000000-0005-0000-0000-0000C3190000}"/>
    <cellStyle name="Comma 2 13 5" xfId="375" xr:uid="{00000000-0005-0000-0000-0000C4190000}"/>
    <cellStyle name="Comma 2 13 5 2" xfId="376" xr:uid="{00000000-0005-0000-0000-0000C5190000}"/>
    <cellStyle name="Comma 2 13 5 2 2" xfId="2637" xr:uid="{00000000-0005-0000-0000-0000C6190000}"/>
    <cellStyle name="Comma 2 13 5 2 2 2" xfId="6872" xr:uid="{00000000-0005-0000-0000-0000C7190000}"/>
    <cellStyle name="Comma 2 13 5 2 2 2 2" xfId="15419" xr:uid="{00000000-0005-0000-0000-0000C8190000}"/>
    <cellStyle name="Comma 2 13 5 2 2 2 3" xfId="27070" xr:uid="{00000000-0005-0000-0000-0000C9190000}"/>
    <cellStyle name="Comma 2 13 5 2 2 2 4" xfId="33282" xr:uid="{00000000-0005-0000-0000-0000CA190000}"/>
    <cellStyle name="Comma 2 13 5 2 2 3" xfId="9518" xr:uid="{00000000-0005-0000-0000-0000CB190000}"/>
    <cellStyle name="Comma 2 13 5 2 2 4" xfId="21312" xr:uid="{00000000-0005-0000-0000-0000CC190000}"/>
    <cellStyle name="Comma 2 13 5 2 2 5" xfId="33283" xr:uid="{00000000-0005-0000-0000-0000CD190000}"/>
    <cellStyle name="Comma 2 13 5 2 3" xfId="5730" xr:uid="{00000000-0005-0000-0000-0000CE190000}"/>
    <cellStyle name="Comma 2 13 5 2 3 2" xfId="15420" xr:uid="{00000000-0005-0000-0000-0000CF190000}"/>
    <cellStyle name="Comma 2 13 5 2 3 2 2" xfId="27071" xr:uid="{00000000-0005-0000-0000-0000D0190000}"/>
    <cellStyle name="Comma 2 13 5 2 3 3" xfId="9519" xr:uid="{00000000-0005-0000-0000-0000D1190000}"/>
    <cellStyle name="Comma 2 13 5 2 3 4" xfId="21313" xr:uid="{00000000-0005-0000-0000-0000D2190000}"/>
    <cellStyle name="Comma 2 13 5 2 3 5" xfId="33284" xr:uid="{00000000-0005-0000-0000-0000D3190000}"/>
    <cellStyle name="Comma 2 13 5 2 4" xfId="15418" xr:uid="{00000000-0005-0000-0000-0000D4190000}"/>
    <cellStyle name="Comma 2 13 5 2 4 2" xfId="27069" xr:uid="{00000000-0005-0000-0000-0000D5190000}"/>
    <cellStyle name="Comma 2 13 5 2 5" xfId="9517" xr:uid="{00000000-0005-0000-0000-0000D6190000}"/>
    <cellStyle name="Comma 2 13 5 2 6" xfId="21311" xr:uid="{00000000-0005-0000-0000-0000D7190000}"/>
    <cellStyle name="Comma 2 13 5 2 7" xfId="33285" xr:uid="{00000000-0005-0000-0000-0000D8190000}"/>
    <cellStyle name="Comma 2 13 5 3" xfId="2636" xr:uid="{00000000-0005-0000-0000-0000D9190000}"/>
    <cellStyle name="Comma 2 13 5 3 2" xfId="6871" xr:uid="{00000000-0005-0000-0000-0000DA190000}"/>
    <cellStyle name="Comma 2 13 5 3 2 2" xfId="15421" xr:uid="{00000000-0005-0000-0000-0000DB190000}"/>
    <cellStyle name="Comma 2 13 5 3 2 3" xfId="27072" xr:uid="{00000000-0005-0000-0000-0000DC190000}"/>
    <cellStyle name="Comma 2 13 5 3 2 4" xfId="33286" xr:uid="{00000000-0005-0000-0000-0000DD190000}"/>
    <cellStyle name="Comma 2 13 5 3 3" xfId="9520" xr:uid="{00000000-0005-0000-0000-0000DE190000}"/>
    <cellStyle name="Comma 2 13 5 3 4" xfId="21314" xr:uid="{00000000-0005-0000-0000-0000DF190000}"/>
    <cellStyle name="Comma 2 13 5 3 5" xfId="33287" xr:uid="{00000000-0005-0000-0000-0000E0190000}"/>
    <cellStyle name="Comma 2 13 5 4" xfId="5365" xr:uid="{00000000-0005-0000-0000-0000E1190000}"/>
    <cellStyle name="Comma 2 13 5 4 2" xfId="15422" xr:uid="{00000000-0005-0000-0000-0000E2190000}"/>
    <cellStyle name="Comma 2 13 5 4 2 2" xfId="27073" xr:uid="{00000000-0005-0000-0000-0000E3190000}"/>
    <cellStyle name="Comma 2 13 5 4 3" xfId="9521" xr:uid="{00000000-0005-0000-0000-0000E4190000}"/>
    <cellStyle name="Comma 2 13 5 4 4" xfId="21315" xr:uid="{00000000-0005-0000-0000-0000E5190000}"/>
    <cellStyle name="Comma 2 13 5 4 5" xfId="33288" xr:uid="{00000000-0005-0000-0000-0000E6190000}"/>
    <cellStyle name="Comma 2 13 5 5" xfId="15417" xr:uid="{00000000-0005-0000-0000-0000E7190000}"/>
    <cellStyle name="Comma 2 13 5 5 2" xfId="27068" xr:uid="{00000000-0005-0000-0000-0000E8190000}"/>
    <cellStyle name="Comma 2 13 5 6" xfId="9516" xr:uid="{00000000-0005-0000-0000-0000E9190000}"/>
    <cellStyle name="Comma 2 13 5 7" xfId="21310" xr:uid="{00000000-0005-0000-0000-0000EA190000}"/>
    <cellStyle name="Comma 2 13 5 8" xfId="33289" xr:uid="{00000000-0005-0000-0000-0000EB190000}"/>
    <cellStyle name="Comma 2 13 6" xfId="377" xr:uid="{00000000-0005-0000-0000-0000EC190000}"/>
    <cellStyle name="Comma 2 13 6 2" xfId="2638" xr:uid="{00000000-0005-0000-0000-0000ED190000}"/>
    <cellStyle name="Comma 2 13 6 2 2" xfId="6873" xr:uid="{00000000-0005-0000-0000-0000EE190000}"/>
    <cellStyle name="Comma 2 13 6 2 2 2" xfId="15424" xr:uid="{00000000-0005-0000-0000-0000EF190000}"/>
    <cellStyle name="Comma 2 13 6 2 2 3" xfId="27075" xr:uid="{00000000-0005-0000-0000-0000F0190000}"/>
    <cellStyle name="Comma 2 13 6 2 2 4" xfId="33290" xr:uid="{00000000-0005-0000-0000-0000F1190000}"/>
    <cellStyle name="Comma 2 13 6 2 3" xfId="9523" xr:uid="{00000000-0005-0000-0000-0000F2190000}"/>
    <cellStyle name="Comma 2 13 6 2 4" xfId="21317" xr:uid="{00000000-0005-0000-0000-0000F3190000}"/>
    <cellStyle name="Comma 2 13 6 2 5" xfId="33291" xr:uid="{00000000-0005-0000-0000-0000F4190000}"/>
    <cellStyle name="Comma 2 13 6 3" xfId="5731" xr:uid="{00000000-0005-0000-0000-0000F5190000}"/>
    <cellStyle name="Comma 2 13 6 3 2" xfId="15425" xr:uid="{00000000-0005-0000-0000-0000F6190000}"/>
    <cellStyle name="Comma 2 13 6 3 2 2" xfId="27076" xr:uid="{00000000-0005-0000-0000-0000F7190000}"/>
    <cellStyle name="Comma 2 13 6 3 3" xfId="9524" xr:uid="{00000000-0005-0000-0000-0000F8190000}"/>
    <cellStyle name="Comma 2 13 6 3 4" xfId="21318" xr:uid="{00000000-0005-0000-0000-0000F9190000}"/>
    <cellStyle name="Comma 2 13 6 3 5" xfId="33292" xr:uid="{00000000-0005-0000-0000-0000FA190000}"/>
    <cellStyle name="Comma 2 13 6 4" xfId="15423" xr:uid="{00000000-0005-0000-0000-0000FB190000}"/>
    <cellStyle name="Comma 2 13 6 4 2" xfId="27074" xr:uid="{00000000-0005-0000-0000-0000FC190000}"/>
    <cellStyle name="Comma 2 13 6 5" xfId="9522" xr:uid="{00000000-0005-0000-0000-0000FD190000}"/>
    <cellStyle name="Comma 2 13 6 6" xfId="21316" xr:uid="{00000000-0005-0000-0000-0000FE190000}"/>
    <cellStyle name="Comma 2 13 6 7" xfId="33293" xr:uid="{00000000-0005-0000-0000-0000FF190000}"/>
    <cellStyle name="Comma 2 13 7" xfId="2623" xr:uid="{00000000-0005-0000-0000-0000001A0000}"/>
    <cellStyle name="Comma 2 13 7 2" xfId="6858" xr:uid="{00000000-0005-0000-0000-0000011A0000}"/>
    <cellStyle name="Comma 2 13 7 2 2" xfId="15426" xr:uid="{00000000-0005-0000-0000-0000021A0000}"/>
    <cellStyle name="Comma 2 13 7 2 3" xfId="27077" xr:uid="{00000000-0005-0000-0000-0000031A0000}"/>
    <cellStyle name="Comma 2 13 7 2 4" xfId="33294" xr:uid="{00000000-0005-0000-0000-0000041A0000}"/>
    <cellStyle name="Comma 2 13 7 3" xfId="9525" xr:uid="{00000000-0005-0000-0000-0000051A0000}"/>
    <cellStyle name="Comma 2 13 7 4" xfId="21319" xr:uid="{00000000-0005-0000-0000-0000061A0000}"/>
    <cellStyle name="Comma 2 13 7 5" xfId="33295" xr:uid="{00000000-0005-0000-0000-0000071A0000}"/>
    <cellStyle name="Comma 2 13 8" xfId="4672" xr:uid="{00000000-0005-0000-0000-0000081A0000}"/>
    <cellStyle name="Comma 2 13 8 2" xfId="15427" xr:uid="{00000000-0005-0000-0000-0000091A0000}"/>
    <cellStyle name="Comma 2 13 8 2 2" xfId="27078" xr:uid="{00000000-0005-0000-0000-00000A1A0000}"/>
    <cellStyle name="Comma 2 13 8 3" xfId="9526" xr:uid="{00000000-0005-0000-0000-00000B1A0000}"/>
    <cellStyle name="Comma 2 13 8 4" xfId="21320" xr:uid="{00000000-0005-0000-0000-00000C1A0000}"/>
    <cellStyle name="Comma 2 13 8 5" xfId="33296" xr:uid="{00000000-0005-0000-0000-00000D1A0000}"/>
    <cellStyle name="Comma 2 13 9" xfId="15380" xr:uid="{00000000-0005-0000-0000-00000E1A0000}"/>
    <cellStyle name="Comma 2 13 9 2" xfId="27031" xr:uid="{00000000-0005-0000-0000-00000F1A0000}"/>
    <cellStyle name="Comma 2 14" xfId="378" xr:uid="{00000000-0005-0000-0000-0000101A0000}"/>
    <cellStyle name="Comma 2 14 10" xfId="9527" xr:uid="{00000000-0005-0000-0000-0000111A0000}"/>
    <cellStyle name="Comma 2 14 11" xfId="21321" xr:uid="{00000000-0005-0000-0000-0000121A0000}"/>
    <cellStyle name="Comma 2 14 12" xfId="33297" xr:uid="{00000000-0005-0000-0000-0000131A0000}"/>
    <cellStyle name="Comma 2 14 2" xfId="379" xr:uid="{00000000-0005-0000-0000-0000141A0000}"/>
    <cellStyle name="Comma 2 14 2 10" xfId="21322" xr:uid="{00000000-0005-0000-0000-0000151A0000}"/>
    <cellStyle name="Comma 2 14 2 11" xfId="33298" xr:uid="{00000000-0005-0000-0000-0000161A0000}"/>
    <cellStyle name="Comma 2 14 2 2" xfId="380" xr:uid="{00000000-0005-0000-0000-0000171A0000}"/>
    <cellStyle name="Comma 2 14 2 2 2" xfId="381" xr:uid="{00000000-0005-0000-0000-0000181A0000}"/>
    <cellStyle name="Comma 2 14 2 2 2 2" xfId="2642" xr:uid="{00000000-0005-0000-0000-0000191A0000}"/>
    <cellStyle name="Comma 2 14 2 2 2 2 2" xfId="6877" xr:uid="{00000000-0005-0000-0000-00001A1A0000}"/>
    <cellStyle name="Comma 2 14 2 2 2 2 2 2" xfId="15432" xr:uid="{00000000-0005-0000-0000-00001B1A0000}"/>
    <cellStyle name="Comma 2 14 2 2 2 2 2 3" xfId="27083" xr:uid="{00000000-0005-0000-0000-00001C1A0000}"/>
    <cellStyle name="Comma 2 14 2 2 2 2 2 4" xfId="33299" xr:uid="{00000000-0005-0000-0000-00001D1A0000}"/>
    <cellStyle name="Comma 2 14 2 2 2 2 3" xfId="9531" xr:uid="{00000000-0005-0000-0000-00001E1A0000}"/>
    <cellStyle name="Comma 2 14 2 2 2 2 4" xfId="21325" xr:uid="{00000000-0005-0000-0000-00001F1A0000}"/>
    <cellStyle name="Comma 2 14 2 2 2 2 5" xfId="33300" xr:uid="{00000000-0005-0000-0000-0000201A0000}"/>
    <cellStyle name="Comma 2 14 2 2 2 3" xfId="5732" xr:uid="{00000000-0005-0000-0000-0000211A0000}"/>
    <cellStyle name="Comma 2 14 2 2 2 3 2" xfId="15433" xr:uid="{00000000-0005-0000-0000-0000221A0000}"/>
    <cellStyle name="Comma 2 14 2 2 2 3 2 2" xfId="27084" xr:uid="{00000000-0005-0000-0000-0000231A0000}"/>
    <cellStyle name="Comma 2 14 2 2 2 3 3" xfId="9532" xr:uid="{00000000-0005-0000-0000-0000241A0000}"/>
    <cellStyle name="Comma 2 14 2 2 2 3 4" xfId="21326" xr:uid="{00000000-0005-0000-0000-0000251A0000}"/>
    <cellStyle name="Comma 2 14 2 2 2 3 5" xfId="33301" xr:uid="{00000000-0005-0000-0000-0000261A0000}"/>
    <cellStyle name="Comma 2 14 2 2 2 4" xfId="15431" xr:uid="{00000000-0005-0000-0000-0000271A0000}"/>
    <cellStyle name="Comma 2 14 2 2 2 4 2" xfId="27082" xr:uid="{00000000-0005-0000-0000-0000281A0000}"/>
    <cellStyle name="Comma 2 14 2 2 2 5" xfId="9530" xr:uid="{00000000-0005-0000-0000-0000291A0000}"/>
    <cellStyle name="Comma 2 14 2 2 2 6" xfId="21324" xr:uid="{00000000-0005-0000-0000-00002A1A0000}"/>
    <cellStyle name="Comma 2 14 2 2 2 7" xfId="33302" xr:uid="{00000000-0005-0000-0000-00002B1A0000}"/>
    <cellStyle name="Comma 2 14 2 2 3" xfId="2641" xr:uid="{00000000-0005-0000-0000-00002C1A0000}"/>
    <cellStyle name="Comma 2 14 2 2 3 2" xfId="6876" xr:uid="{00000000-0005-0000-0000-00002D1A0000}"/>
    <cellStyle name="Comma 2 14 2 2 3 2 2" xfId="15434" xr:uid="{00000000-0005-0000-0000-00002E1A0000}"/>
    <cellStyle name="Comma 2 14 2 2 3 2 3" xfId="27085" xr:uid="{00000000-0005-0000-0000-00002F1A0000}"/>
    <cellStyle name="Comma 2 14 2 2 3 2 4" xfId="33303" xr:uid="{00000000-0005-0000-0000-0000301A0000}"/>
    <cellStyle name="Comma 2 14 2 2 3 3" xfId="9533" xr:uid="{00000000-0005-0000-0000-0000311A0000}"/>
    <cellStyle name="Comma 2 14 2 2 3 4" xfId="21327" xr:uid="{00000000-0005-0000-0000-0000321A0000}"/>
    <cellStyle name="Comma 2 14 2 2 3 5" xfId="33304" xr:uid="{00000000-0005-0000-0000-0000331A0000}"/>
    <cellStyle name="Comma 2 14 2 2 4" xfId="5257" xr:uid="{00000000-0005-0000-0000-0000341A0000}"/>
    <cellStyle name="Comma 2 14 2 2 4 2" xfId="15435" xr:uid="{00000000-0005-0000-0000-0000351A0000}"/>
    <cellStyle name="Comma 2 14 2 2 4 2 2" xfId="27086" xr:uid="{00000000-0005-0000-0000-0000361A0000}"/>
    <cellStyle name="Comma 2 14 2 2 4 3" xfId="9534" xr:uid="{00000000-0005-0000-0000-0000371A0000}"/>
    <cellStyle name="Comma 2 14 2 2 4 4" xfId="21328" xr:uid="{00000000-0005-0000-0000-0000381A0000}"/>
    <cellStyle name="Comma 2 14 2 2 4 5" xfId="33305" xr:uid="{00000000-0005-0000-0000-0000391A0000}"/>
    <cellStyle name="Comma 2 14 2 2 5" xfId="15430" xr:uid="{00000000-0005-0000-0000-00003A1A0000}"/>
    <cellStyle name="Comma 2 14 2 2 5 2" xfId="27081" xr:uid="{00000000-0005-0000-0000-00003B1A0000}"/>
    <cellStyle name="Comma 2 14 2 2 6" xfId="9529" xr:uid="{00000000-0005-0000-0000-00003C1A0000}"/>
    <cellStyle name="Comma 2 14 2 2 7" xfId="21323" xr:uid="{00000000-0005-0000-0000-00003D1A0000}"/>
    <cellStyle name="Comma 2 14 2 2 8" xfId="33306" xr:uid="{00000000-0005-0000-0000-00003E1A0000}"/>
    <cellStyle name="Comma 2 14 2 3" xfId="382" xr:uid="{00000000-0005-0000-0000-00003F1A0000}"/>
    <cellStyle name="Comma 2 14 2 3 2" xfId="383" xr:uid="{00000000-0005-0000-0000-0000401A0000}"/>
    <cellStyle name="Comma 2 14 2 3 2 2" xfId="2644" xr:uid="{00000000-0005-0000-0000-0000411A0000}"/>
    <cellStyle name="Comma 2 14 2 3 2 2 2" xfId="6879" xr:uid="{00000000-0005-0000-0000-0000421A0000}"/>
    <cellStyle name="Comma 2 14 2 3 2 2 2 2" xfId="15438" xr:uid="{00000000-0005-0000-0000-0000431A0000}"/>
    <cellStyle name="Comma 2 14 2 3 2 2 2 3" xfId="27089" xr:uid="{00000000-0005-0000-0000-0000441A0000}"/>
    <cellStyle name="Comma 2 14 2 3 2 2 2 4" xfId="33307" xr:uid="{00000000-0005-0000-0000-0000451A0000}"/>
    <cellStyle name="Comma 2 14 2 3 2 2 3" xfId="9537" xr:uid="{00000000-0005-0000-0000-0000461A0000}"/>
    <cellStyle name="Comma 2 14 2 3 2 2 4" xfId="21331" xr:uid="{00000000-0005-0000-0000-0000471A0000}"/>
    <cellStyle name="Comma 2 14 2 3 2 2 5" xfId="33308" xr:uid="{00000000-0005-0000-0000-0000481A0000}"/>
    <cellStyle name="Comma 2 14 2 3 2 3" xfId="5733" xr:uid="{00000000-0005-0000-0000-0000491A0000}"/>
    <cellStyle name="Comma 2 14 2 3 2 3 2" xfId="15439" xr:uid="{00000000-0005-0000-0000-00004A1A0000}"/>
    <cellStyle name="Comma 2 14 2 3 2 3 2 2" xfId="27090" xr:uid="{00000000-0005-0000-0000-00004B1A0000}"/>
    <cellStyle name="Comma 2 14 2 3 2 3 3" xfId="9538" xr:uid="{00000000-0005-0000-0000-00004C1A0000}"/>
    <cellStyle name="Comma 2 14 2 3 2 3 4" xfId="21332" xr:uid="{00000000-0005-0000-0000-00004D1A0000}"/>
    <cellStyle name="Comma 2 14 2 3 2 3 5" xfId="33309" xr:uid="{00000000-0005-0000-0000-00004E1A0000}"/>
    <cellStyle name="Comma 2 14 2 3 2 4" xfId="15437" xr:uid="{00000000-0005-0000-0000-00004F1A0000}"/>
    <cellStyle name="Comma 2 14 2 3 2 4 2" xfId="27088" xr:uid="{00000000-0005-0000-0000-0000501A0000}"/>
    <cellStyle name="Comma 2 14 2 3 2 5" xfId="9536" xr:uid="{00000000-0005-0000-0000-0000511A0000}"/>
    <cellStyle name="Comma 2 14 2 3 2 6" xfId="21330" xr:uid="{00000000-0005-0000-0000-0000521A0000}"/>
    <cellStyle name="Comma 2 14 2 3 2 7" xfId="33310" xr:uid="{00000000-0005-0000-0000-0000531A0000}"/>
    <cellStyle name="Comma 2 14 2 3 3" xfId="2643" xr:uid="{00000000-0005-0000-0000-0000541A0000}"/>
    <cellStyle name="Comma 2 14 2 3 3 2" xfId="6878" xr:uid="{00000000-0005-0000-0000-0000551A0000}"/>
    <cellStyle name="Comma 2 14 2 3 3 2 2" xfId="15440" xr:uid="{00000000-0005-0000-0000-0000561A0000}"/>
    <cellStyle name="Comma 2 14 2 3 3 2 3" xfId="27091" xr:uid="{00000000-0005-0000-0000-0000571A0000}"/>
    <cellStyle name="Comma 2 14 2 3 3 2 4" xfId="33311" xr:uid="{00000000-0005-0000-0000-0000581A0000}"/>
    <cellStyle name="Comma 2 14 2 3 3 3" xfId="9539" xr:uid="{00000000-0005-0000-0000-0000591A0000}"/>
    <cellStyle name="Comma 2 14 2 3 3 4" xfId="21333" xr:uid="{00000000-0005-0000-0000-00005A1A0000}"/>
    <cellStyle name="Comma 2 14 2 3 3 5" xfId="33312" xr:uid="{00000000-0005-0000-0000-00005B1A0000}"/>
    <cellStyle name="Comma 2 14 2 3 4" xfId="5015" xr:uid="{00000000-0005-0000-0000-00005C1A0000}"/>
    <cellStyle name="Comma 2 14 2 3 4 2" xfId="15441" xr:uid="{00000000-0005-0000-0000-00005D1A0000}"/>
    <cellStyle name="Comma 2 14 2 3 4 2 2" xfId="27092" xr:uid="{00000000-0005-0000-0000-00005E1A0000}"/>
    <cellStyle name="Comma 2 14 2 3 4 3" xfId="9540" xr:uid="{00000000-0005-0000-0000-00005F1A0000}"/>
    <cellStyle name="Comma 2 14 2 3 4 4" xfId="21334" xr:uid="{00000000-0005-0000-0000-0000601A0000}"/>
    <cellStyle name="Comma 2 14 2 3 4 5" xfId="33313" xr:uid="{00000000-0005-0000-0000-0000611A0000}"/>
    <cellStyle name="Comma 2 14 2 3 5" xfId="15436" xr:uid="{00000000-0005-0000-0000-0000621A0000}"/>
    <cellStyle name="Comma 2 14 2 3 5 2" xfId="27087" xr:uid="{00000000-0005-0000-0000-0000631A0000}"/>
    <cellStyle name="Comma 2 14 2 3 6" xfId="9535" xr:uid="{00000000-0005-0000-0000-0000641A0000}"/>
    <cellStyle name="Comma 2 14 2 3 7" xfId="21329" xr:uid="{00000000-0005-0000-0000-0000651A0000}"/>
    <cellStyle name="Comma 2 14 2 3 8" xfId="33314" xr:uid="{00000000-0005-0000-0000-0000661A0000}"/>
    <cellStyle name="Comma 2 14 2 4" xfId="384" xr:uid="{00000000-0005-0000-0000-0000671A0000}"/>
    <cellStyle name="Comma 2 14 2 4 2" xfId="385" xr:uid="{00000000-0005-0000-0000-0000681A0000}"/>
    <cellStyle name="Comma 2 14 2 4 2 2" xfId="2646" xr:uid="{00000000-0005-0000-0000-0000691A0000}"/>
    <cellStyle name="Comma 2 14 2 4 2 2 2" xfId="6881" xr:uid="{00000000-0005-0000-0000-00006A1A0000}"/>
    <cellStyle name="Comma 2 14 2 4 2 2 2 2" xfId="15444" xr:uid="{00000000-0005-0000-0000-00006B1A0000}"/>
    <cellStyle name="Comma 2 14 2 4 2 2 2 3" xfId="27095" xr:uid="{00000000-0005-0000-0000-00006C1A0000}"/>
    <cellStyle name="Comma 2 14 2 4 2 2 2 4" xfId="33315" xr:uid="{00000000-0005-0000-0000-00006D1A0000}"/>
    <cellStyle name="Comma 2 14 2 4 2 2 3" xfId="9543" xr:uid="{00000000-0005-0000-0000-00006E1A0000}"/>
    <cellStyle name="Comma 2 14 2 4 2 2 4" xfId="21337" xr:uid="{00000000-0005-0000-0000-00006F1A0000}"/>
    <cellStyle name="Comma 2 14 2 4 2 2 5" xfId="33316" xr:uid="{00000000-0005-0000-0000-0000701A0000}"/>
    <cellStyle name="Comma 2 14 2 4 2 3" xfId="5734" xr:uid="{00000000-0005-0000-0000-0000711A0000}"/>
    <cellStyle name="Comma 2 14 2 4 2 3 2" xfId="15445" xr:uid="{00000000-0005-0000-0000-0000721A0000}"/>
    <cellStyle name="Comma 2 14 2 4 2 3 2 2" xfId="27096" xr:uid="{00000000-0005-0000-0000-0000731A0000}"/>
    <cellStyle name="Comma 2 14 2 4 2 3 3" xfId="9544" xr:uid="{00000000-0005-0000-0000-0000741A0000}"/>
    <cellStyle name="Comma 2 14 2 4 2 3 4" xfId="21338" xr:uid="{00000000-0005-0000-0000-0000751A0000}"/>
    <cellStyle name="Comma 2 14 2 4 2 3 5" xfId="33317" xr:uid="{00000000-0005-0000-0000-0000761A0000}"/>
    <cellStyle name="Comma 2 14 2 4 2 4" xfId="15443" xr:uid="{00000000-0005-0000-0000-0000771A0000}"/>
    <cellStyle name="Comma 2 14 2 4 2 4 2" xfId="27094" xr:uid="{00000000-0005-0000-0000-0000781A0000}"/>
    <cellStyle name="Comma 2 14 2 4 2 5" xfId="9542" xr:uid="{00000000-0005-0000-0000-0000791A0000}"/>
    <cellStyle name="Comma 2 14 2 4 2 6" xfId="21336" xr:uid="{00000000-0005-0000-0000-00007A1A0000}"/>
    <cellStyle name="Comma 2 14 2 4 2 7" xfId="33318" xr:uid="{00000000-0005-0000-0000-00007B1A0000}"/>
    <cellStyle name="Comma 2 14 2 4 3" xfId="2645" xr:uid="{00000000-0005-0000-0000-00007C1A0000}"/>
    <cellStyle name="Comma 2 14 2 4 3 2" xfId="6880" xr:uid="{00000000-0005-0000-0000-00007D1A0000}"/>
    <cellStyle name="Comma 2 14 2 4 3 2 2" xfId="15446" xr:uid="{00000000-0005-0000-0000-00007E1A0000}"/>
    <cellStyle name="Comma 2 14 2 4 3 2 3" xfId="27097" xr:uid="{00000000-0005-0000-0000-00007F1A0000}"/>
    <cellStyle name="Comma 2 14 2 4 3 2 4" xfId="33319" xr:uid="{00000000-0005-0000-0000-0000801A0000}"/>
    <cellStyle name="Comma 2 14 2 4 3 3" xfId="9545" xr:uid="{00000000-0005-0000-0000-0000811A0000}"/>
    <cellStyle name="Comma 2 14 2 4 3 4" xfId="21339" xr:uid="{00000000-0005-0000-0000-0000821A0000}"/>
    <cellStyle name="Comma 2 14 2 4 3 5" xfId="33320" xr:uid="{00000000-0005-0000-0000-0000831A0000}"/>
    <cellStyle name="Comma 2 14 2 4 4" xfId="5466" xr:uid="{00000000-0005-0000-0000-0000841A0000}"/>
    <cellStyle name="Comma 2 14 2 4 4 2" xfId="15447" xr:uid="{00000000-0005-0000-0000-0000851A0000}"/>
    <cellStyle name="Comma 2 14 2 4 4 2 2" xfId="27098" xr:uid="{00000000-0005-0000-0000-0000861A0000}"/>
    <cellStyle name="Comma 2 14 2 4 4 3" xfId="9546" xr:uid="{00000000-0005-0000-0000-0000871A0000}"/>
    <cellStyle name="Comma 2 14 2 4 4 4" xfId="21340" xr:uid="{00000000-0005-0000-0000-0000881A0000}"/>
    <cellStyle name="Comma 2 14 2 4 4 5" xfId="33321" xr:uid="{00000000-0005-0000-0000-0000891A0000}"/>
    <cellStyle name="Comma 2 14 2 4 5" xfId="15442" xr:uid="{00000000-0005-0000-0000-00008A1A0000}"/>
    <cellStyle name="Comma 2 14 2 4 5 2" xfId="27093" xr:uid="{00000000-0005-0000-0000-00008B1A0000}"/>
    <cellStyle name="Comma 2 14 2 4 6" xfId="9541" xr:uid="{00000000-0005-0000-0000-00008C1A0000}"/>
    <cellStyle name="Comma 2 14 2 4 7" xfId="21335" xr:uid="{00000000-0005-0000-0000-00008D1A0000}"/>
    <cellStyle name="Comma 2 14 2 4 8" xfId="33322" xr:uid="{00000000-0005-0000-0000-00008E1A0000}"/>
    <cellStyle name="Comma 2 14 2 5" xfId="386" xr:uid="{00000000-0005-0000-0000-00008F1A0000}"/>
    <cellStyle name="Comma 2 14 2 5 2" xfId="2647" xr:uid="{00000000-0005-0000-0000-0000901A0000}"/>
    <cellStyle name="Comma 2 14 2 5 2 2" xfId="6882" xr:uid="{00000000-0005-0000-0000-0000911A0000}"/>
    <cellStyle name="Comma 2 14 2 5 2 2 2" xfId="15449" xr:uid="{00000000-0005-0000-0000-0000921A0000}"/>
    <cellStyle name="Comma 2 14 2 5 2 2 3" xfId="27100" xr:uid="{00000000-0005-0000-0000-0000931A0000}"/>
    <cellStyle name="Comma 2 14 2 5 2 2 4" xfId="33323" xr:uid="{00000000-0005-0000-0000-0000941A0000}"/>
    <cellStyle name="Comma 2 14 2 5 2 3" xfId="9548" xr:uid="{00000000-0005-0000-0000-0000951A0000}"/>
    <cellStyle name="Comma 2 14 2 5 2 4" xfId="21342" xr:uid="{00000000-0005-0000-0000-0000961A0000}"/>
    <cellStyle name="Comma 2 14 2 5 2 5" xfId="33324" xr:uid="{00000000-0005-0000-0000-0000971A0000}"/>
    <cellStyle name="Comma 2 14 2 5 3" xfId="5735" xr:uid="{00000000-0005-0000-0000-0000981A0000}"/>
    <cellStyle name="Comma 2 14 2 5 3 2" xfId="15450" xr:uid="{00000000-0005-0000-0000-0000991A0000}"/>
    <cellStyle name="Comma 2 14 2 5 3 2 2" xfId="27101" xr:uid="{00000000-0005-0000-0000-00009A1A0000}"/>
    <cellStyle name="Comma 2 14 2 5 3 3" xfId="9549" xr:uid="{00000000-0005-0000-0000-00009B1A0000}"/>
    <cellStyle name="Comma 2 14 2 5 3 4" xfId="21343" xr:uid="{00000000-0005-0000-0000-00009C1A0000}"/>
    <cellStyle name="Comma 2 14 2 5 3 5" xfId="33325" xr:uid="{00000000-0005-0000-0000-00009D1A0000}"/>
    <cellStyle name="Comma 2 14 2 5 4" xfId="15448" xr:uid="{00000000-0005-0000-0000-00009E1A0000}"/>
    <cellStyle name="Comma 2 14 2 5 4 2" xfId="27099" xr:uid="{00000000-0005-0000-0000-00009F1A0000}"/>
    <cellStyle name="Comma 2 14 2 5 5" xfId="9547" xr:uid="{00000000-0005-0000-0000-0000A01A0000}"/>
    <cellStyle name="Comma 2 14 2 5 6" xfId="21341" xr:uid="{00000000-0005-0000-0000-0000A11A0000}"/>
    <cellStyle name="Comma 2 14 2 5 7" xfId="33326" xr:uid="{00000000-0005-0000-0000-0000A21A0000}"/>
    <cellStyle name="Comma 2 14 2 6" xfId="2640" xr:uid="{00000000-0005-0000-0000-0000A31A0000}"/>
    <cellStyle name="Comma 2 14 2 6 2" xfId="6875" xr:uid="{00000000-0005-0000-0000-0000A41A0000}"/>
    <cellStyle name="Comma 2 14 2 6 2 2" xfId="15451" xr:uid="{00000000-0005-0000-0000-0000A51A0000}"/>
    <cellStyle name="Comma 2 14 2 6 2 3" xfId="27102" xr:uid="{00000000-0005-0000-0000-0000A61A0000}"/>
    <cellStyle name="Comma 2 14 2 6 2 4" xfId="33327" xr:uid="{00000000-0005-0000-0000-0000A71A0000}"/>
    <cellStyle name="Comma 2 14 2 6 3" xfId="9550" xr:uid="{00000000-0005-0000-0000-0000A81A0000}"/>
    <cellStyle name="Comma 2 14 2 6 4" xfId="21344" xr:uid="{00000000-0005-0000-0000-0000A91A0000}"/>
    <cellStyle name="Comma 2 14 2 6 5" xfId="33328" xr:uid="{00000000-0005-0000-0000-0000AA1A0000}"/>
    <cellStyle name="Comma 2 14 2 7" xfId="4773" xr:uid="{00000000-0005-0000-0000-0000AB1A0000}"/>
    <cellStyle name="Comma 2 14 2 7 2" xfId="15452" xr:uid="{00000000-0005-0000-0000-0000AC1A0000}"/>
    <cellStyle name="Comma 2 14 2 7 2 2" xfId="27103" xr:uid="{00000000-0005-0000-0000-0000AD1A0000}"/>
    <cellStyle name="Comma 2 14 2 7 3" xfId="9551" xr:uid="{00000000-0005-0000-0000-0000AE1A0000}"/>
    <cellStyle name="Comma 2 14 2 7 4" xfId="21345" xr:uid="{00000000-0005-0000-0000-0000AF1A0000}"/>
    <cellStyle name="Comma 2 14 2 7 5" xfId="33329" xr:uid="{00000000-0005-0000-0000-0000B01A0000}"/>
    <cellStyle name="Comma 2 14 2 8" xfId="15429" xr:uid="{00000000-0005-0000-0000-0000B11A0000}"/>
    <cellStyle name="Comma 2 14 2 8 2" xfId="27080" xr:uid="{00000000-0005-0000-0000-0000B21A0000}"/>
    <cellStyle name="Comma 2 14 2 9" xfId="9528" xr:uid="{00000000-0005-0000-0000-0000B31A0000}"/>
    <cellStyle name="Comma 2 14 3" xfId="387" xr:uid="{00000000-0005-0000-0000-0000B41A0000}"/>
    <cellStyle name="Comma 2 14 3 2" xfId="388" xr:uid="{00000000-0005-0000-0000-0000B51A0000}"/>
    <cellStyle name="Comma 2 14 3 2 2" xfId="2649" xr:uid="{00000000-0005-0000-0000-0000B61A0000}"/>
    <cellStyle name="Comma 2 14 3 2 2 2" xfId="6884" xr:uid="{00000000-0005-0000-0000-0000B71A0000}"/>
    <cellStyle name="Comma 2 14 3 2 2 2 2" xfId="15455" xr:uid="{00000000-0005-0000-0000-0000B81A0000}"/>
    <cellStyle name="Comma 2 14 3 2 2 2 3" xfId="27106" xr:uid="{00000000-0005-0000-0000-0000B91A0000}"/>
    <cellStyle name="Comma 2 14 3 2 2 2 4" xfId="33330" xr:uid="{00000000-0005-0000-0000-0000BA1A0000}"/>
    <cellStyle name="Comma 2 14 3 2 2 3" xfId="9554" xr:uid="{00000000-0005-0000-0000-0000BB1A0000}"/>
    <cellStyle name="Comma 2 14 3 2 2 4" xfId="21348" xr:uid="{00000000-0005-0000-0000-0000BC1A0000}"/>
    <cellStyle name="Comma 2 14 3 2 2 5" xfId="33331" xr:uid="{00000000-0005-0000-0000-0000BD1A0000}"/>
    <cellStyle name="Comma 2 14 3 2 3" xfId="5736" xr:uid="{00000000-0005-0000-0000-0000BE1A0000}"/>
    <cellStyle name="Comma 2 14 3 2 3 2" xfId="15456" xr:uid="{00000000-0005-0000-0000-0000BF1A0000}"/>
    <cellStyle name="Comma 2 14 3 2 3 2 2" xfId="27107" xr:uid="{00000000-0005-0000-0000-0000C01A0000}"/>
    <cellStyle name="Comma 2 14 3 2 3 3" xfId="9555" xr:uid="{00000000-0005-0000-0000-0000C11A0000}"/>
    <cellStyle name="Comma 2 14 3 2 3 4" xfId="21349" xr:uid="{00000000-0005-0000-0000-0000C21A0000}"/>
    <cellStyle name="Comma 2 14 3 2 3 5" xfId="33332" xr:uid="{00000000-0005-0000-0000-0000C31A0000}"/>
    <cellStyle name="Comma 2 14 3 2 4" xfId="15454" xr:uid="{00000000-0005-0000-0000-0000C41A0000}"/>
    <cellStyle name="Comma 2 14 3 2 4 2" xfId="27105" xr:uid="{00000000-0005-0000-0000-0000C51A0000}"/>
    <cellStyle name="Comma 2 14 3 2 5" xfId="9553" xr:uid="{00000000-0005-0000-0000-0000C61A0000}"/>
    <cellStyle name="Comma 2 14 3 2 6" xfId="21347" xr:uid="{00000000-0005-0000-0000-0000C71A0000}"/>
    <cellStyle name="Comma 2 14 3 2 7" xfId="33333" xr:uid="{00000000-0005-0000-0000-0000C81A0000}"/>
    <cellStyle name="Comma 2 14 3 3" xfId="2648" xr:uid="{00000000-0005-0000-0000-0000C91A0000}"/>
    <cellStyle name="Comma 2 14 3 3 2" xfId="6883" xr:uid="{00000000-0005-0000-0000-0000CA1A0000}"/>
    <cellStyle name="Comma 2 14 3 3 2 2" xfId="15457" xr:uid="{00000000-0005-0000-0000-0000CB1A0000}"/>
    <cellStyle name="Comma 2 14 3 3 2 3" xfId="27108" xr:uid="{00000000-0005-0000-0000-0000CC1A0000}"/>
    <cellStyle name="Comma 2 14 3 3 2 4" xfId="33334" xr:uid="{00000000-0005-0000-0000-0000CD1A0000}"/>
    <cellStyle name="Comma 2 14 3 3 3" xfId="9556" xr:uid="{00000000-0005-0000-0000-0000CE1A0000}"/>
    <cellStyle name="Comma 2 14 3 3 4" xfId="21350" xr:uid="{00000000-0005-0000-0000-0000CF1A0000}"/>
    <cellStyle name="Comma 2 14 3 3 5" xfId="33335" xr:uid="{00000000-0005-0000-0000-0000D01A0000}"/>
    <cellStyle name="Comma 2 14 3 4" xfId="5170" xr:uid="{00000000-0005-0000-0000-0000D11A0000}"/>
    <cellStyle name="Comma 2 14 3 4 2" xfId="15458" xr:uid="{00000000-0005-0000-0000-0000D21A0000}"/>
    <cellStyle name="Comma 2 14 3 4 2 2" xfId="27109" xr:uid="{00000000-0005-0000-0000-0000D31A0000}"/>
    <cellStyle name="Comma 2 14 3 4 3" xfId="9557" xr:uid="{00000000-0005-0000-0000-0000D41A0000}"/>
    <cellStyle name="Comma 2 14 3 4 4" xfId="21351" xr:uid="{00000000-0005-0000-0000-0000D51A0000}"/>
    <cellStyle name="Comma 2 14 3 4 5" xfId="33336" xr:uid="{00000000-0005-0000-0000-0000D61A0000}"/>
    <cellStyle name="Comma 2 14 3 5" xfId="15453" xr:uid="{00000000-0005-0000-0000-0000D71A0000}"/>
    <cellStyle name="Comma 2 14 3 5 2" xfId="27104" xr:uid="{00000000-0005-0000-0000-0000D81A0000}"/>
    <cellStyle name="Comma 2 14 3 6" xfId="9552" xr:uid="{00000000-0005-0000-0000-0000D91A0000}"/>
    <cellStyle name="Comma 2 14 3 7" xfId="21346" xr:uid="{00000000-0005-0000-0000-0000DA1A0000}"/>
    <cellStyle name="Comma 2 14 3 8" xfId="33337" xr:uid="{00000000-0005-0000-0000-0000DB1A0000}"/>
    <cellStyle name="Comma 2 14 4" xfId="389" xr:uid="{00000000-0005-0000-0000-0000DC1A0000}"/>
    <cellStyle name="Comma 2 14 4 2" xfId="390" xr:uid="{00000000-0005-0000-0000-0000DD1A0000}"/>
    <cellStyle name="Comma 2 14 4 2 2" xfId="2651" xr:uid="{00000000-0005-0000-0000-0000DE1A0000}"/>
    <cellStyle name="Comma 2 14 4 2 2 2" xfId="6886" xr:uid="{00000000-0005-0000-0000-0000DF1A0000}"/>
    <cellStyle name="Comma 2 14 4 2 2 2 2" xfId="15461" xr:uid="{00000000-0005-0000-0000-0000E01A0000}"/>
    <cellStyle name="Comma 2 14 4 2 2 2 3" xfId="27112" xr:uid="{00000000-0005-0000-0000-0000E11A0000}"/>
    <cellStyle name="Comma 2 14 4 2 2 2 4" xfId="33338" xr:uid="{00000000-0005-0000-0000-0000E21A0000}"/>
    <cellStyle name="Comma 2 14 4 2 2 3" xfId="9560" xr:uid="{00000000-0005-0000-0000-0000E31A0000}"/>
    <cellStyle name="Comma 2 14 4 2 2 4" xfId="21354" xr:uid="{00000000-0005-0000-0000-0000E41A0000}"/>
    <cellStyle name="Comma 2 14 4 2 2 5" xfId="33339" xr:uid="{00000000-0005-0000-0000-0000E51A0000}"/>
    <cellStyle name="Comma 2 14 4 2 3" xfId="5737" xr:uid="{00000000-0005-0000-0000-0000E61A0000}"/>
    <cellStyle name="Comma 2 14 4 2 3 2" xfId="15462" xr:uid="{00000000-0005-0000-0000-0000E71A0000}"/>
    <cellStyle name="Comma 2 14 4 2 3 2 2" xfId="27113" xr:uid="{00000000-0005-0000-0000-0000E81A0000}"/>
    <cellStyle name="Comma 2 14 4 2 3 3" xfId="9561" xr:uid="{00000000-0005-0000-0000-0000E91A0000}"/>
    <cellStyle name="Comma 2 14 4 2 3 4" xfId="21355" xr:uid="{00000000-0005-0000-0000-0000EA1A0000}"/>
    <cellStyle name="Comma 2 14 4 2 3 5" xfId="33340" xr:uid="{00000000-0005-0000-0000-0000EB1A0000}"/>
    <cellStyle name="Comma 2 14 4 2 4" xfId="15460" xr:uid="{00000000-0005-0000-0000-0000EC1A0000}"/>
    <cellStyle name="Comma 2 14 4 2 4 2" xfId="27111" xr:uid="{00000000-0005-0000-0000-0000ED1A0000}"/>
    <cellStyle name="Comma 2 14 4 2 5" xfId="9559" xr:uid="{00000000-0005-0000-0000-0000EE1A0000}"/>
    <cellStyle name="Comma 2 14 4 2 6" xfId="21353" xr:uid="{00000000-0005-0000-0000-0000EF1A0000}"/>
    <cellStyle name="Comma 2 14 4 2 7" xfId="33341" xr:uid="{00000000-0005-0000-0000-0000F01A0000}"/>
    <cellStyle name="Comma 2 14 4 3" xfId="2650" xr:uid="{00000000-0005-0000-0000-0000F11A0000}"/>
    <cellStyle name="Comma 2 14 4 3 2" xfId="6885" xr:uid="{00000000-0005-0000-0000-0000F21A0000}"/>
    <cellStyle name="Comma 2 14 4 3 2 2" xfId="15463" xr:uid="{00000000-0005-0000-0000-0000F31A0000}"/>
    <cellStyle name="Comma 2 14 4 3 2 3" xfId="27114" xr:uid="{00000000-0005-0000-0000-0000F41A0000}"/>
    <cellStyle name="Comma 2 14 4 3 2 4" xfId="33342" xr:uid="{00000000-0005-0000-0000-0000F51A0000}"/>
    <cellStyle name="Comma 2 14 4 3 3" xfId="9562" xr:uid="{00000000-0005-0000-0000-0000F61A0000}"/>
    <cellStyle name="Comma 2 14 4 3 4" xfId="21356" xr:uid="{00000000-0005-0000-0000-0000F71A0000}"/>
    <cellStyle name="Comma 2 14 4 3 5" xfId="33343" xr:uid="{00000000-0005-0000-0000-0000F81A0000}"/>
    <cellStyle name="Comma 2 14 4 4" xfId="4928" xr:uid="{00000000-0005-0000-0000-0000F91A0000}"/>
    <cellStyle name="Comma 2 14 4 4 2" xfId="15464" xr:uid="{00000000-0005-0000-0000-0000FA1A0000}"/>
    <cellStyle name="Comma 2 14 4 4 2 2" xfId="27115" xr:uid="{00000000-0005-0000-0000-0000FB1A0000}"/>
    <cellStyle name="Comma 2 14 4 4 3" xfId="9563" xr:uid="{00000000-0005-0000-0000-0000FC1A0000}"/>
    <cellStyle name="Comma 2 14 4 4 4" xfId="21357" xr:uid="{00000000-0005-0000-0000-0000FD1A0000}"/>
    <cellStyle name="Comma 2 14 4 4 5" xfId="33344" xr:uid="{00000000-0005-0000-0000-0000FE1A0000}"/>
    <cellStyle name="Comma 2 14 4 5" xfId="15459" xr:uid="{00000000-0005-0000-0000-0000FF1A0000}"/>
    <cellStyle name="Comma 2 14 4 5 2" xfId="27110" xr:uid="{00000000-0005-0000-0000-0000001B0000}"/>
    <cellStyle name="Comma 2 14 4 6" xfId="9558" xr:uid="{00000000-0005-0000-0000-0000011B0000}"/>
    <cellStyle name="Comma 2 14 4 7" xfId="21352" xr:uid="{00000000-0005-0000-0000-0000021B0000}"/>
    <cellStyle name="Comma 2 14 4 8" xfId="33345" xr:uid="{00000000-0005-0000-0000-0000031B0000}"/>
    <cellStyle name="Comma 2 14 5" xfId="391" xr:uid="{00000000-0005-0000-0000-0000041B0000}"/>
    <cellStyle name="Comma 2 14 5 2" xfId="392" xr:uid="{00000000-0005-0000-0000-0000051B0000}"/>
    <cellStyle name="Comma 2 14 5 2 2" xfId="2653" xr:uid="{00000000-0005-0000-0000-0000061B0000}"/>
    <cellStyle name="Comma 2 14 5 2 2 2" xfId="6888" xr:uid="{00000000-0005-0000-0000-0000071B0000}"/>
    <cellStyle name="Comma 2 14 5 2 2 2 2" xfId="15467" xr:uid="{00000000-0005-0000-0000-0000081B0000}"/>
    <cellStyle name="Comma 2 14 5 2 2 2 3" xfId="27118" xr:uid="{00000000-0005-0000-0000-0000091B0000}"/>
    <cellStyle name="Comma 2 14 5 2 2 2 4" xfId="33346" xr:uid="{00000000-0005-0000-0000-00000A1B0000}"/>
    <cellStyle name="Comma 2 14 5 2 2 3" xfId="9566" xr:uid="{00000000-0005-0000-0000-00000B1B0000}"/>
    <cellStyle name="Comma 2 14 5 2 2 4" xfId="21360" xr:uid="{00000000-0005-0000-0000-00000C1B0000}"/>
    <cellStyle name="Comma 2 14 5 2 2 5" xfId="33347" xr:uid="{00000000-0005-0000-0000-00000D1B0000}"/>
    <cellStyle name="Comma 2 14 5 2 3" xfId="5738" xr:uid="{00000000-0005-0000-0000-00000E1B0000}"/>
    <cellStyle name="Comma 2 14 5 2 3 2" xfId="15468" xr:uid="{00000000-0005-0000-0000-00000F1B0000}"/>
    <cellStyle name="Comma 2 14 5 2 3 2 2" xfId="27119" xr:uid="{00000000-0005-0000-0000-0000101B0000}"/>
    <cellStyle name="Comma 2 14 5 2 3 3" xfId="9567" xr:uid="{00000000-0005-0000-0000-0000111B0000}"/>
    <cellStyle name="Comma 2 14 5 2 3 4" xfId="21361" xr:uid="{00000000-0005-0000-0000-0000121B0000}"/>
    <cellStyle name="Comma 2 14 5 2 3 5" xfId="33348" xr:uid="{00000000-0005-0000-0000-0000131B0000}"/>
    <cellStyle name="Comma 2 14 5 2 4" xfId="15466" xr:uid="{00000000-0005-0000-0000-0000141B0000}"/>
    <cellStyle name="Comma 2 14 5 2 4 2" xfId="27117" xr:uid="{00000000-0005-0000-0000-0000151B0000}"/>
    <cellStyle name="Comma 2 14 5 2 5" xfId="9565" xr:uid="{00000000-0005-0000-0000-0000161B0000}"/>
    <cellStyle name="Comma 2 14 5 2 6" xfId="21359" xr:uid="{00000000-0005-0000-0000-0000171B0000}"/>
    <cellStyle name="Comma 2 14 5 2 7" xfId="33349" xr:uid="{00000000-0005-0000-0000-0000181B0000}"/>
    <cellStyle name="Comma 2 14 5 3" xfId="2652" xr:uid="{00000000-0005-0000-0000-0000191B0000}"/>
    <cellStyle name="Comma 2 14 5 3 2" xfId="6887" xr:uid="{00000000-0005-0000-0000-00001A1B0000}"/>
    <cellStyle name="Comma 2 14 5 3 2 2" xfId="15469" xr:uid="{00000000-0005-0000-0000-00001B1B0000}"/>
    <cellStyle name="Comma 2 14 5 3 2 3" xfId="27120" xr:uid="{00000000-0005-0000-0000-00001C1B0000}"/>
    <cellStyle name="Comma 2 14 5 3 2 4" xfId="33350" xr:uid="{00000000-0005-0000-0000-00001D1B0000}"/>
    <cellStyle name="Comma 2 14 5 3 3" xfId="9568" xr:uid="{00000000-0005-0000-0000-00001E1B0000}"/>
    <cellStyle name="Comma 2 14 5 3 4" xfId="21362" xr:uid="{00000000-0005-0000-0000-00001F1B0000}"/>
    <cellStyle name="Comma 2 14 5 3 5" xfId="33351" xr:uid="{00000000-0005-0000-0000-0000201B0000}"/>
    <cellStyle name="Comma 2 14 5 4" xfId="5379" xr:uid="{00000000-0005-0000-0000-0000211B0000}"/>
    <cellStyle name="Comma 2 14 5 4 2" xfId="15470" xr:uid="{00000000-0005-0000-0000-0000221B0000}"/>
    <cellStyle name="Comma 2 14 5 4 2 2" xfId="27121" xr:uid="{00000000-0005-0000-0000-0000231B0000}"/>
    <cellStyle name="Comma 2 14 5 4 3" xfId="9569" xr:uid="{00000000-0005-0000-0000-0000241B0000}"/>
    <cellStyle name="Comma 2 14 5 4 4" xfId="21363" xr:uid="{00000000-0005-0000-0000-0000251B0000}"/>
    <cellStyle name="Comma 2 14 5 4 5" xfId="33352" xr:uid="{00000000-0005-0000-0000-0000261B0000}"/>
    <cellStyle name="Comma 2 14 5 5" xfId="15465" xr:uid="{00000000-0005-0000-0000-0000271B0000}"/>
    <cellStyle name="Comma 2 14 5 5 2" xfId="27116" xr:uid="{00000000-0005-0000-0000-0000281B0000}"/>
    <cellStyle name="Comma 2 14 5 6" xfId="9564" xr:uid="{00000000-0005-0000-0000-0000291B0000}"/>
    <cellStyle name="Comma 2 14 5 7" xfId="21358" xr:uid="{00000000-0005-0000-0000-00002A1B0000}"/>
    <cellStyle name="Comma 2 14 5 8" xfId="33353" xr:uid="{00000000-0005-0000-0000-00002B1B0000}"/>
    <cellStyle name="Comma 2 14 6" xfId="393" xr:uid="{00000000-0005-0000-0000-00002C1B0000}"/>
    <cellStyle name="Comma 2 14 6 2" xfId="2654" xr:uid="{00000000-0005-0000-0000-00002D1B0000}"/>
    <cellStyle name="Comma 2 14 6 2 2" xfId="6889" xr:uid="{00000000-0005-0000-0000-00002E1B0000}"/>
    <cellStyle name="Comma 2 14 6 2 2 2" xfId="15472" xr:uid="{00000000-0005-0000-0000-00002F1B0000}"/>
    <cellStyle name="Comma 2 14 6 2 2 3" xfId="27123" xr:uid="{00000000-0005-0000-0000-0000301B0000}"/>
    <cellStyle name="Comma 2 14 6 2 2 4" xfId="33354" xr:uid="{00000000-0005-0000-0000-0000311B0000}"/>
    <cellStyle name="Comma 2 14 6 2 3" xfId="9571" xr:uid="{00000000-0005-0000-0000-0000321B0000}"/>
    <cellStyle name="Comma 2 14 6 2 4" xfId="21365" xr:uid="{00000000-0005-0000-0000-0000331B0000}"/>
    <cellStyle name="Comma 2 14 6 2 5" xfId="33355" xr:uid="{00000000-0005-0000-0000-0000341B0000}"/>
    <cellStyle name="Comma 2 14 6 3" xfId="5739" xr:uid="{00000000-0005-0000-0000-0000351B0000}"/>
    <cellStyle name="Comma 2 14 6 3 2" xfId="15473" xr:uid="{00000000-0005-0000-0000-0000361B0000}"/>
    <cellStyle name="Comma 2 14 6 3 2 2" xfId="27124" xr:uid="{00000000-0005-0000-0000-0000371B0000}"/>
    <cellStyle name="Comma 2 14 6 3 3" xfId="9572" xr:uid="{00000000-0005-0000-0000-0000381B0000}"/>
    <cellStyle name="Comma 2 14 6 3 4" xfId="21366" xr:uid="{00000000-0005-0000-0000-0000391B0000}"/>
    <cellStyle name="Comma 2 14 6 3 5" xfId="33356" xr:uid="{00000000-0005-0000-0000-00003A1B0000}"/>
    <cellStyle name="Comma 2 14 6 4" xfId="15471" xr:uid="{00000000-0005-0000-0000-00003B1B0000}"/>
    <cellStyle name="Comma 2 14 6 4 2" xfId="27122" xr:uid="{00000000-0005-0000-0000-00003C1B0000}"/>
    <cellStyle name="Comma 2 14 6 5" xfId="9570" xr:uid="{00000000-0005-0000-0000-00003D1B0000}"/>
    <cellStyle name="Comma 2 14 6 6" xfId="21364" xr:uid="{00000000-0005-0000-0000-00003E1B0000}"/>
    <cellStyle name="Comma 2 14 6 7" xfId="33357" xr:uid="{00000000-0005-0000-0000-00003F1B0000}"/>
    <cellStyle name="Comma 2 14 7" xfId="2639" xr:uid="{00000000-0005-0000-0000-0000401B0000}"/>
    <cellStyle name="Comma 2 14 7 2" xfId="6874" xr:uid="{00000000-0005-0000-0000-0000411B0000}"/>
    <cellStyle name="Comma 2 14 7 2 2" xfId="15474" xr:uid="{00000000-0005-0000-0000-0000421B0000}"/>
    <cellStyle name="Comma 2 14 7 2 3" xfId="27125" xr:uid="{00000000-0005-0000-0000-0000431B0000}"/>
    <cellStyle name="Comma 2 14 7 2 4" xfId="33358" xr:uid="{00000000-0005-0000-0000-0000441B0000}"/>
    <cellStyle name="Comma 2 14 7 3" xfId="9573" xr:uid="{00000000-0005-0000-0000-0000451B0000}"/>
    <cellStyle name="Comma 2 14 7 4" xfId="21367" xr:uid="{00000000-0005-0000-0000-0000461B0000}"/>
    <cellStyle name="Comma 2 14 7 5" xfId="33359" xr:uid="{00000000-0005-0000-0000-0000471B0000}"/>
    <cellStyle name="Comma 2 14 8" xfId="4686" xr:uid="{00000000-0005-0000-0000-0000481B0000}"/>
    <cellStyle name="Comma 2 14 8 2" xfId="15475" xr:uid="{00000000-0005-0000-0000-0000491B0000}"/>
    <cellStyle name="Comma 2 14 8 2 2" xfId="27126" xr:uid="{00000000-0005-0000-0000-00004A1B0000}"/>
    <cellStyle name="Comma 2 14 8 3" xfId="9574" xr:uid="{00000000-0005-0000-0000-00004B1B0000}"/>
    <cellStyle name="Comma 2 14 8 4" xfId="21368" xr:uid="{00000000-0005-0000-0000-00004C1B0000}"/>
    <cellStyle name="Comma 2 14 8 5" xfId="33360" xr:uid="{00000000-0005-0000-0000-00004D1B0000}"/>
    <cellStyle name="Comma 2 14 9" xfId="15428" xr:uid="{00000000-0005-0000-0000-00004E1B0000}"/>
    <cellStyle name="Comma 2 14 9 2" xfId="27079" xr:uid="{00000000-0005-0000-0000-00004F1B0000}"/>
    <cellStyle name="Comma 2 15" xfId="394" xr:uid="{00000000-0005-0000-0000-0000501B0000}"/>
    <cellStyle name="Comma 2 15 10" xfId="21369" xr:uid="{00000000-0005-0000-0000-0000511B0000}"/>
    <cellStyle name="Comma 2 15 11" xfId="33361" xr:uid="{00000000-0005-0000-0000-0000521B0000}"/>
    <cellStyle name="Comma 2 15 2" xfId="395" xr:uid="{00000000-0005-0000-0000-0000531B0000}"/>
    <cellStyle name="Comma 2 15 2 2" xfId="396" xr:uid="{00000000-0005-0000-0000-0000541B0000}"/>
    <cellStyle name="Comma 2 15 2 2 2" xfId="2657" xr:uid="{00000000-0005-0000-0000-0000551B0000}"/>
    <cellStyle name="Comma 2 15 2 2 2 2" xfId="6892" xr:uid="{00000000-0005-0000-0000-0000561B0000}"/>
    <cellStyle name="Comma 2 15 2 2 2 2 2" xfId="15479" xr:uid="{00000000-0005-0000-0000-0000571B0000}"/>
    <cellStyle name="Comma 2 15 2 2 2 2 3" xfId="27130" xr:uid="{00000000-0005-0000-0000-0000581B0000}"/>
    <cellStyle name="Comma 2 15 2 2 2 2 4" xfId="33362" xr:uid="{00000000-0005-0000-0000-0000591B0000}"/>
    <cellStyle name="Comma 2 15 2 2 2 3" xfId="9578" xr:uid="{00000000-0005-0000-0000-00005A1B0000}"/>
    <cellStyle name="Comma 2 15 2 2 2 4" xfId="21372" xr:uid="{00000000-0005-0000-0000-00005B1B0000}"/>
    <cellStyle name="Comma 2 15 2 2 2 5" xfId="33363" xr:uid="{00000000-0005-0000-0000-00005C1B0000}"/>
    <cellStyle name="Comma 2 15 2 2 3" xfId="5740" xr:uid="{00000000-0005-0000-0000-00005D1B0000}"/>
    <cellStyle name="Comma 2 15 2 2 3 2" xfId="15480" xr:uid="{00000000-0005-0000-0000-00005E1B0000}"/>
    <cellStyle name="Comma 2 15 2 2 3 2 2" xfId="27131" xr:uid="{00000000-0005-0000-0000-00005F1B0000}"/>
    <cellStyle name="Comma 2 15 2 2 3 3" xfId="9579" xr:uid="{00000000-0005-0000-0000-0000601B0000}"/>
    <cellStyle name="Comma 2 15 2 2 3 4" xfId="21373" xr:uid="{00000000-0005-0000-0000-0000611B0000}"/>
    <cellStyle name="Comma 2 15 2 2 3 5" xfId="33364" xr:uid="{00000000-0005-0000-0000-0000621B0000}"/>
    <cellStyle name="Comma 2 15 2 2 4" xfId="15478" xr:uid="{00000000-0005-0000-0000-0000631B0000}"/>
    <cellStyle name="Comma 2 15 2 2 4 2" xfId="27129" xr:uid="{00000000-0005-0000-0000-0000641B0000}"/>
    <cellStyle name="Comma 2 15 2 2 5" xfId="9577" xr:uid="{00000000-0005-0000-0000-0000651B0000}"/>
    <cellStyle name="Comma 2 15 2 2 6" xfId="21371" xr:uid="{00000000-0005-0000-0000-0000661B0000}"/>
    <cellStyle name="Comma 2 15 2 2 7" xfId="33365" xr:uid="{00000000-0005-0000-0000-0000671B0000}"/>
    <cellStyle name="Comma 2 15 2 3" xfId="2656" xr:uid="{00000000-0005-0000-0000-0000681B0000}"/>
    <cellStyle name="Comma 2 15 2 3 2" xfId="6891" xr:uid="{00000000-0005-0000-0000-0000691B0000}"/>
    <cellStyle name="Comma 2 15 2 3 2 2" xfId="15481" xr:uid="{00000000-0005-0000-0000-00006A1B0000}"/>
    <cellStyle name="Comma 2 15 2 3 2 3" xfId="27132" xr:uid="{00000000-0005-0000-0000-00006B1B0000}"/>
    <cellStyle name="Comma 2 15 2 3 2 4" xfId="33366" xr:uid="{00000000-0005-0000-0000-00006C1B0000}"/>
    <cellStyle name="Comma 2 15 2 3 3" xfId="9580" xr:uid="{00000000-0005-0000-0000-00006D1B0000}"/>
    <cellStyle name="Comma 2 15 2 3 4" xfId="21374" xr:uid="{00000000-0005-0000-0000-00006E1B0000}"/>
    <cellStyle name="Comma 2 15 2 3 5" xfId="33367" xr:uid="{00000000-0005-0000-0000-00006F1B0000}"/>
    <cellStyle name="Comma 2 15 2 4" xfId="5097" xr:uid="{00000000-0005-0000-0000-0000701B0000}"/>
    <cellStyle name="Comma 2 15 2 4 2" xfId="15482" xr:uid="{00000000-0005-0000-0000-0000711B0000}"/>
    <cellStyle name="Comma 2 15 2 4 2 2" xfId="27133" xr:uid="{00000000-0005-0000-0000-0000721B0000}"/>
    <cellStyle name="Comma 2 15 2 4 3" xfId="9581" xr:uid="{00000000-0005-0000-0000-0000731B0000}"/>
    <cellStyle name="Comma 2 15 2 4 4" xfId="21375" xr:uid="{00000000-0005-0000-0000-0000741B0000}"/>
    <cellStyle name="Comma 2 15 2 4 5" xfId="33368" xr:uid="{00000000-0005-0000-0000-0000751B0000}"/>
    <cellStyle name="Comma 2 15 2 5" xfId="15477" xr:uid="{00000000-0005-0000-0000-0000761B0000}"/>
    <cellStyle name="Comma 2 15 2 5 2" xfId="27128" xr:uid="{00000000-0005-0000-0000-0000771B0000}"/>
    <cellStyle name="Comma 2 15 2 6" xfId="9576" xr:uid="{00000000-0005-0000-0000-0000781B0000}"/>
    <cellStyle name="Comma 2 15 2 7" xfId="21370" xr:uid="{00000000-0005-0000-0000-0000791B0000}"/>
    <cellStyle name="Comma 2 15 2 8" xfId="33369" xr:uid="{00000000-0005-0000-0000-00007A1B0000}"/>
    <cellStyle name="Comma 2 15 3" xfId="397" xr:uid="{00000000-0005-0000-0000-00007B1B0000}"/>
    <cellStyle name="Comma 2 15 3 2" xfId="398" xr:uid="{00000000-0005-0000-0000-00007C1B0000}"/>
    <cellStyle name="Comma 2 15 3 2 2" xfId="2659" xr:uid="{00000000-0005-0000-0000-00007D1B0000}"/>
    <cellStyle name="Comma 2 15 3 2 2 2" xfId="6894" xr:uid="{00000000-0005-0000-0000-00007E1B0000}"/>
    <cellStyle name="Comma 2 15 3 2 2 2 2" xfId="15485" xr:uid="{00000000-0005-0000-0000-00007F1B0000}"/>
    <cellStyle name="Comma 2 15 3 2 2 2 3" xfId="27136" xr:uid="{00000000-0005-0000-0000-0000801B0000}"/>
    <cellStyle name="Comma 2 15 3 2 2 2 4" xfId="33370" xr:uid="{00000000-0005-0000-0000-0000811B0000}"/>
    <cellStyle name="Comma 2 15 3 2 2 3" xfId="9584" xr:uid="{00000000-0005-0000-0000-0000821B0000}"/>
    <cellStyle name="Comma 2 15 3 2 2 4" xfId="21378" xr:uid="{00000000-0005-0000-0000-0000831B0000}"/>
    <cellStyle name="Comma 2 15 3 2 2 5" xfId="33371" xr:uid="{00000000-0005-0000-0000-0000841B0000}"/>
    <cellStyle name="Comma 2 15 3 2 3" xfId="5741" xr:uid="{00000000-0005-0000-0000-0000851B0000}"/>
    <cellStyle name="Comma 2 15 3 2 3 2" xfId="15486" xr:uid="{00000000-0005-0000-0000-0000861B0000}"/>
    <cellStyle name="Comma 2 15 3 2 3 2 2" xfId="27137" xr:uid="{00000000-0005-0000-0000-0000871B0000}"/>
    <cellStyle name="Comma 2 15 3 2 3 3" xfId="9585" xr:uid="{00000000-0005-0000-0000-0000881B0000}"/>
    <cellStyle name="Comma 2 15 3 2 3 4" xfId="21379" xr:uid="{00000000-0005-0000-0000-0000891B0000}"/>
    <cellStyle name="Comma 2 15 3 2 3 5" xfId="33372" xr:uid="{00000000-0005-0000-0000-00008A1B0000}"/>
    <cellStyle name="Comma 2 15 3 2 4" xfId="15484" xr:uid="{00000000-0005-0000-0000-00008B1B0000}"/>
    <cellStyle name="Comma 2 15 3 2 4 2" xfId="27135" xr:uid="{00000000-0005-0000-0000-00008C1B0000}"/>
    <cellStyle name="Comma 2 15 3 2 5" xfId="9583" xr:uid="{00000000-0005-0000-0000-00008D1B0000}"/>
    <cellStyle name="Comma 2 15 3 2 6" xfId="21377" xr:uid="{00000000-0005-0000-0000-00008E1B0000}"/>
    <cellStyle name="Comma 2 15 3 2 7" xfId="33373" xr:uid="{00000000-0005-0000-0000-00008F1B0000}"/>
    <cellStyle name="Comma 2 15 3 3" xfId="2658" xr:uid="{00000000-0005-0000-0000-0000901B0000}"/>
    <cellStyle name="Comma 2 15 3 3 2" xfId="6893" xr:uid="{00000000-0005-0000-0000-0000911B0000}"/>
    <cellStyle name="Comma 2 15 3 3 2 2" xfId="15487" xr:uid="{00000000-0005-0000-0000-0000921B0000}"/>
    <cellStyle name="Comma 2 15 3 3 2 3" xfId="27138" xr:uid="{00000000-0005-0000-0000-0000931B0000}"/>
    <cellStyle name="Comma 2 15 3 3 2 4" xfId="33374" xr:uid="{00000000-0005-0000-0000-0000941B0000}"/>
    <cellStyle name="Comma 2 15 3 3 3" xfId="9586" xr:uid="{00000000-0005-0000-0000-0000951B0000}"/>
    <cellStyle name="Comma 2 15 3 3 4" xfId="21380" xr:uid="{00000000-0005-0000-0000-0000961B0000}"/>
    <cellStyle name="Comma 2 15 3 3 5" xfId="33375" xr:uid="{00000000-0005-0000-0000-0000971B0000}"/>
    <cellStyle name="Comma 2 15 3 4" xfId="4855" xr:uid="{00000000-0005-0000-0000-0000981B0000}"/>
    <cellStyle name="Comma 2 15 3 4 2" xfId="15488" xr:uid="{00000000-0005-0000-0000-0000991B0000}"/>
    <cellStyle name="Comma 2 15 3 4 2 2" xfId="27139" xr:uid="{00000000-0005-0000-0000-00009A1B0000}"/>
    <cellStyle name="Comma 2 15 3 4 3" xfId="9587" xr:uid="{00000000-0005-0000-0000-00009B1B0000}"/>
    <cellStyle name="Comma 2 15 3 4 4" xfId="21381" xr:uid="{00000000-0005-0000-0000-00009C1B0000}"/>
    <cellStyle name="Comma 2 15 3 4 5" xfId="33376" xr:uid="{00000000-0005-0000-0000-00009D1B0000}"/>
    <cellStyle name="Comma 2 15 3 5" xfId="15483" xr:uid="{00000000-0005-0000-0000-00009E1B0000}"/>
    <cellStyle name="Comma 2 15 3 5 2" xfId="27134" xr:uid="{00000000-0005-0000-0000-00009F1B0000}"/>
    <cellStyle name="Comma 2 15 3 6" xfId="9582" xr:uid="{00000000-0005-0000-0000-0000A01B0000}"/>
    <cellStyle name="Comma 2 15 3 7" xfId="21376" xr:uid="{00000000-0005-0000-0000-0000A11B0000}"/>
    <cellStyle name="Comma 2 15 3 8" xfId="33377" xr:uid="{00000000-0005-0000-0000-0000A21B0000}"/>
    <cellStyle name="Comma 2 15 4" xfId="399" xr:uid="{00000000-0005-0000-0000-0000A31B0000}"/>
    <cellStyle name="Comma 2 15 4 2" xfId="400" xr:uid="{00000000-0005-0000-0000-0000A41B0000}"/>
    <cellStyle name="Comma 2 15 4 2 2" xfId="2661" xr:uid="{00000000-0005-0000-0000-0000A51B0000}"/>
    <cellStyle name="Comma 2 15 4 2 2 2" xfId="6896" xr:uid="{00000000-0005-0000-0000-0000A61B0000}"/>
    <cellStyle name="Comma 2 15 4 2 2 2 2" xfId="15491" xr:uid="{00000000-0005-0000-0000-0000A71B0000}"/>
    <cellStyle name="Comma 2 15 4 2 2 2 3" xfId="27142" xr:uid="{00000000-0005-0000-0000-0000A81B0000}"/>
    <cellStyle name="Comma 2 15 4 2 2 2 4" xfId="33378" xr:uid="{00000000-0005-0000-0000-0000A91B0000}"/>
    <cellStyle name="Comma 2 15 4 2 2 3" xfId="9590" xr:uid="{00000000-0005-0000-0000-0000AA1B0000}"/>
    <cellStyle name="Comma 2 15 4 2 2 4" xfId="21384" xr:uid="{00000000-0005-0000-0000-0000AB1B0000}"/>
    <cellStyle name="Comma 2 15 4 2 2 5" xfId="33379" xr:uid="{00000000-0005-0000-0000-0000AC1B0000}"/>
    <cellStyle name="Comma 2 15 4 2 3" xfId="5742" xr:uid="{00000000-0005-0000-0000-0000AD1B0000}"/>
    <cellStyle name="Comma 2 15 4 2 3 2" xfId="15492" xr:uid="{00000000-0005-0000-0000-0000AE1B0000}"/>
    <cellStyle name="Comma 2 15 4 2 3 2 2" xfId="27143" xr:uid="{00000000-0005-0000-0000-0000AF1B0000}"/>
    <cellStyle name="Comma 2 15 4 2 3 3" xfId="9591" xr:uid="{00000000-0005-0000-0000-0000B01B0000}"/>
    <cellStyle name="Comma 2 15 4 2 3 4" xfId="21385" xr:uid="{00000000-0005-0000-0000-0000B11B0000}"/>
    <cellStyle name="Comma 2 15 4 2 3 5" xfId="33380" xr:uid="{00000000-0005-0000-0000-0000B21B0000}"/>
    <cellStyle name="Comma 2 15 4 2 4" xfId="15490" xr:uid="{00000000-0005-0000-0000-0000B31B0000}"/>
    <cellStyle name="Comma 2 15 4 2 4 2" xfId="27141" xr:uid="{00000000-0005-0000-0000-0000B41B0000}"/>
    <cellStyle name="Comma 2 15 4 2 5" xfId="9589" xr:uid="{00000000-0005-0000-0000-0000B51B0000}"/>
    <cellStyle name="Comma 2 15 4 2 6" xfId="21383" xr:uid="{00000000-0005-0000-0000-0000B61B0000}"/>
    <cellStyle name="Comma 2 15 4 2 7" xfId="33381" xr:uid="{00000000-0005-0000-0000-0000B71B0000}"/>
    <cellStyle name="Comma 2 15 4 3" xfId="2660" xr:uid="{00000000-0005-0000-0000-0000B81B0000}"/>
    <cellStyle name="Comma 2 15 4 3 2" xfId="6895" xr:uid="{00000000-0005-0000-0000-0000B91B0000}"/>
    <cellStyle name="Comma 2 15 4 3 2 2" xfId="15493" xr:uid="{00000000-0005-0000-0000-0000BA1B0000}"/>
    <cellStyle name="Comma 2 15 4 3 2 3" xfId="27144" xr:uid="{00000000-0005-0000-0000-0000BB1B0000}"/>
    <cellStyle name="Comma 2 15 4 3 2 4" xfId="33382" xr:uid="{00000000-0005-0000-0000-0000BC1B0000}"/>
    <cellStyle name="Comma 2 15 4 3 3" xfId="9592" xr:uid="{00000000-0005-0000-0000-0000BD1B0000}"/>
    <cellStyle name="Comma 2 15 4 3 4" xfId="21386" xr:uid="{00000000-0005-0000-0000-0000BE1B0000}"/>
    <cellStyle name="Comma 2 15 4 3 5" xfId="33383" xr:uid="{00000000-0005-0000-0000-0000BF1B0000}"/>
    <cellStyle name="Comma 2 15 4 4" xfId="5306" xr:uid="{00000000-0005-0000-0000-0000C01B0000}"/>
    <cellStyle name="Comma 2 15 4 4 2" xfId="15494" xr:uid="{00000000-0005-0000-0000-0000C11B0000}"/>
    <cellStyle name="Comma 2 15 4 4 2 2" xfId="27145" xr:uid="{00000000-0005-0000-0000-0000C21B0000}"/>
    <cellStyle name="Comma 2 15 4 4 3" xfId="9593" xr:uid="{00000000-0005-0000-0000-0000C31B0000}"/>
    <cellStyle name="Comma 2 15 4 4 4" xfId="21387" xr:uid="{00000000-0005-0000-0000-0000C41B0000}"/>
    <cellStyle name="Comma 2 15 4 4 5" xfId="33384" xr:uid="{00000000-0005-0000-0000-0000C51B0000}"/>
    <cellStyle name="Comma 2 15 4 5" xfId="15489" xr:uid="{00000000-0005-0000-0000-0000C61B0000}"/>
    <cellStyle name="Comma 2 15 4 5 2" xfId="27140" xr:uid="{00000000-0005-0000-0000-0000C71B0000}"/>
    <cellStyle name="Comma 2 15 4 6" xfId="9588" xr:uid="{00000000-0005-0000-0000-0000C81B0000}"/>
    <cellStyle name="Comma 2 15 4 7" xfId="21382" xr:uid="{00000000-0005-0000-0000-0000C91B0000}"/>
    <cellStyle name="Comma 2 15 4 8" xfId="33385" xr:uid="{00000000-0005-0000-0000-0000CA1B0000}"/>
    <cellStyle name="Comma 2 15 5" xfId="401" xr:uid="{00000000-0005-0000-0000-0000CB1B0000}"/>
    <cellStyle name="Comma 2 15 5 2" xfId="2662" xr:uid="{00000000-0005-0000-0000-0000CC1B0000}"/>
    <cellStyle name="Comma 2 15 5 2 2" xfId="6897" xr:uid="{00000000-0005-0000-0000-0000CD1B0000}"/>
    <cellStyle name="Comma 2 15 5 2 2 2" xfId="15496" xr:uid="{00000000-0005-0000-0000-0000CE1B0000}"/>
    <cellStyle name="Comma 2 15 5 2 2 3" xfId="27147" xr:uid="{00000000-0005-0000-0000-0000CF1B0000}"/>
    <cellStyle name="Comma 2 15 5 2 2 4" xfId="33386" xr:uid="{00000000-0005-0000-0000-0000D01B0000}"/>
    <cellStyle name="Comma 2 15 5 2 3" xfId="9595" xr:uid="{00000000-0005-0000-0000-0000D11B0000}"/>
    <cellStyle name="Comma 2 15 5 2 4" xfId="21389" xr:uid="{00000000-0005-0000-0000-0000D21B0000}"/>
    <cellStyle name="Comma 2 15 5 2 5" xfId="33387" xr:uid="{00000000-0005-0000-0000-0000D31B0000}"/>
    <cellStyle name="Comma 2 15 5 3" xfId="5743" xr:uid="{00000000-0005-0000-0000-0000D41B0000}"/>
    <cellStyle name="Comma 2 15 5 3 2" xfId="15497" xr:uid="{00000000-0005-0000-0000-0000D51B0000}"/>
    <cellStyle name="Comma 2 15 5 3 2 2" xfId="27148" xr:uid="{00000000-0005-0000-0000-0000D61B0000}"/>
    <cellStyle name="Comma 2 15 5 3 3" xfId="9596" xr:uid="{00000000-0005-0000-0000-0000D71B0000}"/>
    <cellStyle name="Comma 2 15 5 3 4" xfId="21390" xr:uid="{00000000-0005-0000-0000-0000D81B0000}"/>
    <cellStyle name="Comma 2 15 5 3 5" xfId="33388" xr:uid="{00000000-0005-0000-0000-0000D91B0000}"/>
    <cellStyle name="Comma 2 15 5 4" xfId="15495" xr:uid="{00000000-0005-0000-0000-0000DA1B0000}"/>
    <cellStyle name="Comma 2 15 5 4 2" xfId="27146" xr:uid="{00000000-0005-0000-0000-0000DB1B0000}"/>
    <cellStyle name="Comma 2 15 5 5" xfId="9594" xr:uid="{00000000-0005-0000-0000-0000DC1B0000}"/>
    <cellStyle name="Comma 2 15 5 6" xfId="21388" xr:uid="{00000000-0005-0000-0000-0000DD1B0000}"/>
    <cellStyle name="Comma 2 15 5 7" xfId="33389" xr:uid="{00000000-0005-0000-0000-0000DE1B0000}"/>
    <cellStyle name="Comma 2 15 6" xfId="2655" xr:uid="{00000000-0005-0000-0000-0000DF1B0000}"/>
    <cellStyle name="Comma 2 15 6 2" xfId="6890" xr:uid="{00000000-0005-0000-0000-0000E01B0000}"/>
    <cellStyle name="Comma 2 15 6 2 2" xfId="15498" xr:uid="{00000000-0005-0000-0000-0000E11B0000}"/>
    <cellStyle name="Comma 2 15 6 2 3" xfId="27149" xr:uid="{00000000-0005-0000-0000-0000E21B0000}"/>
    <cellStyle name="Comma 2 15 6 2 4" xfId="33390" xr:uid="{00000000-0005-0000-0000-0000E31B0000}"/>
    <cellStyle name="Comma 2 15 6 3" xfId="9597" xr:uid="{00000000-0005-0000-0000-0000E41B0000}"/>
    <cellStyle name="Comma 2 15 6 4" xfId="21391" xr:uid="{00000000-0005-0000-0000-0000E51B0000}"/>
    <cellStyle name="Comma 2 15 6 5" xfId="33391" xr:uid="{00000000-0005-0000-0000-0000E61B0000}"/>
    <cellStyle name="Comma 2 15 7" xfId="4613" xr:uid="{00000000-0005-0000-0000-0000E71B0000}"/>
    <cellStyle name="Comma 2 15 7 2" xfId="15499" xr:uid="{00000000-0005-0000-0000-0000E81B0000}"/>
    <cellStyle name="Comma 2 15 7 2 2" xfId="27150" xr:uid="{00000000-0005-0000-0000-0000E91B0000}"/>
    <cellStyle name="Comma 2 15 7 3" xfId="9598" xr:uid="{00000000-0005-0000-0000-0000EA1B0000}"/>
    <cellStyle name="Comma 2 15 7 4" xfId="21392" xr:uid="{00000000-0005-0000-0000-0000EB1B0000}"/>
    <cellStyle name="Comma 2 15 7 5" xfId="33392" xr:uid="{00000000-0005-0000-0000-0000EC1B0000}"/>
    <cellStyle name="Comma 2 15 8" xfId="15476" xr:uid="{00000000-0005-0000-0000-0000ED1B0000}"/>
    <cellStyle name="Comma 2 15 8 2" xfId="27127" xr:uid="{00000000-0005-0000-0000-0000EE1B0000}"/>
    <cellStyle name="Comma 2 15 9" xfId="9575" xr:uid="{00000000-0005-0000-0000-0000EF1B0000}"/>
    <cellStyle name="Comma 2 16" xfId="402" xr:uid="{00000000-0005-0000-0000-0000F01B0000}"/>
    <cellStyle name="Comma 2 16 10" xfId="21393" xr:uid="{00000000-0005-0000-0000-0000F11B0000}"/>
    <cellStyle name="Comma 2 16 11" xfId="33393" xr:uid="{00000000-0005-0000-0000-0000F21B0000}"/>
    <cellStyle name="Comma 2 16 2" xfId="403" xr:uid="{00000000-0005-0000-0000-0000F31B0000}"/>
    <cellStyle name="Comma 2 16 2 2" xfId="404" xr:uid="{00000000-0005-0000-0000-0000F41B0000}"/>
    <cellStyle name="Comma 2 16 2 2 2" xfId="2665" xr:uid="{00000000-0005-0000-0000-0000F51B0000}"/>
    <cellStyle name="Comma 2 16 2 2 2 2" xfId="6900" xr:uid="{00000000-0005-0000-0000-0000F61B0000}"/>
    <cellStyle name="Comma 2 16 2 2 2 2 2" xfId="15503" xr:uid="{00000000-0005-0000-0000-0000F71B0000}"/>
    <cellStyle name="Comma 2 16 2 2 2 2 3" xfId="27154" xr:uid="{00000000-0005-0000-0000-0000F81B0000}"/>
    <cellStyle name="Comma 2 16 2 2 2 2 4" xfId="33394" xr:uid="{00000000-0005-0000-0000-0000F91B0000}"/>
    <cellStyle name="Comma 2 16 2 2 2 3" xfId="9602" xr:uid="{00000000-0005-0000-0000-0000FA1B0000}"/>
    <cellStyle name="Comma 2 16 2 2 2 4" xfId="21396" xr:uid="{00000000-0005-0000-0000-0000FB1B0000}"/>
    <cellStyle name="Comma 2 16 2 2 2 5" xfId="33395" xr:uid="{00000000-0005-0000-0000-0000FC1B0000}"/>
    <cellStyle name="Comma 2 16 2 2 3" xfId="5744" xr:uid="{00000000-0005-0000-0000-0000FD1B0000}"/>
    <cellStyle name="Comma 2 16 2 2 3 2" xfId="15504" xr:uid="{00000000-0005-0000-0000-0000FE1B0000}"/>
    <cellStyle name="Comma 2 16 2 2 3 2 2" xfId="27155" xr:uid="{00000000-0005-0000-0000-0000FF1B0000}"/>
    <cellStyle name="Comma 2 16 2 2 3 3" xfId="9603" xr:uid="{00000000-0005-0000-0000-0000001C0000}"/>
    <cellStyle name="Comma 2 16 2 2 3 4" xfId="21397" xr:uid="{00000000-0005-0000-0000-0000011C0000}"/>
    <cellStyle name="Comma 2 16 2 2 3 5" xfId="33396" xr:uid="{00000000-0005-0000-0000-0000021C0000}"/>
    <cellStyle name="Comma 2 16 2 2 4" xfId="15502" xr:uid="{00000000-0005-0000-0000-0000031C0000}"/>
    <cellStyle name="Comma 2 16 2 2 4 2" xfId="27153" xr:uid="{00000000-0005-0000-0000-0000041C0000}"/>
    <cellStyle name="Comma 2 16 2 2 5" xfId="9601" xr:uid="{00000000-0005-0000-0000-0000051C0000}"/>
    <cellStyle name="Comma 2 16 2 2 6" xfId="21395" xr:uid="{00000000-0005-0000-0000-0000061C0000}"/>
    <cellStyle name="Comma 2 16 2 2 7" xfId="33397" xr:uid="{00000000-0005-0000-0000-0000071C0000}"/>
    <cellStyle name="Comma 2 16 2 3" xfId="2664" xr:uid="{00000000-0005-0000-0000-0000081C0000}"/>
    <cellStyle name="Comma 2 16 2 3 2" xfId="6899" xr:uid="{00000000-0005-0000-0000-0000091C0000}"/>
    <cellStyle name="Comma 2 16 2 3 2 2" xfId="15505" xr:uid="{00000000-0005-0000-0000-00000A1C0000}"/>
    <cellStyle name="Comma 2 16 2 3 2 3" xfId="27156" xr:uid="{00000000-0005-0000-0000-00000B1C0000}"/>
    <cellStyle name="Comma 2 16 2 3 2 4" xfId="33398" xr:uid="{00000000-0005-0000-0000-00000C1C0000}"/>
    <cellStyle name="Comma 2 16 2 3 3" xfId="9604" xr:uid="{00000000-0005-0000-0000-00000D1C0000}"/>
    <cellStyle name="Comma 2 16 2 3 4" xfId="21398" xr:uid="{00000000-0005-0000-0000-00000E1C0000}"/>
    <cellStyle name="Comma 2 16 2 3 5" xfId="33399" xr:uid="{00000000-0005-0000-0000-00000F1C0000}"/>
    <cellStyle name="Comma 2 16 2 4" xfId="5184" xr:uid="{00000000-0005-0000-0000-0000101C0000}"/>
    <cellStyle name="Comma 2 16 2 4 2" xfId="15506" xr:uid="{00000000-0005-0000-0000-0000111C0000}"/>
    <cellStyle name="Comma 2 16 2 4 2 2" xfId="27157" xr:uid="{00000000-0005-0000-0000-0000121C0000}"/>
    <cellStyle name="Comma 2 16 2 4 3" xfId="9605" xr:uid="{00000000-0005-0000-0000-0000131C0000}"/>
    <cellStyle name="Comma 2 16 2 4 4" xfId="21399" xr:uid="{00000000-0005-0000-0000-0000141C0000}"/>
    <cellStyle name="Comma 2 16 2 4 5" xfId="33400" xr:uid="{00000000-0005-0000-0000-0000151C0000}"/>
    <cellStyle name="Comma 2 16 2 5" xfId="15501" xr:uid="{00000000-0005-0000-0000-0000161C0000}"/>
    <cellStyle name="Comma 2 16 2 5 2" xfId="27152" xr:uid="{00000000-0005-0000-0000-0000171C0000}"/>
    <cellStyle name="Comma 2 16 2 6" xfId="9600" xr:uid="{00000000-0005-0000-0000-0000181C0000}"/>
    <cellStyle name="Comma 2 16 2 7" xfId="21394" xr:uid="{00000000-0005-0000-0000-0000191C0000}"/>
    <cellStyle name="Comma 2 16 2 8" xfId="33401" xr:uid="{00000000-0005-0000-0000-00001A1C0000}"/>
    <cellStyle name="Comma 2 16 3" xfId="405" xr:uid="{00000000-0005-0000-0000-00001B1C0000}"/>
    <cellStyle name="Comma 2 16 3 2" xfId="406" xr:uid="{00000000-0005-0000-0000-00001C1C0000}"/>
    <cellStyle name="Comma 2 16 3 2 2" xfId="2667" xr:uid="{00000000-0005-0000-0000-00001D1C0000}"/>
    <cellStyle name="Comma 2 16 3 2 2 2" xfId="6902" xr:uid="{00000000-0005-0000-0000-00001E1C0000}"/>
    <cellStyle name="Comma 2 16 3 2 2 2 2" xfId="15509" xr:uid="{00000000-0005-0000-0000-00001F1C0000}"/>
    <cellStyle name="Comma 2 16 3 2 2 2 3" xfId="27160" xr:uid="{00000000-0005-0000-0000-0000201C0000}"/>
    <cellStyle name="Comma 2 16 3 2 2 2 4" xfId="33402" xr:uid="{00000000-0005-0000-0000-0000211C0000}"/>
    <cellStyle name="Comma 2 16 3 2 2 3" xfId="9608" xr:uid="{00000000-0005-0000-0000-0000221C0000}"/>
    <cellStyle name="Comma 2 16 3 2 2 4" xfId="21402" xr:uid="{00000000-0005-0000-0000-0000231C0000}"/>
    <cellStyle name="Comma 2 16 3 2 2 5" xfId="33403" xr:uid="{00000000-0005-0000-0000-0000241C0000}"/>
    <cellStyle name="Comma 2 16 3 2 3" xfId="5745" xr:uid="{00000000-0005-0000-0000-0000251C0000}"/>
    <cellStyle name="Comma 2 16 3 2 3 2" xfId="15510" xr:uid="{00000000-0005-0000-0000-0000261C0000}"/>
    <cellStyle name="Comma 2 16 3 2 3 2 2" xfId="27161" xr:uid="{00000000-0005-0000-0000-0000271C0000}"/>
    <cellStyle name="Comma 2 16 3 2 3 3" xfId="9609" xr:uid="{00000000-0005-0000-0000-0000281C0000}"/>
    <cellStyle name="Comma 2 16 3 2 3 4" xfId="21403" xr:uid="{00000000-0005-0000-0000-0000291C0000}"/>
    <cellStyle name="Comma 2 16 3 2 3 5" xfId="33404" xr:uid="{00000000-0005-0000-0000-00002A1C0000}"/>
    <cellStyle name="Comma 2 16 3 2 4" xfId="15508" xr:uid="{00000000-0005-0000-0000-00002B1C0000}"/>
    <cellStyle name="Comma 2 16 3 2 4 2" xfId="27159" xr:uid="{00000000-0005-0000-0000-00002C1C0000}"/>
    <cellStyle name="Comma 2 16 3 2 5" xfId="9607" xr:uid="{00000000-0005-0000-0000-00002D1C0000}"/>
    <cellStyle name="Comma 2 16 3 2 6" xfId="21401" xr:uid="{00000000-0005-0000-0000-00002E1C0000}"/>
    <cellStyle name="Comma 2 16 3 2 7" xfId="33405" xr:uid="{00000000-0005-0000-0000-00002F1C0000}"/>
    <cellStyle name="Comma 2 16 3 3" xfId="2666" xr:uid="{00000000-0005-0000-0000-0000301C0000}"/>
    <cellStyle name="Comma 2 16 3 3 2" xfId="6901" xr:uid="{00000000-0005-0000-0000-0000311C0000}"/>
    <cellStyle name="Comma 2 16 3 3 2 2" xfId="15511" xr:uid="{00000000-0005-0000-0000-0000321C0000}"/>
    <cellStyle name="Comma 2 16 3 3 2 3" xfId="27162" xr:uid="{00000000-0005-0000-0000-0000331C0000}"/>
    <cellStyle name="Comma 2 16 3 3 2 4" xfId="33406" xr:uid="{00000000-0005-0000-0000-0000341C0000}"/>
    <cellStyle name="Comma 2 16 3 3 3" xfId="9610" xr:uid="{00000000-0005-0000-0000-0000351C0000}"/>
    <cellStyle name="Comma 2 16 3 3 4" xfId="21404" xr:uid="{00000000-0005-0000-0000-0000361C0000}"/>
    <cellStyle name="Comma 2 16 3 3 5" xfId="33407" xr:uid="{00000000-0005-0000-0000-0000371C0000}"/>
    <cellStyle name="Comma 2 16 3 4" xfId="4942" xr:uid="{00000000-0005-0000-0000-0000381C0000}"/>
    <cellStyle name="Comma 2 16 3 4 2" xfId="15512" xr:uid="{00000000-0005-0000-0000-0000391C0000}"/>
    <cellStyle name="Comma 2 16 3 4 2 2" xfId="27163" xr:uid="{00000000-0005-0000-0000-00003A1C0000}"/>
    <cellStyle name="Comma 2 16 3 4 3" xfId="9611" xr:uid="{00000000-0005-0000-0000-00003B1C0000}"/>
    <cellStyle name="Comma 2 16 3 4 4" xfId="21405" xr:uid="{00000000-0005-0000-0000-00003C1C0000}"/>
    <cellStyle name="Comma 2 16 3 4 5" xfId="33408" xr:uid="{00000000-0005-0000-0000-00003D1C0000}"/>
    <cellStyle name="Comma 2 16 3 5" xfId="15507" xr:uid="{00000000-0005-0000-0000-00003E1C0000}"/>
    <cellStyle name="Comma 2 16 3 5 2" xfId="27158" xr:uid="{00000000-0005-0000-0000-00003F1C0000}"/>
    <cellStyle name="Comma 2 16 3 6" xfId="9606" xr:uid="{00000000-0005-0000-0000-0000401C0000}"/>
    <cellStyle name="Comma 2 16 3 7" xfId="21400" xr:uid="{00000000-0005-0000-0000-0000411C0000}"/>
    <cellStyle name="Comma 2 16 3 8" xfId="33409" xr:uid="{00000000-0005-0000-0000-0000421C0000}"/>
    <cellStyle name="Comma 2 16 4" xfId="407" xr:uid="{00000000-0005-0000-0000-0000431C0000}"/>
    <cellStyle name="Comma 2 16 4 2" xfId="408" xr:uid="{00000000-0005-0000-0000-0000441C0000}"/>
    <cellStyle name="Comma 2 16 4 2 2" xfId="2669" xr:uid="{00000000-0005-0000-0000-0000451C0000}"/>
    <cellStyle name="Comma 2 16 4 2 2 2" xfId="6904" xr:uid="{00000000-0005-0000-0000-0000461C0000}"/>
    <cellStyle name="Comma 2 16 4 2 2 2 2" xfId="15515" xr:uid="{00000000-0005-0000-0000-0000471C0000}"/>
    <cellStyle name="Comma 2 16 4 2 2 2 3" xfId="27166" xr:uid="{00000000-0005-0000-0000-0000481C0000}"/>
    <cellStyle name="Comma 2 16 4 2 2 2 4" xfId="33410" xr:uid="{00000000-0005-0000-0000-0000491C0000}"/>
    <cellStyle name="Comma 2 16 4 2 2 3" xfId="9614" xr:uid="{00000000-0005-0000-0000-00004A1C0000}"/>
    <cellStyle name="Comma 2 16 4 2 2 4" xfId="21408" xr:uid="{00000000-0005-0000-0000-00004B1C0000}"/>
    <cellStyle name="Comma 2 16 4 2 2 5" xfId="33411" xr:uid="{00000000-0005-0000-0000-00004C1C0000}"/>
    <cellStyle name="Comma 2 16 4 2 3" xfId="5746" xr:uid="{00000000-0005-0000-0000-00004D1C0000}"/>
    <cellStyle name="Comma 2 16 4 2 3 2" xfId="15516" xr:uid="{00000000-0005-0000-0000-00004E1C0000}"/>
    <cellStyle name="Comma 2 16 4 2 3 2 2" xfId="27167" xr:uid="{00000000-0005-0000-0000-00004F1C0000}"/>
    <cellStyle name="Comma 2 16 4 2 3 3" xfId="9615" xr:uid="{00000000-0005-0000-0000-0000501C0000}"/>
    <cellStyle name="Comma 2 16 4 2 3 4" xfId="21409" xr:uid="{00000000-0005-0000-0000-0000511C0000}"/>
    <cellStyle name="Comma 2 16 4 2 3 5" xfId="33412" xr:uid="{00000000-0005-0000-0000-0000521C0000}"/>
    <cellStyle name="Comma 2 16 4 2 4" xfId="15514" xr:uid="{00000000-0005-0000-0000-0000531C0000}"/>
    <cellStyle name="Comma 2 16 4 2 4 2" xfId="27165" xr:uid="{00000000-0005-0000-0000-0000541C0000}"/>
    <cellStyle name="Comma 2 16 4 2 5" xfId="9613" xr:uid="{00000000-0005-0000-0000-0000551C0000}"/>
    <cellStyle name="Comma 2 16 4 2 6" xfId="21407" xr:uid="{00000000-0005-0000-0000-0000561C0000}"/>
    <cellStyle name="Comma 2 16 4 2 7" xfId="33413" xr:uid="{00000000-0005-0000-0000-0000571C0000}"/>
    <cellStyle name="Comma 2 16 4 3" xfId="2668" xr:uid="{00000000-0005-0000-0000-0000581C0000}"/>
    <cellStyle name="Comma 2 16 4 3 2" xfId="6903" xr:uid="{00000000-0005-0000-0000-0000591C0000}"/>
    <cellStyle name="Comma 2 16 4 3 2 2" xfId="15517" xr:uid="{00000000-0005-0000-0000-00005A1C0000}"/>
    <cellStyle name="Comma 2 16 4 3 2 3" xfId="27168" xr:uid="{00000000-0005-0000-0000-00005B1C0000}"/>
    <cellStyle name="Comma 2 16 4 3 2 4" xfId="33414" xr:uid="{00000000-0005-0000-0000-00005C1C0000}"/>
    <cellStyle name="Comma 2 16 4 3 3" xfId="9616" xr:uid="{00000000-0005-0000-0000-00005D1C0000}"/>
    <cellStyle name="Comma 2 16 4 3 4" xfId="21410" xr:uid="{00000000-0005-0000-0000-00005E1C0000}"/>
    <cellStyle name="Comma 2 16 4 3 5" xfId="33415" xr:uid="{00000000-0005-0000-0000-00005F1C0000}"/>
    <cellStyle name="Comma 2 16 4 4" xfId="5393" xr:uid="{00000000-0005-0000-0000-0000601C0000}"/>
    <cellStyle name="Comma 2 16 4 4 2" xfId="15518" xr:uid="{00000000-0005-0000-0000-0000611C0000}"/>
    <cellStyle name="Comma 2 16 4 4 2 2" xfId="27169" xr:uid="{00000000-0005-0000-0000-0000621C0000}"/>
    <cellStyle name="Comma 2 16 4 4 3" xfId="9617" xr:uid="{00000000-0005-0000-0000-0000631C0000}"/>
    <cellStyle name="Comma 2 16 4 4 4" xfId="21411" xr:uid="{00000000-0005-0000-0000-0000641C0000}"/>
    <cellStyle name="Comma 2 16 4 4 5" xfId="33416" xr:uid="{00000000-0005-0000-0000-0000651C0000}"/>
    <cellStyle name="Comma 2 16 4 5" xfId="15513" xr:uid="{00000000-0005-0000-0000-0000661C0000}"/>
    <cellStyle name="Comma 2 16 4 5 2" xfId="27164" xr:uid="{00000000-0005-0000-0000-0000671C0000}"/>
    <cellStyle name="Comma 2 16 4 6" xfId="9612" xr:uid="{00000000-0005-0000-0000-0000681C0000}"/>
    <cellStyle name="Comma 2 16 4 7" xfId="21406" xr:uid="{00000000-0005-0000-0000-0000691C0000}"/>
    <cellStyle name="Comma 2 16 4 8" xfId="33417" xr:uid="{00000000-0005-0000-0000-00006A1C0000}"/>
    <cellStyle name="Comma 2 16 5" xfId="409" xr:uid="{00000000-0005-0000-0000-00006B1C0000}"/>
    <cellStyle name="Comma 2 16 5 2" xfId="2670" xr:uid="{00000000-0005-0000-0000-00006C1C0000}"/>
    <cellStyle name="Comma 2 16 5 2 2" xfId="6905" xr:uid="{00000000-0005-0000-0000-00006D1C0000}"/>
    <cellStyle name="Comma 2 16 5 2 2 2" xfId="15520" xr:uid="{00000000-0005-0000-0000-00006E1C0000}"/>
    <cellStyle name="Comma 2 16 5 2 2 3" xfId="27171" xr:uid="{00000000-0005-0000-0000-00006F1C0000}"/>
    <cellStyle name="Comma 2 16 5 2 2 4" xfId="33418" xr:uid="{00000000-0005-0000-0000-0000701C0000}"/>
    <cellStyle name="Comma 2 16 5 2 3" xfId="9619" xr:uid="{00000000-0005-0000-0000-0000711C0000}"/>
    <cellStyle name="Comma 2 16 5 2 4" xfId="21413" xr:uid="{00000000-0005-0000-0000-0000721C0000}"/>
    <cellStyle name="Comma 2 16 5 2 5" xfId="33419" xr:uid="{00000000-0005-0000-0000-0000731C0000}"/>
    <cellStyle name="Comma 2 16 5 3" xfId="5747" xr:uid="{00000000-0005-0000-0000-0000741C0000}"/>
    <cellStyle name="Comma 2 16 5 3 2" xfId="15521" xr:uid="{00000000-0005-0000-0000-0000751C0000}"/>
    <cellStyle name="Comma 2 16 5 3 2 2" xfId="27172" xr:uid="{00000000-0005-0000-0000-0000761C0000}"/>
    <cellStyle name="Comma 2 16 5 3 3" xfId="9620" xr:uid="{00000000-0005-0000-0000-0000771C0000}"/>
    <cellStyle name="Comma 2 16 5 3 4" xfId="21414" xr:uid="{00000000-0005-0000-0000-0000781C0000}"/>
    <cellStyle name="Comma 2 16 5 3 5" xfId="33420" xr:uid="{00000000-0005-0000-0000-0000791C0000}"/>
    <cellStyle name="Comma 2 16 5 4" xfId="15519" xr:uid="{00000000-0005-0000-0000-00007A1C0000}"/>
    <cellStyle name="Comma 2 16 5 4 2" xfId="27170" xr:uid="{00000000-0005-0000-0000-00007B1C0000}"/>
    <cellStyle name="Comma 2 16 5 5" xfId="9618" xr:uid="{00000000-0005-0000-0000-00007C1C0000}"/>
    <cellStyle name="Comma 2 16 5 6" xfId="21412" xr:uid="{00000000-0005-0000-0000-00007D1C0000}"/>
    <cellStyle name="Comma 2 16 5 7" xfId="33421" xr:uid="{00000000-0005-0000-0000-00007E1C0000}"/>
    <cellStyle name="Comma 2 16 6" xfId="2663" xr:uid="{00000000-0005-0000-0000-00007F1C0000}"/>
    <cellStyle name="Comma 2 16 6 2" xfId="6898" xr:uid="{00000000-0005-0000-0000-0000801C0000}"/>
    <cellStyle name="Comma 2 16 6 2 2" xfId="15522" xr:uid="{00000000-0005-0000-0000-0000811C0000}"/>
    <cellStyle name="Comma 2 16 6 2 3" xfId="27173" xr:uid="{00000000-0005-0000-0000-0000821C0000}"/>
    <cellStyle name="Comma 2 16 6 2 4" xfId="33422" xr:uid="{00000000-0005-0000-0000-0000831C0000}"/>
    <cellStyle name="Comma 2 16 6 3" xfId="9621" xr:uid="{00000000-0005-0000-0000-0000841C0000}"/>
    <cellStyle name="Comma 2 16 6 4" xfId="21415" xr:uid="{00000000-0005-0000-0000-0000851C0000}"/>
    <cellStyle name="Comma 2 16 6 5" xfId="33423" xr:uid="{00000000-0005-0000-0000-0000861C0000}"/>
    <cellStyle name="Comma 2 16 7" xfId="4700" xr:uid="{00000000-0005-0000-0000-0000871C0000}"/>
    <cellStyle name="Comma 2 16 7 2" xfId="15523" xr:uid="{00000000-0005-0000-0000-0000881C0000}"/>
    <cellStyle name="Comma 2 16 7 2 2" xfId="27174" xr:uid="{00000000-0005-0000-0000-0000891C0000}"/>
    <cellStyle name="Comma 2 16 7 3" xfId="9622" xr:uid="{00000000-0005-0000-0000-00008A1C0000}"/>
    <cellStyle name="Comma 2 16 7 4" xfId="21416" xr:uid="{00000000-0005-0000-0000-00008B1C0000}"/>
    <cellStyle name="Comma 2 16 7 5" xfId="33424" xr:uid="{00000000-0005-0000-0000-00008C1C0000}"/>
    <cellStyle name="Comma 2 16 8" xfId="15500" xr:uid="{00000000-0005-0000-0000-00008D1C0000}"/>
    <cellStyle name="Comma 2 16 8 2" xfId="27151" xr:uid="{00000000-0005-0000-0000-00008E1C0000}"/>
    <cellStyle name="Comma 2 16 9" xfId="9599" xr:uid="{00000000-0005-0000-0000-00008F1C0000}"/>
    <cellStyle name="Comma 2 17" xfId="410" xr:uid="{00000000-0005-0000-0000-0000901C0000}"/>
    <cellStyle name="Comma 2 17 2" xfId="411" xr:uid="{00000000-0005-0000-0000-0000911C0000}"/>
    <cellStyle name="Comma 2 17 2 2" xfId="2672" xr:uid="{00000000-0005-0000-0000-0000921C0000}"/>
    <cellStyle name="Comma 2 17 2 2 2" xfId="6907" xr:uid="{00000000-0005-0000-0000-0000931C0000}"/>
    <cellStyle name="Comma 2 17 2 2 2 2" xfId="15526" xr:uid="{00000000-0005-0000-0000-0000941C0000}"/>
    <cellStyle name="Comma 2 17 2 2 2 3" xfId="27177" xr:uid="{00000000-0005-0000-0000-0000951C0000}"/>
    <cellStyle name="Comma 2 17 2 2 2 4" xfId="33425" xr:uid="{00000000-0005-0000-0000-0000961C0000}"/>
    <cellStyle name="Comma 2 17 2 2 3" xfId="9625" xr:uid="{00000000-0005-0000-0000-0000971C0000}"/>
    <cellStyle name="Comma 2 17 2 2 4" xfId="21419" xr:uid="{00000000-0005-0000-0000-0000981C0000}"/>
    <cellStyle name="Comma 2 17 2 2 5" xfId="33426" xr:uid="{00000000-0005-0000-0000-0000991C0000}"/>
    <cellStyle name="Comma 2 17 2 3" xfId="5748" xr:uid="{00000000-0005-0000-0000-00009A1C0000}"/>
    <cellStyle name="Comma 2 17 2 3 2" xfId="15527" xr:uid="{00000000-0005-0000-0000-00009B1C0000}"/>
    <cellStyle name="Comma 2 17 2 3 2 2" xfId="27178" xr:uid="{00000000-0005-0000-0000-00009C1C0000}"/>
    <cellStyle name="Comma 2 17 2 3 3" xfId="9626" xr:uid="{00000000-0005-0000-0000-00009D1C0000}"/>
    <cellStyle name="Comma 2 17 2 3 4" xfId="21420" xr:uid="{00000000-0005-0000-0000-00009E1C0000}"/>
    <cellStyle name="Comma 2 17 2 3 5" xfId="33427" xr:uid="{00000000-0005-0000-0000-00009F1C0000}"/>
    <cellStyle name="Comma 2 17 2 4" xfId="15525" xr:uid="{00000000-0005-0000-0000-0000A01C0000}"/>
    <cellStyle name="Comma 2 17 2 4 2" xfId="27176" xr:uid="{00000000-0005-0000-0000-0000A11C0000}"/>
    <cellStyle name="Comma 2 17 2 5" xfId="9624" xr:uid="{00000000-0005-0000-0000-0000A21C0000}"/>
    <cellStyle name="Comma 2 17 2 6" xfId="21418" xr:uid="{00000000-0005-0000-0000-0000A31C0000}"/>
    <cellStyle name="Comma 2 17 2 7" xfId="33428" xr:uid="{00000000-0005-0000-0000-0000A41C0000}"/>
    <cellStyle name="Comma 2 17 3" xfId="2671" xr:uid="{00000000-0005-0000-0000-0000A51C0000}"/>
    <cellStyle name="Comma 2 17 3 2" xfId="6906" xr:uid="{00000000-0005-0000-0000-0000A61C0000}"/>
    <cellStyle name="Comma 2 17 3 2 2" xfId="15528" xr:uid="{00000000-0005-0000-0000-0000A71C0000}"/>
    <cellStyle name="Comma 2 17 3 2 3" xfId="27179" xr:uid="{00000000-0005-0000-0000-0000A81C0000}"/>
    <cellStyle name="Comma 2 17 3 2 4" xfId="33429" xr:uid="{00000000-0005-0000-0000-0000A91C0000}"/>
    <cellStyle name="Comma 2 17 3 3" xfId="9627" xr:uid="{00000000-0005-0000-0000-0000AA1C0000}"/>
    <cellStyle name="Comma 2 17 3 4" xfId="21421" xr:uid="{00000000-0005-0000-0000-0000AB1C0000}"/>
    <cellStyle name="Comma 2 17 3 5" xfId="33430" xr:uid="{00000000-0005-0000-0000-0000AC1C0000}"/>
    <cellStyle name="Comma 2 17 4" xfId="5064" xr:uid="{00000000-0005-0000-0000-0000AD1C0000}"/>
    <cellStyle name="Comma 2 17 4 2" xfId="15529" xr:uid="{00000000-0005-0000-0000-0000AE1C0000}"/>
    <cellStyle name="Comma 2 17 4 2 2" xfId="27180" xr:uid="{00000000-0005-0000-0000-0000AF1C0000}"/>
    <cellStyle name="Comma 2 17 4 3" xfId="9628" xr:uid="{00000000-0005-0000-0000-0000B01C0000}"/>
    <cellStyle name="Comma 2 17 4 4" xfId="21422" xr:uid="{00000000-0005-0000-0000-0000B11C0000}"/>
    <cellStyle name="Comma 2 17 4 5" xfId="33431" xr:uid="{00000000-0005-0000-0000-0000B21C0000}"/>
    <cellStyle name="Comma 2 17 5" xfId="15524" xr:uid="{00000000-0005-0000-0000-0000B31C0000}"/>
    <cellStyle name="Comma 2 17 5 2" xfId="27175" xr:uid="{00000000-0005-0000-0000-0000B41C0000}"/>
    <cellStyle name="Comma 2 17 6" xfId="9623" xr:uid="{00000000-0005-0000-0000-0000B51C0000}"/>
    <cellStyle name="Comma 2 17 7" xfId="21417" xr:uid="{00000000-0005-0000-0000-0000B61C0000}"/>
    <cellStyle name="Comma 2 17 8" xfId="33432" xr:uid="{00000000-0005-0000-0000-0000B71C0000}"/>
    <cellStyle name="Comma 2 18" xfId="412" xr:uid="{00000000-0005-0000-0000-0000B81C0000}"/>
    <cellStyle name="Comma 2 18 2" xfId="413" xr:uid="{00000000-0005-0000-0000-0000B91C0000}"/>
    <cellStyle name="Comma 2 18 2 2" xfId="2674" xr:uid="{00000000-0005-0000-0000-0000BA1C0000}"/>
    <cellStyle name="Comma 2 18 2 2 2" xfId="6909" xr:uid="{00000000-0005-0000-0000-0000BB1C0000}"/>
    <cellStyle name="Comma 2 18 2 2 2 2" xfId="15532" xr:uid="{00000000-0005-0000-0000-0000BC1C0000}"/>
    <cellStyle name="Comma 2 18 2 2 2 3" xfId="27183" xr:uid="{00000000-0005-0000-0000-0000BD1C0000}"/>
    <cellStyle name="Comma 2 18 2 2 2 4" xfId="33433" xr:uid="{00000000-0005-0000-0000-0000BE1C0000}"/>
    <cellStyle name="Comma 2 18 2 2 3" xfId="9631" xr:uid="{00000000-0005-0000-0000-0000BF1C0000}"/>
    <cellStyle name="Comma 2 18 2 2 4" xfId="21425" xr:uid="{00000000-0005-0000-0000-0000C01C0000}"/>
    <cellStyle name="Comma 2 18 2 2 5" xfId="33434" xr:uid="{00000000-0005-0000-0000-0000C11C0000}"/>
    <cellStyle name="Comma 2 18 2 3" xfId="5749" xr:uid="{00000000-0005-0000-0000-0000C21C0000}"/>
    <cellStyle name="Comma 2 18 2 3 2" xfId="15533" xr:uid="{00000000-0005-0000-0000-0000C31C0000}"/>
    <cellStyle name="Comma 2 18 2 3 2 2" xfId="27184" xr:uid="{00000000-0005-0000-0000-0000C41C0000}"/>
    <cellStyle name="Comma 2 18 2 3 3" xfId="9632" xr:uid="{00000000-0005-0000-0000-0000C51C0000}"/>
    <cellStyle name="Comma 2 18 2 3 4" xfId="21426" xr:uid="{00000000-0005-0000-0000-0000C61C0000}"/>
    <cellStyle name="Comma 2 18 2 3 5" xfId="33435" xr:uid="{00000000-0005-0000-0000-0000C71C0000}"/>
    <cellStyle name="Comma 2 18 2 4" xfId="15531" xr:uid="{00000000-0005-0000-0000-0000C81C0000}"/>
    <cellStyle name="Comma 2 18 2 4 2" xfId="27182" xr:uid="{00000000-0005-0000-0000-0000C91C0000}"/>
    <cellStyle name="Comma 2 18 2 5" xfId="9630" xr:uid="{00000000-0005-0000-0000-0000CA1C0000}"/>
    <cellStyle name="Comma 2 18 2 6" xfId="21424" xr:uid="{00000000-0005-0000-0000-0000CB1C0000}"/>
    <cellStyle name="Comma 2 18 2 7" xfId="33436" xr:uid="{00000000-0005-0000-0000-0000CC1C0000}"/>
    <cellStyle name="Comma 2 18 3" xfId="2673" xr:uid="{00000000-0005-0000-0000-0000CD1C0000}"/>
    <cellStyle name="Comma 2 18 3 2" xfId="6908" xr:uid="{00000000-0005-0000-0000-0000CE1C0000}"/>
    <cellStyle name="Comma 2 18 3 2 2" xfId="15534" xr:uid="{00000000-0005-0000-0000-0000CF1C0000}"/>
    <cellStyle name="Comma 2 18 3 2 3" xfId="27185" xr:uid="{00000000-0005-0000-0000-0000D01C0000}"/>
    <cellStyle name="Comma 2 18 3 2 4" xfId="33437" xr:uid="{00000000-0005-0000-0000-0000D11C0000}"/>
    <cellStyle name="Comma 2 18 3 3" xfId="9633" xr:uid="{00000000-0005-0000-0000-0000D21C0000}"/>
    <cellStyle name="Comma 2 18 3 4" xfId="21427" xr:uid="{00000000-0005-0000-0000-0000D31C0000}"/>
    <cellStyle name="Comma 2 18 3 5" xfId="33438" xr:uid="{00000000-0005-0000-0000-0000D41C0000}"/>
    <cellStyle name="Comma 2 18 4" xfId="4822" xr:uid="{00000000-0005-0000-0000-0000D51C0000}"/>
    <cellStyle name="Comma 2 18 4 2" xfId="15535" xr:uid="{00000000-0005-0000-0000-0000D61C0000}"/>
    <cellStyle name="Comma 2 18 4 2 2" xfId="27186" xr:uid="{00000000-0005-0000-0000-0000D71C0000}"/>
    <cellStyle name="Comma 2 18 4 3" xfId="9634" xr:uid="{00000000-0005-0000-0000-0000D81C0000}"/>
    <cellStyle name="Comma 2 18 4 4" xfId="21428" xr:uid="{00000000-0005-0000-0000-0000D91C0000}"/>
    <cellStyle name="Comma 2 18 4 5" xfId="33439" xr:uid="{00000000-0005-0000-0000-0000DA1C0000}"/>
    <cellStyle name="Comma 2 18 5" xfId="15530" xr:uid="{00000000-0005-0000-0000-0000DB1C0000}"/>
    <cellStyle name="Comma 2 18 5 2" xfId="27181" xr:uid="{00000000-0005-0000-0000-0000DC1C0000}"/>
    <cellStyle name="Comma 2 18 6" xfId="9629" xr:uid="{00000000-0005-0000-0000-0000DD1C0000}"/>
    <cellStyle name="Comma 2 18 7" xfId="21423" xr:uid="{00000000-0005-0000-0000-0000DE1C0000}"/>
    <cellStyle name="Comma 2 18 8" xfId="33440" xr:uid="{00000000-0005-0000-0000-0000DF1C0000}"/>
    <cellStyle name="Comma 2 19" xfId="414" xr:uid="{00000000-0005-0000-0000-0000E01C0000}"/>
    <cellStyle name="Comma 2 19 2" xfId="415" xr:uid="{00000000-0005-0000-0000-0000E11C0000}"/>
    <cellStyle name="Comma 2 19 2 2" xfId="2676" xr:uid="{00000000-0005-0000-0000-0000E21C0000}"/>
    <cellStyle name="Comma 2 19 2 2 2" xfId="6911" xr:uid="{00000000-0005-0000-0000-0000E31C0000}"/>
    <cellStyle name="Comma 2 19 2 2 2 2" xfId="15538" xr:uid="{00000000-0005-0000-0000-0000E41C0000}"/>
    <cellStyle name="Comma 2 19 2 2 2 3" xfId="27189" xr:uid="{00000000-0005-0000-0000-0000E51C0000}"/>
    <cellStyle name="Comma 2 19 2 2 2 4" xfId="33441" xr:uid="{00000000-0005-0000-0000-0000E61C0000}"/>
    <cellStyle name="Comma 2 19 2 2 3" xfId="9637" xr:uid="{00000000-0005-0000-0000-0000E71C0000}"/>
    <cellStyle name="Comma 2 19 2 2 4" xfId="21431" xr:uid="{00000000-0005-0000-0000-0000E81C0000}"/>
    <cellStyle name="Comma 2 19 2 2 5" xfId="33442" xr:uid="{00000000-0005-0000-0000-0000E91C0000}"/>
    <cellStyle name="Comma 2 19 2 3" xfId="5750" xr:uid="{00000000-0005-0000-0000-0000EA1C0000}"/>
    <cellStyle name="Comma 2 19 2 3 2" xfId="15539" xr:uid="{00000000-0005-0000-0000-0000EB1C0000}"/>
    <cellStyle name="Comma 2 19 2 3 2 2" xfId="27190" xr:uid="{00000000-0005-0000-0000-0000EC1C0000}"/>
    <cellStyle name="Comma 2 19 2 3 3" xfId="9638" xr:uid="{00000000-0005-0000-0000-0000ED1C0000}"/>
    <cellStyle name="Comma 2 19 2 3 4" xfId="21432" xr:uid="{00000000-0005-0000-0000-0000EE1C0000}"/>
    <cellStyle name="Comma 2 19 2 3 5" xfId="33443" xr:uid="{00000000-0005-0000-0000-0000EF1C0000}"/>
    <cellStyle name="Comma 2 19 2 4" xfId="15537" xr:uid="{00000000-0005-0000-0000-0000F01C0000}"/>
    <cellStyle name="Comma 2 19 2 4 2" xfId="27188" xr:uid="{00000000-0005-0000-0000-0000F11C0000}"/>
    <cellStyle name="Comma 2 19 2 5" xfId="9636" xr:uid="{00000000-0005-0000-0000-0000F21C0000}"/>
    <cellStyle name="Comma 2 19 2 6" xfId="21430" xr:uid="{00000000-0005-0000-0000-0000F31C0000}"/>
    <cellStyle name="Comma 2 19 2 7" xfId="33444" xr:uid="{00000000-0005-0000-0000-0000F41C0000}"/>
    <cellStyle name="Comma 2 19 3" xfId="2675" xr:uid="{00000000-0005-0000-0000-0000F51C0000}"/>
    <cellStyle name="Comma 2 19 3 2" xfId="6910" xr:uid="{00000000-0005-0000-0000-0000F61C0000}"/>
    <cellStyle name="Comma 2 19 3 2 2" xfId="15540" xr:uid="{00000000-0005-0000-0000-0000F71C0000}"/>
    <cellStyle name="Comma 2 19 3 2 3" xfId="27191" xr:uid="{00000000-0005-0000-0000-0000F81C0000}"/>
    <cellStyle name="Comma 2 19 3 2 4" xfId="33445" xr:uid="{00000000-0005-0000-0000-0000F91C0000}"/>
    <cellStyle name="Comma 2 19 3 3" xfId="9639" xr:uid="{00000000-0005-0000-0000-0000FA1C0000}"/>
    <cellStyle name="Comma 2 19 3 4" xfId="21433" xr:uid="{00000000-0005-0000-0000-0000FB1C0000}"/>
    <cellStyle name="Comma 2 19 3 5" xfId="33446" xr:uid="{00000000-0005-0000-0000-0000FC1C0000}"/>
    <cellStyle name="Comma 2 19 4" xfId="5273" xr:uid="{00000000-0005-0000-0000-0000FD1C0000}"/>
    <cellStyle name="Comma 2 19 4 2" xfId="15541" xr:uid="{00000000-0005-0000-0000-0000FE1C0000}"/>
    <cellStyle name="Comma 2 19 4 2 2" xfId="27192" xr:uid="{00000000-0005-0000-0000-0000FF1C0000}"/>
    <cellStyle name="Comma 2 19 4 3" xfId="9640" xr:uid="{00000000-0005-0000-0000-0000001D0000}"/>
    <cellStyle name="Comma 2 19 4 4" xfId="21434" xr:uid="{00000000-0005-0000-0000-0000011D0000}"/>
    <cellStyle name="Comma 2 19 4 5" xfId="33447" xr:uid="{00000000-0005-0000-0000-0000021D0000}"/>
    <cellStyle name="Comma 2 19 5" xfId="15536" xr:uid="{00000000-0005-0000-0000-0000031D0000}"/>
    <cellStyle name="Comma 2 19 5 2" xfId="27187" xr:uid="{00000000-0005-0000-0000-0000041D0000}"/>
    <cellStyle name="Comma 2 19 6" xfId="9635" xr:uid="{00000000-0005-0000-0000-0000051D0000}"/>
    <cellStyle name="Comma 2 19 7" xfId="21429" xr:uid="{00000000-0005-0000-0000-0000061D0000}"/>
    <cellStyle name="Comma 2 19 8" xfId="33448" xr:uid="{00000000-0005-0000-0000-0000071D0000}"/>
    <cellStyle name="Comma 2 2" xfId="416" xr:uid="{00000000-0005-0000-0000-0000081D0000}"/>
    <cellStyle name="Comma 2 2 2" xfId="417" xr:uid="{00000000-0005-0000-0000-0000091D0000}"/>
    <cellStyle name="Comma 2 2 2 2" xfId="418" xr:uid="{00000000-0005-0000-0000-00000A1D0000}"/>
    <cellStyle name="Comma 2 2 2 2 2" xfId="419" xr:uid="{00000000-0005-0000-0000-00000B1D0000}"/>
    <cellStyle name="Comma 2 2 2 3" xfId="420" xr:uid="{00000000-0005-0000-0000-00000C1D0000}"/>
    <cellStyle name="Comma 2 2 3" xfId="421" xr:uid="{00000000-0005-0000-0000-00000D1D0000}"/>
    <cellStyle name="Comma 2 2 3 2" xfId="422" xr:uid="{00000000-0005-0000-0000-00000E1D0000}"/>
    <cellStyle name="Comma 2 2 4" xfId="423" xr:uid="{00000000-0005-0000-0000-00000F1D0000}"/>
    <cellStyle name="Comma 2 2 5" xfId="9641" xr:uid="{00000000-0005-0000-0000-0000101D0000}"/>
    <cellStyle name="Comma 2 2 6" xfId="20245" xr:uid="{00000000-0005-0000-0000-0000111D0000}"/>
    <cellStyle name="Comma 2 20" xfId="4570" xr:uid="{00000000-0005-0000-0000-0000121D0000}"/>
    <cellStyle name="Comma 2 20 2" xfId="31916" xr:uid="{00000000-0005-0000-0000-0000131D0000}"/>
    <cellStyle name="Comma 2 20 3" xfId="33449" xr:uid="{00000000-0005-0000-0000-0000141D0000}"/>
    <cellStyle name="Comma 2 21" xfId="39834" xr:uid="{00000000-0005-0000-0000-0000151D0000}"/>
    <cellStyle name="Comma 2 3" xfId="424" xr:uid="{00000000-0005-0000-0000-0000161D0000}"/>
    <cellStyle name="Comma 2 3 2" xfId="425" xr:uid="{00000000-0005-0000-0000-0000171D0000}"/>
    <cellStyle name="Comma 2 3 2 2" xfId="426" xr:uid="{00000000-0005-0000-0000-0000181D0000}"/>
    <cellStyle name="Comma 2 3 2 3" xfId="9642" xr:uid="{00000000-0005-0000-0000-0000191D0000}"/>
    <cellStyle name="Comma 2 3 3" xfId="427" xr:uid="{00000000-0005-0000-0000-00001A1D0000}"/>
    <cellStyle name="Comma 2 4" xfId="428" xr:uid="{00000000-0005-0000-0000-00001B1D0000}"/>
    <cellStyle name="Comma 2 4 2" xfId="429" xr:uid="{00000000-0005-0000-0000-00001C1D0000}"/>
    <cellStyle name="Comma 2 4 3" xfId="430" xr:uid="{00000000-0005-0000-0000-00001D1D0000}"/>
    <cellStyle name="Comma 2 5" xfId="431" xr:uid="{00000000-0005-0000-0000-00001E1D0000}"/>
    <cellStyle name="Comma 2 5 2" xfId="432" xr:uid="{00000000-0005-0000-0000-00001F1D0000}"/>
    <cellStyle name="Comma 2 6" xfId="433" xr:uid="{00000000-0005-0000-0000-0000201D0000}"/>
    <cellStyle name="Comma 2 6 2" xfId="434" xr:uid="{00000000-0005-0000-0000-0000211D0000}"/>
    <cellStyle name="Comma 2 6 3" xfId="5520" xr:uid="{00000000-0005-0000-0000-0000221D0000}"/>
    <cellStyle name="Comma 2 6 3 2" xfId="5521" xr:uid="{00000000-0005-0000-0000-0000231D0000}"/>
    <cellStyle name="Comma 2 6 3 3" xfId="20300" xr:uid="{00000000-0005-0000-0000-0000241D0000}"/>
    <cellStyle name="Comma 2 7" xfId="435" xr:uid="{00000000-0005-0000-0000-0000251D0000}"/>
    <cellStyle name="Comma 2 7 2" xfId="5522" xr:uid="{00000000-0005-0000-0000-0000261D0000}"/>
    <cellStyle name="Comma 2 8" xfId="436" xr:uid="{00000000-0005-0000-0000-0000271D0000}"/>
    <cellStyle name="Comma 2 8 2" xfId="5523" xr:uid="{00000000-0005-0000-0000-0000281D0000}"/>
    <cellStyle name="Comma 2 9" xfId="437" xr:uid="{00000000-0005-0000-0000-0000291D0000}"/>
    <cellStyle name="Comma 2 9 2" xfId="438" xr:uid="{00000000-0005-0000-0000-00002A1D0000}"/>
    <cellStyle name="Comma 2 9 2 10" xfId="15542" xr:uid="{00000000-0005-0000-0000-00002B1D0000}"/>
    <cellStyle name="Comma 2 9 2 10 2" xfId="27193" xr:uid="{00000000-0005-0000-0000-00002C1D0000}"/>
    <cellStyle name="Comma 2 9 2 11" xfId="9643" xr:uid="{00000000-0005-0000-0000-00002D1D0000}"/>
    <cellStyle name="Comma 2 9 2 12" xfId="21435" xr:uid="{00000000-0005-0000-0000-00002E1D0000}"/>
    <cellStyle name="Comma 2 9 2 13" xfId="33450" xr:uid="{00000000-0005-0000-0000-00002F1D0000}"/>
    <cellStyle name="Comma 2 9 2 2" xfId="439" xr:uid="{00000000-0005-0000-0000-0000301D0000}"/>
    <cellStyle name="Comma 2 9 2 2 10" xfId="21436" xr:uid="{00000000-0005-0000-0000-0000311D0000}"/>
    <cellStyle name="Comma 2 9 2 2 11" xfId="33451" xr:uid="{00000000-0005-0000-0000-0000321D0000}"/>
    <cellStyle name="Comma 2 9 2 2 2" xfId="440" xr:uid="{00000000-0005-0000-0000-0000331D0000}"/>
    <cellStyle name="Comma 2 9 2 2 2 2" xfId="441" xr:uid="{00000000-0005-0000-0000-0000341D0000}"/>
    <cellStyle name="Comma 2 9 2 2 2 2 2" xfId="2680" xr:uid="{00000000-0005-0000-0000-0000351D0000}"/>
    <cellStyle name="Comma 2 9 2 2 2 2 2 2" xfId="6915" xr:uid="{00000000-0005-0000-0000-0000361D0000}"/>
    <cellStyle name="Comma 2 9 2 2 2 2 2 2 2" xfId="15546" xr:uid="{00000000-0005-0000-0000-0000371D0000}"/>
    <cellStyle name="Comma 2 9 2 2 2 2 2 2 3" xfId="27197" xr:uid="{00000000-0005-0000-0000-0000381D0000}"/>
    <cellStyle name="Comma 2 9 2 2 2 2 2 2 4" xfId="33452" xr:uid="{00000000-0005-0000-0000-0000391D0000}"/>
    <cellStyle name="Comma 2 9 2 2 2 2 2 3" xfId="9647" xr:uid="{00000000-0005-0000-0000-00003A1D0000}"/>
    <cellStyle name="Comma 2 9 2 2 2 2 2 4" xfId="21439" xr:uid="{00000000-0005-0000-0000-00003B1D0000}"/>
    <cellStyle name="Comma 2 9 2 2 2 2 2 5" xfId="33453" xr:uid="{00000000-0005-0000-0000-00003C1D0000}"/>
    <cellStyle name="Comma 2 9 2 2 2 2 3" xfId="5751" xr:uid="{00000000-0005-0000-0000-00003D1D0000}"/>
    <cellStyle name="Comma 2 9 2 2 2 2 3 2" xfId="15547" xr:uid="{00000000-0005-0000-0000-00003E1D0000}"/>
    <cellStyle name="Comma 2 9 2 2 2 2 3 2 2" xfId="27198" xr:uid="{00000000-0005-0000-0000-00003F1D0000}"/>
    <cellStyle name="Comma 2 9 2 2 2 2 3 3" xfId="9648" xr:uid="{00000000-0005-0000-0000-0000401D0000}"/>
    <cellStyle name="Comma 2 9 2 2 2 2 3 4" xfId="21440" xr:uid="{00000000-0005-0000-0000-0000411D0000}"/>
    <cellStyle name="Comma 2 9 2 2 2 2 3 5" xfId="33454" xr:uid="{00000000-0005-0000-0000-0000421D0000}"/>
    <cellStyle name="Comma 2 9 2 2 2 2 4" xfId="15545" xr:uid="{00000000-0005-0000-0000-0000431D0000}"/>
    <cellStyle name="Comma 2 9 2 2 2 2 4 2" xfId="27196" xr:uid="{00000000-0005-0000-0000-0000441D0000}"/>
    <cellStyle name="Comma 2 9 2 2 2 2 5" xfId="9646" xr:uid="{00000000-0005-0000-0000-0000451D0000}"/>
    <cellStyle name="Comma 2 9 2 2 2 2 6" xfId="21438" xr:uid="{00000000-0005-0000-0000-0000461D0000}"/>
    <cellStyle name="Comma 2 9 2 2 2 2 7" xfId="33455" xr:uid="{00000000-0005-0000-0000-0000471D0000}"/>
    <cellStyle name="Comma 2 9 2 2 2 3" xfId="2679" xr:uid="{00000000-0005-0000-0000-0000481D0000}"/>
    <cellStyle name="Comma 2 9 2 2 2 3 2" xfId="6914" xr:uid="{00000000-0005-0000-0000-0000491D0000}"/>
    <cellStyle name="Comma 2 9 2 2 2 3 2 2" xfId="15548" xr:uid="{00000000-0005-0000-0000-00004A1D0000}"/>
    <cellStyle name="Comma 2 9 2 2 2 3 2 3" xfId="27199" xr:uid="{00000000-0005-0000-0000-00004B1D0000}"/>
    <cellStyle name="Comma 2 9 2 2 2 3 2 4" xfId="33456" xr:uid="{00000000-0005-0000-0000-00004C1D0000}"/>
    <cellStyle name="Comma 2 9 2 2 2 3 3" xfId="9649" xr:uid="{00000000-0005-0000-0000-00004D1D0000}"/>
    <cellStyle name="Comma 2 9 2 2 2 3 4" xfId="21441" xr:uid="{00000000-0005-0000-0000-00004E1D0000}"/>
    <cellStyle name="Comma 2 9 2 2 2 3 5" xfId="33457" xr:uid="{00000000-0005-0000-0000-00004F1D0000}"/>
    <cellStyle name="Comma 2 9 2 2 2 4" xfId="5121" xr:uid="{00000000-0005-0000-0000-0000501D0000}"/>
    <cellStyle name="Comma 2 9 2 2 2 4 2" xfId="15549" xr:uid="{00000000-0005-0000-0000-0000511D0000}"/>
    <cellStyle name="Comma 2 9 2 2 2 4 2 2" xfId="27200" xr:uid="{00000000-0005-0000-0000-0000521D0000}"/>
    <cellStyle name="Comma 2 9 2 2 2 4 3" xfId="9650" xr:uid="{00000000-0005-0000-0000-0000531D0000}"/>
    <cellStyle name="Comma 2 9 2 2 2 4 4" xfId="21442" xr:uid="{00000000-0005-0000-0000-0000541D0000}"/>
    <cellStyle name="Comma 2 9 2 2 2 4 5" xfId="33458" xr:uid="{00000000-0005-0000-0000-0000551D0000}"/>
    <cellStyle name="Comma 2 9 2 2 2 5" xfId="15544" xr:uid="{00000000-0005-0000-0000-0000561D0000}"/>
    <cellStyle name="Comma 2 9 2 2 2 5 2" xfId="27195" xr:uid="{00000000-0005-0000-0000-0000571D0000}"/>
    <cellStyle name="Comma 2 9 2 2 2 6" xfId="9645" xr:uid="{00000000-0005-0000-0000-0000581D0000}"/>
    <cellStyle name="Comma 2 9 2 2 2 7" xfId="21437" xr:uid="{00000000-0005-0000-0000-0000591D0000}"/>
    <cellStyle name="Comma 2 9 2 2 2 8" xfId="33459" xr:uid="{00000000-0005-0000-0000-00005A1D0000}"/>
    <cellStyle name="Comma 2 9 2 2 3" xfId="442" xr:uid="{00000000-0005-0000-0000-00005B1D0000}"/>
    <cellStyle name="Comma 2 9 2 2 3 2" xfId="443" xr:uid="{00000000-0005-0000-0000-00005C1D0000}"/>
    <cellStyle name="Comma 2 9 2 2 3 2 2" xfId="2682" xr:uid="{00000000-0005-0000-0000-00005D1D0000}"/>
    <cellStyle name="Comma 2 9 2 2 3 2 2 2" xfId="6917" xr:uid="{00000000-0005-0000-0000-00005E1D0000}"/>
    <cellStyle name="Comma 2 9 2 2 3 2 2 2 2" xfId="15552" xr:uid="{00000000-0005-0000-0000-00005F1D0000}"/>
    <cellStyle name="Comma 2 9 2 2 3 2 2 2 3" xfId="27203" xr:uid="{00000000-0005-0000-0000-0000601D0000}"/>
    <cellStyle name="Comma 2 9 2 2 3 2 2 2 4" xfId="33460" xr:uid="{00000000-0005-0000-0000-0000611D0000}"/>
    <cellStyle name="Comma 2 9 2 2 3 2 2 3" xfId="9653" xr:uid="{00000000-0005-0000-0000-0000621D0000}"/>
    <cellStyle name="Comma 2 9 2 2 3 2 2 4" xfId="21445" xr:uid="{00000000-0005-0000-0000-0000631D0000}"/>
    <cellStyle name="Comma 2 9 2 2 3 2 2 5" xfId="33461" xr:uid="{00000000-0005-0000-0000-0000641D0000}"/>
    <cellStyle name="Comma 2 9 2 2 3 2 3" xfId="5752" xr:uid="{00000000-0005-0000-0000-0000651D0000}"/>
    <cellStyle name="Comma 2 9 2 2 3 2 3 2" xfId="15553" xr:uid="{00000000-0005-0000-0000-0000661D0000}"/>
    <cellStyle name="Comma 2 9 2 2 3 2 3 2 2" xfId="27204" xr:uid="{00000000-0005-0000-0000-0000671D0000}"/>
    <cellStyle name="Comma 2 9 2 2 3 2 3 3" xfId="9654" xr:uid="{00000000-0005-0000-0000-0000681D0000}"/>
    <cellStyle name="Comma 2 9 2 2 3 2 3 4" xfId="21446" xr:uid="{00000000-0005-0000-0000-0000691D0000}"/>
    <cellStyle name="Comma 2 9 2 2 3 2 3 5" xfId="33462" xr:uid="{00000000-0005-0000-0000-00006A1D0000}"/>
    <cellStyle name="Comma 2 9 2 2 3 2 4" xfId="15551" xr:uid="{00000000-0005-0000-0000-00006B1D0000}"/>
    <cellStyle name="Comma 2 9 2 2 3 2 4 2" xfId="27202" xr:uid="{00000000-0005-0000-0000-00006C1D0000}"/>
    <cellStyle name="Comma 2 9 2 2 3 2 5" xfId="9652" xr:uid="{00000000-0005-0000-0000-00006D1D0000}"/>
    <cellStyle name="Comma 2 9 2 2 3 2 6" xfId="21444" xr:uid="{00000000-0005-0000-0000-00006E1D0000}"/>
    <cellStyle name="Comma 2 9 2 2 3 2 7" xfId="33463" xr:uid="{00000000-0005-0000-0000-00006F1D0000}"/>
    <cellStyle name="Comma 2 9 2 2 3 3" xfId="2681" xr:uid="{00000000-0005-0000-0000-0000701D0000}"/>
    <cellStyle name="Comma 2 9 2 2 3 3 2" xfId="6916" xr:uid="{00000000-0005-0000-0000-0000711D0000}"/>
    <cellStyle name="Comma 2 9 2 2 3 3 2 2" xfId="15554" xr:uid="{00000000-0005-0000-0000-0000721D0000}"/>
    <cellStyle name="Comma 2 9 2 2 3 3 2 3" xfId="27205" xr:uid="{00000000-0005-0000-0000-0000731D0000}"/>
    <cellStyle name="Comma 2 9 2 2 3 3 2 4" xfId="33464" xr:uid="{00000000-0005-0000-0000-0000741D0000}"/>
    <cellStyle name="Comma 2 9 2 2 3 3 3" xfId="9655" xr:uid="{00000000-0005-0000-0000-0000751D0000}"/>
    <cellStyle name="Comma 2 9 2 2 3 3 4" xfId="21447" xr:uid="{00000000-0005-0000-0000-0000761D0000}"/>
    <cellStyle name="Comma 2 9 2 2 3 3 5" xfId="33465" xr:uid="{00000000-0005-0000-0000-0000771D0000}"/>
    <cellStyle name="Comma 2 9 2 2 3 4" xfId="4879" xr:uid="{00000000-0005-0000-0000-0000781D0000}"/>
    <cellStyle name="Comma 2 9 2 2 3 4 2" xfId="15555" xr:uid="{00000000-0005-0000-0000-0000791D0000}"/>
    <cellStyle name="Comma 2 9 2 2 3 4 2 2" xfId="27206" xr:uid="{00000000-0005-0000-0000-00007A1D0000}"/>
    <cellStyle name="Comma 2 9 2 2 3 4 3" xfId="9656" xr:uid="{00000000-0005-0000-0000-00007B1D0000}"/>
    <cellStyle name="Comma 2 9 2 2 3 4 4" xfId="21448" xr:uid="{00000000-0005-0000-0000-00007C1D0000}"/>
    <cellStyle name="Comma 2 9 2 2 3 4 5" xfId="33466" xr:uid="{00000000-0005-0000-0000-00007D1D0000}"/>
    <cellStyle name="Comma 2 9 2 2 3 5" xfId="15550" xr:uid="{00000000-0005-0000-0000-00007E1D0000}"/>
    <cellStyle name="Comma 2 9 2 2 3 5 2" xfId="27201" xr:uid="{00000000-0005-0000-0000-00007F1D0000}"/>
    <cellStyle name="Comma 2 9 2 2 3 6" xfId="9651" xr:uid="{00000000-0005-0000-0000-0000801D0000}"/>
    <cellStyle name="Comma 2 9 2 2 3 7" xfId="21443" xr:uid="{00000000-0005-0000-0000-0000811D0000}"/>
    <cellStyle name="Comma 2 9 2 2 3 8" xfId="33467" xr:uid="{00000000-0005-0000-0000-0000821D0000}"/>
    <cellStyle name="Comma 2 9 2 2 4" xfId="444" xr:uid="{00000000-0005-0000-0000-0000831D0000}"/>
    <cellStyle name="Comma 2 9 2 2 4 2" xfId="445" xr:uid="{00000000-0005-0000-0000-0000841D0000}"/>
    <cellStyle name="Comma 2 9 2 2 4 2 2" xfId="2684" xr:uid="{00000000-0005-0000-0000-0000851D0000}"/>
    <cellStyle name="Comma 2 9 2 2 4 2 2 2" xfId="6919" xr:uid="{00000000-0005-0000-0000-0000861D0000}"/>
    <cellStyle name="Comma 2 9 2 2 4 2 2 2 2" xfId="15558" xr:uid="{00000000-0005-0000-0000-0000871D0000}"/>
    <cellStyle name="Comma 2 9 2 2 4 2 2 2 3" xfId="27209" xr:uid="{00000000-0005-0000-0000-0000881D0000}"/>
    <cellStyle name="Comma 2 9 2 2 4 2 2 2 4" xfId="33468" xr:uid="{00000000-0005-0000-0000-0000891D0000}"/>
    <cellStyle name="Comma 2 9 2 2 4 2 2 3" xfId="9659" xr:uid="{00000000-0005-0000-0000-00008A1D0000}"/>
    <cellStyle name="Comma 2 9 2 2 4 2 2 4" xfId="21451" xr:uid="{00000000-0005-0000-0000-00008B1D0000}"/>
    <cellStyle name="Comma 2 9 2 2 4 2 2 5" xfId="33469" xr:uid="{00000000-0005-0000-0000-00008C1D0000}"/>
    <cellStyle name="Comma 2 9 2 2 4 2 3" xfId="5753" xr:uid="{00000000-0005-0000-0000-00008D1D0000}"/>
    <cellStyle name="Comma 2 9 2 2 4 2 3 2" xfId="15559" xr:uid="{00000000-0005-0000-0000-00008E1D0000}"/>
    <cellStyle name="Comma 2 9 2 2 4 2 3 2 2" xfId="27210" xr:uid="{00000000-0005-0000-0000-00008F1D0000}"/>
    <cellStyle name="Comma 2 9 2 2 4 2 3 3" xfId="9660" xr:uid="{00000000-0005-0000-0000-0000901D0000}"/>
    <cellStyle name="Comma 2 9 2 2 4 2 3 4" xfId="21452" xr:uid="{00000000-0005-0000-0000-0000911D0000}"/>
    <cellStyle name="Comma 2 9 2 2 4 2 3 5" xfId="33470" xr:uid="{00000000-0005-0000-0000-0000921D0000}"/>
    <cellStyle name="Comma 2 9 2 2 4 2 4" xfId="15557" xr:uid="{00000000-0005-0000-0000-0000931D0000}"/>
    <cellStyle name="Comma 2 9 2 2 4 2 4 2" xfId="27208" xr:uid="{00000000-0005-0000-0000-0000941D0000}"/>
    <cellStyle name="Comma 2 9 2 2 4 2 5" xfId="9658" xr:uid="{00000000-0005-0000-0000-0000951D0000}"/>
    <cellStyle name="Comma 2 9 2 2 4 2 6" xfId="21450" xr:uid="{00000000-0005-0000-0000-0000961D0000}"/>
    <cellStyle name="Comma 2 9 2 2 4 2 7" xfId="33471" xr:uid="{00000000-0005-0000-0000-0000971D0000}"/>
    <cellStyle name="Comma 2 9 2 2 4 3" xfId="2683" xr:uid="{00000000-0005-0000-0000-0000981D0000}"/>
    <cellStyle name="Comma 2 9 2 2 4 3 2" xfId="6918" xr:uid="{00000000-0005-0000-0000-0000991D0000}"/>
    <cellStyle name="Comma 2 9 2 2 4 3 2 2" xfId="15560" xr:uid="{00000000-0005-0000-0000-00009A1D0000}"/>
    <cellStyle name="Comma 2 9 2 2 4 3 2 3" xfId="27211" xr:uid="{00000000-0005-0000-0000-00009B1D0000}"/>
    <cellStyle name="Comma 2 9 2 2 4 3 2 4" xfId="33472" xr:uid="{00000000-0005-0000-0000-00009C1D0000}"/>
    <cellStyle name="Comma 2 9 2 2 4 3 3" xfId="9661" xr:uid="{00000000-0005-0000-0000-00009D1D0000}"/>
    <cellStyle name="Comma 2 9 2 2 4 3 4" xfId="21453" xr:uid="{00000000-0005-0000-0000-00009E1D0000}"/>
    <cellStyle name="Comma 2 9 2 2 4 3 5" xfId="33473" xr:uid="{00000000-0005-0000-0000-00009F1D0000}"/>
    <cellStyle name="Comma 2 9 2 2 4 4" xfId="5330" xr:uid="{00000000-0005-0000-0000-0000A01D0000}"/>
    <cellStyle name="Comma 2 9 2 2 4 4 2" xfId="15561" xr:uid="{00000000-0005-0000-0000-0000A11D0000}"/>
    <cellStyle name="Comma 2 9 2 2 4 4 2 2" xfId="27212" xr:uid="{00000000-0005-0000-0000-0000A21D0000}"/>
    <cellStyle name="Comma 2 9 2 2 4 4 3" xfId="9662" xr:uid="{00000000-0005-0000-0000-0000A31D0000}"/>
    <cellStyle name="Comma 2 9 2 2 4 4 4" xfId="21454" xr:uid="{00000000-0005-0000-0000-0000A41D0000}"/>
    <cellStyle name="Comma 2 9 2 2 4 4 5" xfId="33474" xr:uid="{00000000-0005-0000-0000-0000A51D0000}"/>
    <cellStyle name="Comma 2 9 2 2 4 5" xfId="15556" xr:uid="{00000000-0005-0000-0000-0000A61D0000}"/>
    <cellStyle name="Comma 2 9 2 2 4 5 2" xfId="27207" xr:uid="{00000000-0005-0000-0000-0000A71D0000}"/>
    <cellStyle name="Comma 2 9 2 2 4 6" xfId="9657" xr:uid="{00000000-0005-0000-0000-0000A81D0000}"/>
    <cellStyle name="Comma 2 9 2 2 4 7" xfId="21449" xr:uid="{00000000-0005-0000-0000-0000A91D0000}"/>
    <cellStyle name="Comma 2 9 2 2 4 8" xfId="33475" xr:uid="{00000000-0005-0000-0000-0000AA1D0000}"/>
    <cellStyle name="Comma 2 9 2 2 5" xfId="446" xr:uid="{00000000-0005-0000-0000-0000AB1D0000}"/>
    <cellStyle name="Comma 2 9 2 2 5 2" xfId="2685" xr:uid="{00000000-0005-0000-0000-0000AC1D0000}"/>
    <cellStyle name="Comma 2 9 2 2 5 2 2" xfId="6920" xr:uid="{00000000-0005-0000-0000-0000AD1D0000}"/>
    <cellStyle name="Comma 2 9 2 2 5 2 2 2" xfId="15563" xr:uid="{00000000-0005-0000-0000-0000AE1D0000}"/>
    <cellStyle name="Comma 2 9 2 2 5 2 2 3" xfId="27214" xr:uid="{00000000-0005-0000-0000-0000AF1D0000}"/>
    <cellStyle name="Comma 2 9 2 2 5 2 2 4" xfId="33476" xr:uid="{00000000-0005-0000-0000-0000B01D0000}"/>
    <cellStyle name="Comma 2 9 2 2 5 2 3" xfId="9664" xr:uid="{00000000-0005-0000-0000-0000B11D0000}"/>
    <cellStyle name="Comma 2 9 2 2 5 2 4" xfId="21456" xr:uid="{00000000-0005-0000-0000-0000B21D0000}"/>
    <cellStyle name="Comma 2 9 2 2 5 2 5" xfId="33477" xr:uid="{00000000-0005-0000-0000-0000B31D0000}"/>
    <cellStyle name="Comma 2 9 2 2 5 3" xfId="5754" xr:uid="{00000000-0005-0000-0000-0000B41D0000}"/>
    <cellStyle name="Comma 2 9 2 2 5 3 2" xfId="15564" xr:uid="{00000000-0005-0000-0000-0000B51D0000}"/>
    <cellStyle name="Comma 2 9 2 2 5 3 2 2" xfId="27215" xr:uid="{00000000-0005-0000-0000-0000B61D0000}"/>
    <cellStyle name="Comma 2 9 2 2 5 3 3" xfId="9665" xr:uid="{00000000-0005-0000-0000-0000B71D0000}"/>
    <cellStyle name="Comma 2 9 2 2 5 3 4" xfId="21457" xr:uid="{00000000-0005-0000-0000-0000B81D0000}"/>
    <cellStyle name="Comma 2 9 2 2 5 3 5" xfId="33478" xr:uid="{00000000-0005-0000-0000-0000B91D0000}"/>
    <cellStyle name="Comma 2 9 2 2 5 4" xfId="15562" xr:uid="{00000000-0005-0000-0000-0000BA1D0000}"/>
    <cellStyle name="Comma 2 9 2 2 5 4 2" xfId="27213" xr:uid="{00000000-0005-0000-0000-0000BB1D0000}"/>
    <cellStyle name="Comma 2 9 2 2 5 5" xfId="9663" xr:uid="{00000000-0005-0000-0000-0000BC1D0000}"/>
    <cellStyle name="Comma 2 9 2 2 5 6" xfId="21455" xr:uid="{00000000-0005-0000-0000-0000BD1D0000}"/>
    <cellStyle name="Comma 2 9 2 2 5 7" xfId="33479" xr:uid="{00000000-0005-0000-0000-0000BE1D0000}"/>
    <cellStyle name="Comma 2 9 2 2 6" xfId="2678" xr:uid="{00000000-0005-0000-0000-0000BF1D0000}"/>
    <cellStyle name="Comma 2 9 2 2 6 2" xfId="6913" xr:uid="{00000000-0005-0000-0000-0000C01D0000}"/>
    <cellStyle name="Comma 2 9 2 2 6 2 2" xfId="15565" xr:uid="{00000000-0005-0000-0000-0000C11D0000}"/>
    <cellStyle name="Comma 2 9 2 2 6 2 3" xfId="27216" xr:uid="{00000000-0005-0000-0000-0000C21D0000}"/>
    <cellStyle name="Comma 2 9 2 2 6 2 4" xfId="33480" xr:uid="{00000000-0005-0000-0000-0000C31D0000}"/>
    <cellStyle name="Comma 2 9 2 2 6 3" xfId="9666" xr:uid="{00000000-0005-0000-0000-0000C41D0000}"/>
    <cellStyle name="Comma 2 9 2 2 6 4" xfId="21458" xr:uid="{00000000-0005-0000-0000-0000C51D0000}"/>
    <cellStyle name="Comma 2 9 2 2 6 5" xfId="33481" xr:uid="{00000000-0005-0000-0000-0000C61D0000}"/>
    <cellStyle name="Comma 2 9 2 2 7" xfId="4637" xr:uid="{00000000-0005-0000-0000-0000C71D0000}"/>
    <cellStyle name="Comma 2 9 2 2 7 2" xfId="15566" xr:uid="{00000000-0005-0000-0000-0000C81D0000}"/>
    <cellStyle name="Comma 2 9 2 2 7 2 2" xfId="27217" xr:uid="{00000000-0005-0000-0000-0000C91D0000}"/>
    <cellStyle name="Comma 2 9 2 2 7 3" xfId="9667" xr:uid="{00000000-0005-0000-0000-0000CA1D0000}"/>
    <cellStyle name="Comma 2 9 2 2 7 4" xfId="21459" xr:uid="{00000000-0005-0000-0000-0000CB1D0000}"/>
    <cellStyle name="Comma 2 9 2 2 7 5" xfId="33482" xr:uid="{00000000-0005-0000-0000-0000CC1D0000}"/>
    <cellStyle name="Comma 2 9 2 2 8" xfId="15543" xr:uid="{00000000-0005-0000-0000-0000CD1D0000}"/>
    <cellStyle name="Comma 2 9 2 2 8 2" xfId="27194" xr:uid="{00000000-0005-0000-0000-0000CE1D0000}"/>
    <cellStyle name="Comma 2 9 2 2 9" xfId="9644" xr:uid="{00000000-0005-0000-0000-0000CF1D0000}"/>
    <cellStyle name="Comma 2 9 2 3" xfId="447" xr:uid="{00000000-0005-0000-0000-0000D01D0000}"/>
    <cellStyle name="Comma 2 9 2 3 10" xfId="21460" xr:uid="{00000000-0005-0000-0000-0000D11D0000}"/>
    <cellStyle name="Comma 2 9 2 3 11" xfId="33483" xr:uid="{00000000-0005-0000-0000-0000D21D0000}"/>
    <cellStyle name="Comma 2 9 2 3 2" xfId="448" xr:uid="{00000000-0005-0000-0000-0000D31D0000}"/>
    <cellStyle name="Comma 2 9 2 3 2 2" xfId="449" xr:uid="{00000000-0005-0000-0000-0000D41D0000}"/>
    <cellStyle name="Comma 2 9 2 3 2 2 2" xfId="2688" xr:uid="{00000000-0005-0000-0000-0000D51D0000}"/>
    <cellStyle name="Comma 2 9 2 3 2 2 2 2" xfId="6923" xr:uid="{00000000-0005-0000-0000-0000D61D0000}"/>
    <cellStyle name="Comma 2 9 2 3 2 2 2 2 2" xfId="15570" xr:uid="{00000000-0005-0000-0000-0000D71D0000}"/>
    <cellStyle name="Comma 2 9 2 3 2 2 2 2 3" xfId="27221" xr:uid="{00000000-0005-0000-0000-0000D81D0000}"/>
    <cellStyle name="Comma 2 9 2 3 2 2 2 2 4" xfId="33484" xr:uid="{00000000-0005-0000-0000-0000D91D0000}"/>
    <cellStyle name="Comma 2 9 2 3 2 2 2 3" xfId="9671" xr:uid="{00000000-0005-0000-0000-0000DA1D0000}"/>
    <cellStyle name="Comma 2 9 2 3 2 2 2 4" xfId="21463" xr:uid="{00000000-0005-0000-0000-0000DB1D0000}"/>
    <cellStyle name="Comma 2 9 2 3 2 2 2 5" xfId="33485" xr:uid="{00000000-0005-0000-0000-0000DC1D0000}"/>
    <cellStyle name="Comma 2 9 2 3 2 2 3" xfId="5755" xr:uid="{00000000-0005-0000-0000-0000DD1D0000}"/>
    <cellStyle name="Comma 2 9 2 3 2 2 3 2" xfId="15571" xr:uid="{00000000-0005-0000-0000-0000DE1D0000}"/>
    <cellStyle name="Comma 2 9 2 3 2 2 3 2 2" xfId="27222" xr:uid="{00000000-0005-0000-0000-0000DF1D0000}"/>
    <cellStyle name="Comma 2 9 2 3 2 2 3 3" xfId="9672" xr:uid="{00000000-0005-0000-0000-0000E01D0000}"/>
    <cellStyle name="Comma 2 9 2 3 2 2 3 4" xfId="21464" xr:uid="{00000000-0005-0000-0000-0000E11D0000}"/>
    <cellStyle name="Comma 2 9 2 3 2 2 3 5" xfId="33486" xr:uid="{00000000-0005-0000-0000-0000E21D0000}"/>
    <cellStyle name="Comma 2 9 2 3 2 2 4" xfId="15569" xr:uid="{00000000-0005-0000-0000-0000E31D0000}"/>
    <cellStyle name="Comma 2 9 2 3 2 2 4 2" xfId="27220" xr:uid="{00000000-0005-0000-0000-0000E41D0000}"/>
    <cellStyle name="Comma 2 9 2 3 2 2 5" xfId="9670" xr:uid="{00000000-0005-0000-0000-0000E51D0000}"/>
    <cellStyle name="Comma 2 9 2 3 2 2 6" xfId="21462" xr:uid="{00000000-0005-0000-0000-0000E61D0000}"/>
    <cellStyle name="Comma 2 9 2 3 2 2 7" xfId="33487" xr:uid="{00000000-0005-0000-0000-0000E71D0000}"/>
    <cellStyle name="Comma 2 9 2 3 2 3" xfId="2687" xr:uid="{00000000-0005-0000-0000-0000E81D0000}"/>
    <cellStyle name="Comma 2 9 2 3 2 3 2" xfId="6922" xr:uid="{00000000-0005-0000-0000-0000E91D0000}"/>
    <cellStyle name="Comma 2 9 2 3 2 3 2 2" xfId="15572" xr:uid="{00000000-0005-0000-0000-0000EA1D0000}"/>
    <cellStyle name="Comma 2 9 2 3 2 3 2 3" xfId="27223" xr:uid="{00000000-0005-0000-0000-0000EB1D0000}"/>
    <cellStyle name="Comma 2 9 2 3 2 3 2 4" xfId="33488" xr:uid="{00000000-0005-0000-0000-0000EC1D0000}"/>
    <cellStyle name="Comma 2 9 2 3 2 3 3" xfId="9673" xr:uid="{00000000-0005-0000-0000-0000ED1D0000}"/>
    <cellStyle name="Comma 2 9 2 3 2 3 4" xfId="21465" xr:uid="{00000000-0005-0000-0000-0000EE1D0000}"/>
    <cellStyle name="Comma 2 9 2 3 2 3 5" xfId="33489" xr:uid="{00000000-0005-0000-0000-0000EF1D0000}"/>
    <cellStyle name="Comma 2 9 2 3 2 4" xfId="5208" xr:uid="{00000000-0005-0000-0000-0000F01D0000}"/>
    <cellStyle name="Comma 2 9 2 3 2 4 2" xfId="15573" xr:uid="{00000000-0005-0000-0000-0000F11D0000}"/>
    <cellStyle name="Comma 2 9 2 3 2 4 2 2" xfId="27224" xr:uid="{00000000-0005-0000-0000-0000F21D0000}"/>
    <cellStyle name="Comma 2 9 2 3 2 4 3" xfId="9674" xr:uid="{00000000-0005-0000-0000-0000F31D0000}"/>
    <cellStyle name="Comma 2 9 2 3 2 4 4" xfId="21466" xr:uid="{00000000-0005-0000-0000-0000F41D0000}"/>
    <cellStyle name="Comma 2 9 2 3 2 4 5" xfId="33490" xr:uid="{00000000-0005-0000-0000-0000F51D0000}"/>
    <cellStyle name="Comma 2 9 2 3 2 5" xfId="15568" xr:uid="{00000000-0005-0000-0000-0000F61D0000}"/>
    <cellStyle name="Comma 2 9 2 3 2 5 2" xfId="27219" xr:uid="{00000000-0005-0000-0000-0000F71D0000}"/>
    <cellStyle name="Comma 2 9 2 3 2 6" xfId="9669" xr:uid="{00000000-0005-0000-0000-0000F81D0000}"/>
    <cellStyle name="Comma 2 9 2 3 2 7" xfId="21461" xr:uid="{00000000-0005-0000-0000-0000F91D0000}"/>
    <cellStyle name="Comma 2 9 2 3 2 8" xfId="33491" xr:uid="{00000000-0005-0000-0000-0000FA1D0000}"/>
    <cellStyle name="Comma 2 9 2 3 3" xfId="450" xr:uid="{00000000-0005-0000-0000-0000FB1D0000}"/>
    <cellStyle name="Comma 2 9 2 3 3 2" xfId="451" xr:uid="{00000000-0005-0000-0000-0000FC1D0000}"/>
    <cellStyle name="Comma 2 9 2 3 3 2 2" xfId="2690" xr:uid="{00000000-0005-0000-0000-0000FD1D0000}"/>
    <cellStyle name="Comma 2 9 2 3 3 2 2 2" xfId="6925" xr:uid="{00000000-0005-0000-0000-0000FE1D0000}"/>
    <cellStyle name="Comma 2 9 2 3 3 2 2 2 2" xfId="15576" xr:uid="{00000000-0005-0000-0000-0000FF1D0000}"/>
    <cellStyle name="Comma 2 9 2 3 3 2 2 2 3" xfId="27227" xr:uid="{00000000-0005-0000-0000-0000001E0000}"/>
    <cellStyle name="Comma 2 9 2 3 3 2 2 2 4" xfId="33492" xr:uid="{00000000-0005-0000-0000-0000011E0000}"/>
    <cellStyle name="Comma 2 9 2 3 3 2 2 3" xfId="9677" xr:uid="{00000000-0005-0000-0000-0000021E0000}"/>
    <cellStyle name="Comma 2 9 2 3 3 2 2 4" xfId="21469" xr:uid="{00000000-0005-0000-0000-0000031E0000}"/>
    <cellStyle name="Comma 2 9 2 3 3 2 2 5" xfId="33493" xr:uid="{00000000-0005-0000-0000-0000041E0000}"/>
    <cellStyle name="Comma 2 9 2 3 3 2 3" xfId="5756" xr:uid="{00000000-0005-0000-0000-0000051E0000}"/>
    <cellStyle name="Comma 2 9 2 3 3 2 3 2" xfId="15577" xr:uid="{00000000-0005-0000-0000-0000061E0000}"/>
    <cellStyle name="Comma 2 9 2 3 3 2 3 2 2" xfId="27228" xr:uid="{00000000-0005-0000-0000-0000071E0000}"/>
    <cellStyle name="Comma 2 9 2 3 3 2 3 3" xfId="9678" xr:uid="{00000000-0005-0000-0000-0000081E0000}"/>
    <cellStyle name="Comma 2 9 2 3 3 2 3 4" xfId="21470" xr:uid="{00000000-0005-0000-0000-0000091E0000}"/>
    <cellStyle name="Comma 2 9 2 3 3 2 3 5" xfId="33494" xr:uid="{00000000-0005-0000-0000-00000A1E0000}"/>
    <cellStyle name="Comma 2 9 2 3 3 2 4" xfId="15575" xr:uid="{00000000-0005-0000-0000-00000B1E0000}"/>
    <cellStyle name="Comma 2 9 2 3 3 2 4 2" xfId="27226" xr:uid="{00000000-0005-0000-0000-00000C1E0000}"/>
    <cellStyle name="Comma 2 9 2 3 3 2 5" xfId="9676" xr:uid="{00000000-0005-0000-0000-00000D1E0000}"/>
    <cellStyle name="Comma 2 9 2 3 3 2 6" xfId="21468" xr:uid="{00000000-0005-0000-0000-00000E1E0000}"/>
    <cellStyle name="Comma 2 9 2 3 3 2 7" xfId="33495" xr:uid="{00000000-0005-0000-0000-00000F1E0000}"/>
    <cellStyle name="Comma 2 9 2 3 3 3" xfId="2689" xr:uid="{00000000-0005-0000-0000-0000101E0000}"/>
    <cellStyle name="Comma 2 9 2 3 3 3 2" xfId="6924" xr:uid="{00000000-0005-0000-0000-0000111E0000}"/>
    <cellStyle name="Comma 2 9 2 3 3 3 2 2" xfId="15578" xr:uid="{00000000-0005-0000-0000-0000121E0000}"/>
    <cellStyle name="Comma 2 9 2 3 3 3 2 3" xfId="27229" xr:uid="{00000000-0005-0000-0000-0000131E0000}"/>
    <cellStyle name="Comma 2 9 2 3 3 3 2 4" xfId="33496" xr:uid="{00000000-0005-0000-0000-0000141E0000}"/>
    <cellStyle name="Comma 2 9 2 3 3 3 3" xfId="9679" xr:uid="{00000000-0005-0000-0000-0000151E0000}"/>
    <cellStyle name="Comma 2 9 2 3 3 3 4" xfId="21471" xr:uid="{00000000-0005-0000-0000-0000161E0000}"/>
    <cellStyle name="Comma 2 9 2 3 3 3 5" xfId="33497" xr:uid="{00000000-0005-0000-0000-0000171E0000}"/>
    <cellStyle name="Comma 2 9 2 3 3 4" xfId="4966" xr:uid="{00000000-0005-0000-0000-0000181E0000}"/>
    <cellStyle name="Comma 2 9 2 3 3 4 2" xfId="15579" xr:uid="{00000000-0005-0000-0000-0000191E0000}"/>
    <cellStyle name="Comma 2 9 2 3 3 4 2 2" xfId="27230" xr:uid="{00000000-0005-0000-0000-00001A1E0000}"/>
    <cellStyle name="Comma 2 9 2 3 3 4 3" xfId="9680" xr:uid="{00000000-0005-0000-0000-00001B1E0000}"/>
    <cellStyle name="Comma 2 9 2 3 3 4 4" xfId="21472" xr:uid="{00000000-0005-0000-0000-00001C1E0000}"/>
    <cellStyle name="Comma 2 9 2 3 3 4 5" xfId="33498" xr:uid="{00000000-0005-0000-0000-00001D1E0000}"/>
    <cellStyle name="Comma 2 9 2 3 3 5" xfId="15574" xr:uid="{00000000-0005-0000-0000-00001E1E0000}"/>
    <cellStyle name="Comma 2 9 2 3 3 5 2" xfId="27225" xr:uid="{00000000-0005-0000-0000-00001F1E0000}"/>
    <cellStyle name="Comma 2 9 2 3 3 6" xfId="9675" xr:uid="{00000000-0005-0000-0000-0000201E0000}"/>
    <cellStyle name="Comma 2 9 2 3 3 7" xfId="21467" xr:uid="{00000000-0005-0000-0000-0000211E0000}"/>
    <cellStyle name="Comma 2 9 2 3 3 8" xfId="33499" xr:uid="{00000000-0005-0000-0000-0000221E0000}"/>
    <cellStyle name="Comma 2 9 2 3 4" xfId="452" xr:uid="{00000000-0005-0000-0000-0000231E0000}"/>
    <cellStyle name="Comma 2 9 2 3 4 2" xfId="453" xr:uid="{00000000-0005-0000-0000-0000241E0000}"/>
    <cellStyle name="Comma 2 9 2 3 4 2 2" xfId="2692" xr:uid="{00000000-0005-0000-0000-0000251E0000}"/>
    <cellStyle name="Comma 2 9 2 3 4 2 2 2" xfId="6927" xr:uid="{00000000-0005-0000-0000-0000261E0000}"/>
    <cellStyle name="Comma 2 9 2 3 4 2 2 2 2" xfId="15582" xr:uid="{00000000-0005-0000-0000-0000271E0000}"/>
    <cellStyle name="Comma 2 9 2 3 4 2 2 2 3" xfId="27233" xr:uid="{00000000-0005-0000-0000-0000281E0000}"/>
    <cellStyle name="Comma 2 9 2 3 4 2 2 2 4" xfId="33500" xr:uid="{00000000-0005-0000-0000-0000291E0000}"/>
    <cellStyle name="Comma 2 9 2 3 4 2 2 3" xfId="9683" xr:uid="{00000000-0005-0000-0000-00002A1E0000}"/>
    <cellStyle name="Comma 2 9 2 3 4 2 2 4" xfId="21475" xr:uid="{00000000-0005-0000-0000-00002B1E0000}"/>
    <cellStyle name="Comma 2 9 2 3 4 2 2 5" xfId="33501" xr:uid="{00000000-0005-0000-0000-00002C1E0000}"/>
    <cellStyle name="Comma 2 9 2 3 4 2 3" xfId="5757" xr:uid="{00000000-0005-0000-0000-00002D1E0000}"/>
    <cellStyle name="Comma 2 9 2 3 4 2 3 2" xfId="15583" xr:uid="{00000000-0005-0000-0000-00002E1E0000}"/>
    <cellStyle name="Comma 2 9 2 3 4 2 3 2 2" xfId="27234" xr:uid="{00000000-0005-0000-0000-00002F1E0000}"/>
    <cellStyle name="Comma 2 9 2 3 4 2 3 3" xfId="9684" xr:uid="{00000000-0005-0000-0000-0000301E0000}"/>
    <cellStyle name="Comma 2 9 2 3 4 2 3 4" xfId="21476" xr:uid="{00000000-0005-0000-0000-0000311E0000}"/>
    <cellStyle name="Comma 2 9 2 3 4 2 3 5" xfId="33502" xr:uid="{00000000-0005-0000-0000-0000321E0000}"/>
    <cellStyle name="Comma 2 9 2 3 4 2 4" xfId="15581" xr:uid="{00000000-0005-0000-0000-0000331E0000}"/>
    <cellStyle name="Comma 2 9 2 3 4 2 4 2" xfId="27232" xr:uid="{00000000-0005-0000-0000-0000341E0000}"/>
    <cellStyle name="Comma 2 9 2 3 4 2 5" xfId="9682" xr:uid="{00000000-0005-0000-0000-0000351E0000}"/>
    <cellStyle name="Comma 2 9 2 3 4 2 6" xfId="21474" xr:uid="{00000000-0005-0000-0000-0000361E0000}"/>
    <cellStyle name="Comma 2 9 2 3 4 2 7" xfId="33503" xr:uid="{00000000-0005-0000-0000-0000371E0000}"/>
    <cellStyle name="Comma 2 9 2 3 4 3" xfId="2691" xr:uid="{00000000-0005-0000-0000-0000381E0000}"/>
    <cellStyle name="Comma 2 9 2 3 4 3 2" xfId="6926" xr:uid="{00000000-0005-0000-0000-0000391E0000}"/>
    <cellStyle name="Comma 2 9 2 3 4 3 2 2" xfId="15584" xr:uid="{00000000-0005-0000-0000-00003A1E0000}"/>
    <cellStyle name="Comma 2 9 2 3 4 3 2 3" xfId="27235" xr:uid="{00000000-0005-0000-0000-00003B1E0000}"/>
    <cellStyle name="Comma 2 9 2 3 4 3 2 4" xfId="33504" xr:uid="{00000000-0005-0000-0000-00003C1E0000}"/>
    <cellStyle name="Comma 2 9 2 3 4 3 3" xfId="9685" xr:uid="{00000000-0005-0000-0000-00003D1E0000}"/>
    <cellStyle name="Comma 2 9 2 3 4 3 4" xfId="21477" xr:uid="{00000000-0005-0000-0000-00003E1E0000}"/>
    <cellStyle name="Comma 2 9 2 3 4 3 5" xfId="33505" xr:uid="{00000000-0005-0000-0000-00003F1E0000}"/>
    <cellStyle name="Comma 2 9 2 3 4 4" xfId="5417" xr:uid="{00000000-0005-0000-0000-0000401E0000}"/>
    <cellStyle name="Comma 2 9 2 3 4 4 2" xfId="15585" xr:uid="{00000000-0005-0000-0000-0000411E0000}"/>
    <cellStyle name="Comma 2 9 2 3 4 4 2 2" xfId="27236" xr:uid="{00000000-0005-0000-0000-0000421E0000}"/>
    <cellStyle name="Comma 2 9 2 3 4 4 3" xfId="9686" xr:uid="{00000000-0005-0000-0000-0000431E0000}"/>
    <cellStyle name="Comma 2 9 2 3 4 4 4" xfId="21478" xr:uid="{00000000-0005-0000-0000-0000441E0000}"/>
    <cellStyle name="Comma 2 9 2 3 4 4 5" xfId="33506" xr:uid="{00000000-0005-0000-0000-0000451E0000}"/>
    <cellStyle name="Comma 2 9 2 3 4 5" xfId="15580" xr:uid="{00000000-0005-0000-0000-0000461E0000}"/>
    <cellStyle name="Comma 2 9 2 3 4 5 2" xfId="27231" xr:uid="{00000000-0005-0000-0000-0000471E0000}"/>
    <cellStyle name="Comma 2 9 2 3 4 6" xfId="9681" xr:uid="{00000000-0005-0000-0000-0000481E0000}"/>
    <cellStyle name="Comma 2 9 2 3 4 7" xfId="21473" xr:uid="{00000000-0005-0000-0000-0000491E0000}"/>
    <cellStyle name="Comma 2 9 2 3 4 8" xfId="33507" xr:uid="{00000000-0005-0000-0000-00004A1E0000}"/>
    <cellStyle name="Comma 2 9 2 3 5" xfId="454" xr:uid="{00000000-0005-0000-0000-00004B1E0000}"/>
    <cellStyle name="Comma 2 9 2 3 5 2" xfId="2693" xr:uid="{00000000-0005-0000-0000-00004C1E0000}"/>
    <cellStyle name="Comma 2 9 2 3 5 2 2" xfId="6928" xr:uid="{00000000-0005-0000-0000-00004D1E0000}"/>
    <cellStyle name="Comma 2 9 2 3 5 2 2 2" xfId="15587" xr:uid="{00000000-0005-0000-0000-00004E1E0000}"/>
    <cellStyle name="Comma 2 9 2 3 5 2 2 3" xfId="27238" xr:uid="{00000000-0005-0000-0000-00004F1E0000}"/>
    <cellStyle name="Comma 2 9 2 3 5 2 2 4" xfId="33508" xr:uid="{00000000-0005-0000-0000-0000501E0000}"/>
    <cellStyle name="Comma 2 9 2 3 5 2 3" xfId="9688" xr:uid="{00000000-0005-0000-0000-0000511E0000}"/>
    <cellStyle name="Comma 2 9 2 3 5 2 4" xfId="21480" xr:uid="{00000000-0005-0000-0000-0000521E0000}"/>
    <cellStyle name="Comma 2 9 2 3 5 2 5" xfId="33509" xr:uid="{00000000-0005-0000-0000-0000531E0000}"/>
    <cellStyle name="Comma 2 9 2 3 5 3" xfId="5758" xr:uid="{00000000-0005-0000-0000-0000541E0000}"/>
    <cellStyle name="Comma 2 9 2 3 5 3 2" xfId="15588" xr:uid="{00000000-0005-0000-0000-0000551E0000}"/>
    <cellStyle name="Comma 2 9 2 3 5 3 2 2" xfId="27239" xr:uid="{00000000-0005-0000-0000-0000561E0000}"/>
    <cellStyle name="Comma 2 9 2 3 5 3 3" xfId="9689" xr:uid="{00000000-0005-0000-0000-0000571E0000}"/>
    <cellStyle name="Comma 2 9 2 3 5 3 4" xfId="21481" xr:uid="{00000000-0005-0000-0000-0000581E0000}"/>
    <cellStyle name="Comma 2 9 2 3 5 3 5" xfId="33510" xr:uid="{00000000-0005-0000-0000-0000591E0000}"/>
    <cellStyle name="Comma 2 9 2 3 5 4" xfId="15586" xr:uid="{00000000-0005-0000-0000-00005A1E0000}"/>
    <cellStyle name="Comma 2 9 2 3 5 4 2" xfId="27237" xr:uid="{00000000-0005-0000-0000-00005B1E0000}"/>
    <cellStyle name="Comma 2 9 2 3 5 5" xfId="9687" xr:uid="{00000000-0005-0000-0000-00005C1E0000}"/>
    <cellStyle name="Comma 2 9 2 3 5 6" xfId="21479" xr:uid="{00000000-0005-0000-0000-00005D1E0000}"/>
    <cellStyle name="Comma 2 9 2 3 5 7" xfId="33511" xr:uid="{00000000-0005-0000-0000-00005E1E0000}"/>
    <cellStyle name="Comma 2 9 2 3 6" xfId="2686" xr:uid="{00000000-0005-0000-0000-00005F1E0000}"/>
    <cellStyle name="Comma 2 9 2 3 6 2" xfId="6921" xr:uid="{00000000-0005-0000-0000-0000601E0000}"/>
    <cellStyle name="Comma 2 9 2 3 6 2 2" xfId="15589" xr:uid="{00000000-0005-0000-0000-0000611E0000}"/>
    <cellStyle name="Comma 2 9 2 3 6 2 3" xfId="27240" xr:uid="{00000000-0005-0000-0000-0000621E0000}"/>
    <cellStyle name="Comma 2 9 2 3 6 2 4" xfId="33512" xr:uid="{00000000-0005-0000-0000-0000631E0000}"/>
    <cellStyle name="Comma 2 9 2 3 6 3" xfId="9690" xr:uid="{00000000-0005-0000-0000-0000641E0000}"/>
    <cellStyle name="Comma 2 9 2 3 6 4" xfId="21482" xr:uid="{00000000-0005-0000-0000-0000651E0000}"/>
    <cellStyle name="Comma 2 9 2 3 6 5" xfId="33513" xr:uid="{00000000-0005-0000-0000-0000661E0000}"/>
    <cellStyle name="Comma 2 9 2 3 7" xfId="4724" xr:uid="{00000000-0005-0000-0000-0000671E0000}"/>
    <cellStyle name="Comma 2 9 2 3 7 2" xfId="15590" xr:uid="{00000000-0005-0000-0000-0000681E0000}"/>
    <cellStyle name="Comma 2 9 2 3 7 2 2" xfId="27241" xr:uid="{00000000-0005-0000-0000-0000691E0000}"/>
    <cellStyle name="Comma 2 9 2 3 7 3" xfId="9691" xr:uid="{00000000-0005-0000-0000-00006A1E0000}"/>
    <cellStyle name="Comma 2 9 2 3 7 4" xfId="21483" xr:uid="{00000000-0005-0000-0000-00006B1E0000}"/>
    <cellStyle name="Comma 2 9 2 3 7 5" xfId="33514" xr:uid="{00000000-0005-0000-0000-00006C1E0000}"/>
    <cellStyle name="Comma 2 9 2 3 8" xfId="15567" xr:uid="{00000000-0005-0000-0000-00006D1E0000}"/>
    <cellStyle name="Comma 2 9 2 3 8 2" xfId="27218" xr:uid="{00000000-0005-0000-0000-00006E1E0000}"/>
    <cellStyle name="Comma 2 9 2 3 9" xfId="9668" xr:uid="{00000000-0005-0000-0000-00006F1E0000}"/>
    <cellStyle name="Comma 2 9 2 4" xfId="455" xr:uid="{00000000-0005-0000-0000-0000701E0000}"/>
    <cellStyle name="Comma 2 9 2 4 2" xfId="456" xr:uid="{00000000-0005-0000-0000-0000711E0000}"/>
    <cellStyle name="Comma 2 9 2 4 2 2" xfId="2695" xr:uid="{00000000-0005-0000-0000-0000721E0000}"/>
    <cellStyle name="Comma 2 9 2 4 2 2 2" xfId="6930" xr:uid="{00000000-0005-0000-0000-0000731E0000}"/>
    <cellStyle name="Comma 2 9 2 4 2 2 2 2" xfId="15593" xr:uid="{00000000-0005-0000-0000-0000741E0000}"/>
    <cellStyle name="Comma 2 9 2 4 2 2 2 3" xfId="27244" xr:uid="{00000000-0005-0000-0000-0000751E0000}"/>
    <cellStyle name="Comma 2 9 2 4 2 2 2 4" xfId="33515" xr:uid="{00000000-0005-0000-0000-0000761E0000}"/>
    <cellStyle name="Comma 2 9 2 4 2 2 3" xfId="9694" xr:uid="{00000000-0005-0000-0000-0000771E0000}"/>
    <cellStyle name="Comma 2 9 2 4 2 2 4" xfId="21486" xr:uid="{00000000-0005-0000-0000-0000781E0000}"/>
    <cellStyle name="Comma 2 9 2 4 2 2 5" xfId="33516" xr:uid="{00000000-0005-0000-0000-0000791E0000}"/>
    <cellStyle name="Comma 2 9 2 4 2 3" xfId="5759" xr:uid="{00000000-0005-0000-0000-00007A1E0000}"/>
    <cellStyle name="Comma 2 9 2 4 2 3 2" xfId="15594" xr:uid="{00000000-0005-0000-0000-00007B1E0000}"/>
    <cellStyle name="Comma 2 9 2 4 2 3 2 2" xfId="27245" xr:uid="{00000000-0005-0000-0000-00007C1E0000}"/>
    <cellStyle name="Comma 2 9 2 4 2 3 3" xfId="9695" xr:uid="{00000000-0005-0000-0000-00007D1E0000}"/>
    <cellStyle name="Comma 2 9 2 4 2 3 4" xfId="21487" xr:uid="{00000000-0005-0000-0000-00007E1E0000}"/>
    <cellStyle name="Comma 2 9 2 4 2 3 5" xfId="33517" xr:uid="{00000000-0005-0000-0000-00007F1E0000}"/>
    <cellStyle name="Comma 2 9 2 4 2 4" xfId="15592" xr:uid="{00000000-0005-0000-0000-0000801E0000}"/>
    <cellStyle name="Comma 2 9 2 4 2 4 2" xfId="27243" xr:uid="{00000000-0005-0000-0000-0000811E0000}"/>
    <cellStyle name="Comma 2 9 2 4 2 5" xfId="9693" xr:uid="{00000000-0005-0000-0000-0000821E0000}"/>
    <cellStyle name="Comma 2 9 2 4 2 6" xfId="21485" xr:uid="{00000000-0005-0000-0000-0000831E0000}"/>
    <cellStyle name="Comma 2 9 2 4 2 7" xfId="33518" xr:uid="{00000000-0005-0000-0000-0000841E0000}"/>
    <cellStyle name="Comma 2 9 2 4 3" xfId="2694" xr:uid="{00000000-0005-0000-0000-0000851E0000}"/>
    <cellStyle name="Comma 2 9 2 4 3 2" xfId="6929" xr:uid="{00000000-0005-0000-0000-0000861E0000}"/>
    <cellStyle name="Comma 2 9 2 4 3 2 2" xfId="15595" xr:uid="{00000000-0005-0000-0000-0000871E0000}"/>
    <cellStyle name="Comma 2 9 2 4 3 2 3" xfId="27246" xr:uid="{00000000-0005-0000-0000-0000881E0000}"/>
    <cellStyle name="Comma 2 9 2 4 3 2 4" xfId="33519" xr:uid="{00000000-0005-0000-0000-0000891E0000}"/>
    <cellStyle name="Comma 2 9 2 4 3 3" xfId="9696" xr:uid="{00000000-0005-0000-0000-00008A1E0000}"/>
    <cellStyle name="Comma 2 9 2 4 3 4" xfId="21488" xr:uid="{00000000-0005-0000-0000-00008B1E0000}"/>
    <cellStyle name="Comma 2 9 2 4 3 5" xfId="33520" xr:uid="{00000000-0005-0000-0000-00008C1E0000}"/>
    <cellStyle name="Comma 2 9 2 4 4" xfId="5088" xr:uid="{00000000-0005-0000-0000-00008D1E0000}"/>
    <cellStyle name="Comma 2 9 2 4 4 2" xfId="15596" xr:uid="{00000000-0005-0000-0000-00008E1E0000}"/>
    <cellStyle name="Comma 2 9 2 4 4 2 2" xfId="27247" xr:uid="{00000000-0005-0000-0000-00008F1E0000}"/>
    <cellStyle name="Comma 2 9 2 4 4 3" xfId="9697" xr:uid="{00000000-0005-0000-0000-0000901E0000}"/>
    <cellStyle name="Comma 2 9 2 4 4 4" xfId="21489" xr:uid="{00000000-0005-0000-0000-0000911E0000}"/>
    <cellStyle name="Comma 2 9 2 4 4 5" xfId="33521" xr:uid="{00000000-0005-0000-0000-0000921E0000}"/>
    <cellStyle name="Comma 2 9 2 4 5" xfId="15591" xr:uid="{00000000-0005-0000-0000-0000931E0000}"/>
    <cellStyle name="Comma 2 9 2 4 5 2" xfId="27242" xr:uid="{00000000-0005-0000-0000-0000941E0000}"/>
    <cellStyle name="Comma 2 9 2 4 6" xfId="9692" xr:uid="{00000000-0005-0000-0000-0000951E0000}"/>
    <cellStyle name="Comma 2 9 2 4 7" xfId="21484" xr:uid="{00000000-0005-0000-0000-0000961E0000}"/>
    <cellStyle name="Comma 2 9 2 4 8" xfId="33522" xr:uid="{00000000-0005-0000-0000-0000971E0000}"/>
    <cellStyle name="Comma 2 9 2 5" xfId="457" xr:uid="{00000000-0005-0000-0000-0000981E0000}"/>
    <cellStyle name="Comma 2 9 2 5 2" xfId="458" xr:uid="{00000000-0005-0000-0000-0000991E0000}"/>
    <cellStyle name="Comma 2 9 2 5 2 2" xfId="2697" xr:uid="{00000000-0005-0000-0000-00009A1E0000}"/>
    <cellStyle name="Comma 2 9 2 5 2 2 2" xfId="6932" xr:uid="{00000000-0005-0000-0000-00009B1E0000}"/>
    <cellStyle name="Comma 2 9 2 5 2 2 2 2" xfId="15599" xr:uid="{00000000-0005-0000-0000-00009C1E0000}"/>
    <cellStyle name="Comma 2 9 2 5 2 2 2 3" xfId="27250" xr:uid="{00000000-0005-0000-0000-00009D1E0000}"/>
    <cellStyle name="Comma 2 9 2 5 2 2 2 4" xfId="33523" xr:uid="{00000000-0005-0000-0000-00009E1E0000}"/>
    <cellStyle name="Comma 2 9 2 5 2 2 3" xfId="9700" xr:uid="{00000000-0005-0000-0000-00009F1E0000}"/>
    <cellStyle name="Comma 2 9 2 5 2 2 4" xfId="21492" xr:uid="{00000000-0005-0000-0000-0000A01E0000}"/>
    <cellStyle name="Comma 2 9 2 5 2 2 5" xfId="33524" xr:uid="{00000000-0005-0000-0000-0000A11E0000}"/>
    <cellStyle name="Comma 2 9 2 5 2 3" xfId="5760" xr:uid="{00000000-0005-0000-0000-0000A21E0000}"/>
    <cellStyle name="Comma 2 9 2 5 2 3 2" xfId="15600" xr:uid="{00000000-0005-0000-0000-0000A31E0000}"/>
    <cellStyle name="Comma 2 9 2 5 2 3 2 2" xfId="27251" xr:uid="{00000000-0005-0000-0000-0000A41E0000}"/>
    <cellStyle name="Comma 2 9 2 5 2 3 3" xfId="9701" xr:uid="{00000000-0005-0000-0000-0000A51E0000}"/>
    <cellStyle name="Comma 2 9 2 5 2 3 4" xfId="21493" xr:uid="{00000000-0005-0000-0000-0000A61E0000}"/>
    <cellStyle name="Comma 2 9 2 5 2 3 5" xfId="33525" xr:uid="{00000000-0005-0000-0000-0000A71E0000}"/>
    <cellStyle name="Comma 2 9 2 5 2 4" xfId="15598" xr:uid="{00000000-0005-0000-0000-0000A81E0000}"/>
    <cellStyle name="Comma 2 9 2 5 2 4 2" xfId="27249" xr:uid="{00000000-0005-0000-0000-0000A91E0000}"/>
    <cellStyle name="Comma 2 9 2 5 2 5" xfId="9699" xr:uid="{00000000-0005-0000-0000-0000AA1E0000}"/>
    <cellStyle name="Comma 2 9 2 5 2 6" xfId="21491" xr:uid="{00000000-0005-0000-0000-0000AB1E0000}"/>
    <cellStyle name="Comma 2 9 2 5 2 7" xfId="33526" xr:uid="{00000000-0005-0000-0000-0000AC1E0000}"/>
    <cellStyle name="Comma 2 9 2 5 3" xfId="2696" xr:uid="{00000000-0005-0000-0000-0000AD1E0000}"/>
    <cellStyle name="Comma 2 9 2 5 3 2" xfId="6931" xr:uid="{00000000-0005-0000-0000-0000AE1E0000}"/>
    <cellStyle name="Comma 2 9 2 5 3 2 2" xfId="15601" xr:uid="{00000000-0005-0000-0000-0000AF1E0000}"/>
    <cellStyle name="Comma 2 9 2 5 3 2 3" xfId="27252" xr:uid="{00000000-0005-0000-0000-0000B01E0000}"/>
    <cellStyle name="Comma 2 9 2 5 3 2 4" xfId="33527" xr:uid="{00000000-0005-0000-0000-0000B11E0000}"/>
    <cellStyle name="Comma 2 9 2 5 3 3" xfId="9702" xr:uid="{00000000-0005-0000-0000-0000B21E0000}"/>
    <cellStyle name="Comma 2 9 2 5 3 4" xfId="21494" xr:uid="{00000000-0005-0000-0000-0000B31E0000}"/>
    <cellStyle name="Comma 2 9 2 5 3 5" xfId="33528" xr:uid="{00000000-0005-0000-0000-0000B41E0000}"/>
    <cellStyle name="Comma 2 9 2 5 4" xfId="4846" xr:uid="{00000000-0005-0000-0000-0000B51E0000}"/>
    <cellStyle name="Comma 2 9 2 5 4 2" xfId="15602" xr:uid="{00000000-0005-0000-0000-0000B61E0000}"/>
    <cellStyle name="Comma 2 9 2 5 4 2 2" xfId="27253" xr:uid="{00000000-0005-0000-0000-0000B71E0000}"/>
    <cellStyle name="Comma 2 9 2 5 4 3" xfId="9703" xr:uid="{00000000-0005-0000-0000-0000B81E0000}"/>
    <cellStyle name="Comma 2 9 2 5 4 4" xfId="21495" xr:uid="{00000000-0005-0000-0000-0000B91E0000}"/>
    <cellStyle name="Comma 2 9 2 5 4 5" xfId="33529" xr:uid="{00000000-0005-0000-0000-0000BA1E0000}"/>
    <cellStyle name="Comma 2 9 2 5 5" xfId="15597" xr:uid="{00000000-0005-0000-0000-0000BB1E0000}"/>
    <cellStyle name="Comma 2 9 2 5 5 2" xfId="27248" xr:uid="{00000000-0005-0000-0000-0000BC1E0000}"/>
    <cellStyle name="Comma 2 9 2 5 6" xfId="9698" xr:uid="{00000000-0005-0000-0000-0000BD1E0000}"/>
    <cellStyle name="Comma 2 9 2 5 7" xfId="21490" xr:uid="{00000000-0005-0000-0000-0000BE1E0000}"/>
    <cellStyle name="Comma 2 9 2 5 8" xfId="33530" xr:uid="{00000000-0005-0000-0000-0000BF1E0000}"/>
    <cellStyle name="Comma 2 9 2 6" xfId="459" xr:uid="{00000000-0005-0000-0000-0000C01E0000}"/>
    <cellStyle name="Comma 2 9 2 6 2" xfId="460" xr:uid="{00000000-0005-0000-0000-0000C11E0000}"/>
    <cellStyle name="Comma 2 9 2 6 2 2" xfId="2699" xr:uid="{00000000-0005-0000-0000-0000C21E0000}"/>
    <cellStyle name="Comma 2 9 2 6 2 2 2" xfId="6934" xr:uid="{00000000-0005-0000-0000-0000C31E0000}"/>
    <cellStyle name="Comma 2 9 2 6 2 2 2 2" xfId="15605" xr:uid="{00000000-0005-0000-0000-0000C41E0000}"/>
    <cellStyle name="Comma 2 9 2 6 2 2 2 3" xfId="27256" xr:uid="{00000000-0005-0000-0000-0000C51E0000}"/>
    <cellStyle name="Comma 2 9 2 6 2 2 2 4" xfId="33531" xr:uid="{00000000-0005-0000-0000-0000C61E0000}"/>
    <cellStyle name="Comma 2 9 2 6 2 2 3" xfId="9706" xr:uid="{00000000-0005-0000-0000-0000C71E0000}"/>
    <cellStyle name="Comma 2 9 2 6 2 2 4" xfId="21498" xr:uid="{00000000-0005-0000-0000-0000C81E0000}"/>
    <cellStyle name="Comma 2 9 2 6 2 2 5" xfId="33532" xr:uid="{00000000-0005-0000-0000-0000C91E0000}"/>
    <cellStyle name="Comma 2 9 2 6 2 3" xfId="5761" xr:uid="{00000000-0005-0000-0000-0000CA1E0000}"/>
    <cellStyle name="Comma 2 9 2 6 2 3 2" xfId="15606" xr:uid="{00000000-0005-0000-0000-0000CB1E0000}"/>
    <cellStyle name="Comma 2 9 2 6 2 3 2 2" xfId="27257" xr:uid="{00000000-0005-0000-0000-0000CC1E0000}"/>
    <cellStyle name="Comma 2 9 2 6 2 3 3" xfId="9707" xr:uid="{00000000-0005-0000-0000-0000CD1E0000}"/>
    <cellStyle name="Comma 2 9 2 6 2 3 4" xfId="21499" xr:uid="{00000000-0005-0000-0000-0000CE1E0000}"/>
    <cellStyle name="Comma 2 9 2 6 2 3 5" xfId="33533" xr:uid="{00000000-0005-0000-0000-0000CF1E0000}"/>
    <cellStyle name="Comma 2 9 2 6 2 4" xfId="15604" xr:uid="{00000000-0005-0000-0000-0000D01E0000}"/>
    <cellStyle name="Comma 2 9 2 6 2 4 2" xfId="27255" xr:uid="{00000000-0005-0000-0000-0000D11E0000}"/>
    <cellStyle name="Comma 2 9 2 6 2 5" xfId="9705" xr:uid="{00000000-0005-0000-0000-0000D21E0000}"/>
    <cellStyle name="Comma 2 9 2 6 2 6" xfId="21497" xr:uid="{00000000-0005-0000-0000-0000D31E0000}"/>
    <cellStyle name="Comma 2 9 2 6 2 7" xfId="33534" xr:uid="{00000000-0005-0000-0000-0000D41E0000}"/>
    <cellStyle name="Comma 2 9 2 6 3" xfId="2698" xr:uid="{00000000-0005-0000-0000-0000D51E0000}"/>
    <cellStyle name="Comma 2 9 2 6 3 2" xfId="6933" xr:uid="{00000000-0005-0000-0000-0000D61E0000}"/>
    <cellStyle name="Comma 2 9 2 6 3 2 2" xfId="15607" xr:uid="{00000000-0005-0000-0000-0000D71E0000}"/>
    <cellStyle name="Comma 2 9 2 6 3 2 3" xfId="27258" xr:uid="{00000000-0005-0000-0000-0000D81E0000}"/>
    <cellStyle name="Comma 2 9 2 6 3 2 4" xfId="33535" xr:uid="{00000000-0005-0000-0000-0000D91E0000}"/>
    <cellStyle name="Comma 2 9 2 6 3 3" xfId="9708" xr:uid="{00000000-0005-0000-0000-0000DA1E0000}"/>
    <cellStyle name="Comma 2 9 2 6 3 4" xfId="21500" xr:uid="{00000000-0005-0000-0000-0000DB1E0000}"/>
    <cellStyle name="Comma 2 9 2 6 3 5" xfId="33536" xr:uid="{00000000-0005-0000-0000-0000DC1E0000}"/>
    <cellStyle name="Comma 2 9 2 6 4" xfId="5297" xr:uid="{00000000-0005-0000-0000-0000DD1E0000}"/>
    <cellStyle name="Comma 2 9 2 6 4 2" xfId="15608" xr:uid="{00000000-0005-0000-0000-0000DE1E0000}"/>
    <cellStyle name="Comma 2 9 2 6 4 2 2" xfId="27259" xr:uid="{00000000-0005-0000-0000-0000DF1E0000}"/>
    <cellStyle name="Comma 2 9 2 6 4 3" xfId="9709" xr:uid="{00000000-0005-0000-0000-0000E01E0000}"/>
    <cellStyle name="Comma 2 9 2 6 4 4" xfId="21501" xr:uid="{00000000-0005-0000-0000-0000E11E0000}"/>
    <cellStyle name="Comma 2 9 2 6 4 5" xfId="33537" xr:uid="{00000000-0005-0000-0000-0000E21E0000}"/>
    <cellStyle name="Comma 2 9 2 6 5" xfId="15603" xr:uid="{00000000-0005-0000-0000-0000E31E0000}"/>
    <cellStyle name="Comma 2 9 2 6 5 2" xfId="27254" xr:uid="{00000000-0005-0000-0000-0000E41E0000}"/>
    <cellStyle name="Comma 2 9 2 6 6" xfId="9704" xr:uid="{00000000-0005-0000-0000-0000E51E0000}"/>
    <cellStyle name="Comma 2 9 2 6 7" xfId="21496" xr:uid="{00000000-0005-0000-0000-0000E61E0000}"/>
    <cellStyle name="Comma 2 9 2 6 8" xfId="33538" xr:uid="{00000000-0005-0000-0000-0000E71E0000}"/>
    <cellStyle name="Comma 2 9 2 7" xfId="461" xr:uid="{00000000-0005-0000-0000-0000E81E0000}"/>
    <cellStyle name="Comma 2 9 2 7 2" xfId="2700" xr:uid="{00000000-0005-0000-0000-0000E91E0000}"/>
    <cellStyle name="Comma 2 9 2 7 2 2" xfId="6935" xr:uid="{00000000-0005-0000-0000-0000EA1E0000}"/>
    <cellStyle name="Comma 2 9 2 7 2 2 2" xfId="15610" xr:uid="{00000000-0005-0000-0000-0000EB1E0000}"/>
    <cellStyle name="Comma 2 9 2 7 2 2 3" xfId="27261" xr:uid="{00000000-0005-0000-0000-0000EC1E0000}"/>
    <cellStyle name="Comma 2 9 2 7 2 2 4" xfId="33539" xr:uid="{00000000-0005-0000-0000-0000ED1E0000}"/>
    <cellStyle name="Comma 2 9 2 7 2 3" xfId="9711" xr:uid="{00000000-0005-0000-0000-0000EE1E0000}"/>
    <cellStyle name="Comma 2 9 2 7 2 4" xfId="21503" xr:uid="{00000000-0005-0000-0000-0000EF1E0000}"/>
    <cellStyle name="Comma 2 9 2 7 2 5" xfId="33540" xr:uid="{00000000-0005-0000-0000-0000F01E0000}"/>
    <cellStyle name="Comma 2 9 2 7 3" xfId="5762" xr:uid="{00000000-0005-0000-0000-0000F11E0000}"/>
    <cellStyle name="Comma 2 9 2 7 3 2" xfId="15611" xr:uid="{00000000-0005-0000-0000-0000F21E0000}"/>
    <cellStyle name="Comma 2 9 2 7 3 2 2" xfId="27262" xr:uid="{00000000-0005-0000-0000-0000F31E0000}"/>
    <cellStyle name="Comma 2 9 2 7 3 3" xfId="9712" xr:uid="{00000000-0005-0000-0000-0000F41E0000}"/>
    <cellStyle name="Comma 2 9 2 7 3 4" xfId="21504" xr:uid="{00000000-0005-0000-0000-0000F51E0000}"/>
    <cellStyle name="Comma 2 9 2 7 3 5" xfId="33541" xr:uid="{00000000-0005-0000-0000-0000F61E0000}"/>
    <cellStyle name="Comma 2 9 2 7 4" xfId="15609" xr:uid="{00000000-0005-0000-0000-0000F71E0000}"/>
    <cellStyle name="Comma 2 9 2 7 4 2" xfId="27260" xr:uid="{00000000-0005-0000-0000-0000F81E0000}"/>
    <cellStyle name="Comma 2 9 2 7 5" xfId="9710" xr:uid="{00000000-0005-0000-0000-0000F91E0000}"/>
    <cellStyle name="Comma 2 9 2 7 6" xfId="21502" xr:uid="{00000000-0005-0000-0000-0000FA1E0000}"/>
    <cellStyle name="Comma 2 9 2 7 7" xfId="33542" xr:uid="{00000000-0005-0000-0000-0000FB1E0000}"/>
    <cellStyle name="Comma 2 9 2 8" xfId="2677" xr:uid="{00000000-0005-0000-0000-0000FC1E0000}"/>
    <cellStyle name="Comma 2 9 2 8 2" xfId="6912" xr:uid="{00000000-0005-0000-0000-0000FD1E0000}"/>
    <cellStyle name="Comma 2 9 2 8 2 2" xfId="15612" xr:uid="{00000000-0005-0000-0000-0000FE1E0000}"/>
    <cellStyle name="Comma 2 9 2 8 2 3" xfId="27263" xr:uid="{00000000-0005-0000-0000-0000FF1E0000}"/>
    <cellStyle name="Comma 2 9 2 8 2 4" xfId="33543" xr:uid="{00000000-0005-0000-0000-0000001F0000}"/>
    <cellStyle name="Comma 2 9 2 8 3" xfId="9713" xr:uid="{00000000-0005-0000-0000-0000011F0000}"/>
    <cellStyle name="Comma 2 9 2 8 4" xfId="21505" xr:uid="{00000000-0005-0000-0000-0000021F0000}"/>
    <cellStyle name="Comma 2 9 2 8 5" xfId="33544" xr:uid="{00000000-0005-0000-0000-0000031F0000}"/>
    <cellStyle name="Comma 2 9 2 9" xfId="4604" xr:uid="{00000000-0005-0000-0000-0000041F0000}"/>
    <cellStyle name="Comma 2 9 2 9 2" xfId="15613" xr:uid="{00000000-0005-0000-0000-0000051F0000}"/>
    <cellStyle name="Comma 2 9 2 9 2 2" xfId="27264" xr:uid="{00000000-0005-0000-0000-0000061F0000}"/>
    <cellStyle name="Comma 2 9 2 9 3" xfId="9714" xr:uid="{00000000-0005-0000-0000-0000071F0000}"/>
    <cellStyle name="Comma 2 9 2 9 4" xfId="21506" xr:uid="{00000000-0005-0000-0000-0000081F0000}"/>
    <cellStyle name="Comma 2 9 2 9 5" xfId="33545" xr:uid="{00000000-0005-0000-0000-0000091F0000}"/>
    <cellStyle name="Comma 2 9 3" xfId="462" xr:uid="{00000000-0005-0000-0000-00000A1F0000}"/>
    <cellStyle name="Comma 2 9 3 10" xfId="9715" xr:uid="{00000000-0005-0000-0000-00000B1F0000}"/>
    <cellStyle name="Comma 2 9 3 11" xfId="21507" xr:uid="{00000000-0005-0000-0000-00000C1F0000}"/>
    <cellStyle name="Comma 2 9 3 12" xfId="33546" xr:uid="{00000000-0005-0000-0000-00000D1F0000}"/>
    <cellStyle name="Comma 2 9 3 2" xfId="463" xr:uid="{00000000-0005-0000-0000-00000E1F0000}"/>
    <cellStyle name="Comma 2 9 3 2 10" xfId="21508" xr:uid="{00000000-0005-0000-0000-00000F1F0000}"/>
    <cellStyle name="Comma 2 9 3 2 11" xfId="33547" xr:uid="{00000000-0005-0000-0000-0000101F0000}"/>
    <cellStyle name="Comma 2 9 3 2 2" xfId="464" xr:uid="{00000000-0005-0000-0000-0000111F0000}"/>
    <cellStyle name="Comma 2 9 3 2 2 2" xfId="465" xr:uid="{00000000-0005-0000-0000-0000121F0000}"/>
    <cellStyle name="Comma 2 9 3 2 2 2 2" xfId="2704" xr:uid="{00000000-0005-0000-0000-0000131F0000}"/>
    <cellStyle name="Comma 2 9 3 2 2 2 2 2" xfId="6939" xr:uid="{00000000-0005-0000-0000-0000141F0000}"/>
    <cellStyle name="Comma 2 9 3 2 2 2 2 2 2" xfId="15618" xr:uid="{00000000-0005-0000-0000-0000151F0000}"/>
    <cellStyle name="Comma 2 9 3 2 2 2 2 2 3" xfId="27269" xr:uid="{00000000-0005-0000-0000-0000161F0000}"/>
    <cellStyle name="Comma 2 9 3 2 2 2 2 2 4" xfId="33548" xr:uid="{00000000-0005-0000-0000-0000171F0000}"/>
    <cellStyle name="Comma 2 9 3 2 2 2 2 3" xfId="9719" xr:uid="{00000000-0005-0000-0000-0000181F0000}"/>
    <cellStyle name="Comma 2 9 3 2 2 2 2 4" xfId="21511" xr:uid="{00000000-0005-0000-0000-0000191F0000}"/>
    <cellStyle name="Comma 2 9 3 2 2 2 2 5" xfId="33549" xr:uid="{00000000-0005-0000-0000-00001A1F0000}"/>
    <cellStyle name="Comma 2 9 3 2 2 2 3" xfId="5763" xr:uid="{00000000-0005-0000-0000-00001B1F0000}"/>
    <cellStyle name="Comma 2 9 3 2 2 2 3 2" xfId="15619" xr:uid="{00000000-0005-0000-0000-00001C1F0000}"/>
    <cellStyle name="Comma 2 9 3 2 2 2 3 2 2" xfId="27270" xr:uid="{00000000-0005-0000-0000-00001D1F0000}"/>
    <cellStyle name="Comma 2 9 3 2 2 2 3 3" xfId="9720" xr:uid="{00000000-0005-0000-0000-00001E1F0000}"/>
    <cellStyle name="Comma 2 9 3 2 2 2 3 4" xfId="21512" xr:uid="{00000000-0005-0000-0000-00001F1F0000}"/>
    <cellStyle name="Comma 2 9 3 2 2 2 3 5" xfId="33550" xr:uid="{00000000-0005-0000-0000-0000201F0000}"/>
    <cellStyle name="Comma 2 9 3 2 2 2 4" xfId="15617" xr:uid="{00000000-0005-0000-0000-0000211F0000}"/>
    <cellStyle name="Comma 2 9 3 2 2 2 4 2" xfId="27268" xr:uid="{00000000-0005-0000-0000-0000221F0000}"/>
    <cellStyle name="Comma 2 9 3 2 2 2 5" xfId="9718" xr:uid="{00000000-0005-0000-0000-0000231F0000}"/>
    <cellStyle name="Comma 2 9 3 2 2 2 6" xfId="21510" xr:uid="{00000000-0005-0000-0000-0000241F0000}"/>
    <cellStyle name="Comma 2 9 3 2 2 2 7" xfId="33551" xr:uid="{00000000-0005-0000-0000-0000251F0000}"/>
    <cellStyle name="Comma 2 9 3 2 2 3" xfId="2703" xr:uid="{00000000-0005-0000-0000-0000261F0000}"/>
    <cellStyle name="Comma 2 9 3 2 2 3 2" xfId="6938" xr:uid="{00000000-0005-0000-0000-0000271F0000}"/>
    <cellStyle name="Comma 2 9 3 2 2 3 2 2" xfId="15620" xr:uid="{00000000-0005-0000-0000-0000281F0000}"/>
    <cellStyle name="Comma 2 9 3 2 2 3 2 3" xfId="27271" xr:uid="{00000000-0005-0000-0000-0000291F0000}"/>
    <cellStyle name="Comma 2 9 3 2 2 3 2 4" xfId="33552" xr:uid="{00000000-0005-0000-0000-00002A1F0000}"/>
    <cellStyle name="Comma 2 9 3 2 2 3 3" xfId="9721" xr:uid="{00000000-0005-0000-0000-00002B1F0000}"/>
    <cellStyle name="Comma 2 9 3 2 2 3 4" xfId="21513" xr:uid="{00000000-0005-0000-0000-00002C1F0000}"/>
    <cellStyle name="Comma 2 9 3 2 2 3 5" xfId="33553" xr:uid="{00000000-0005-0000-0000-00002D1F0000}"/>
    <cellStyle name="Comma 2 9 3 2 2 4" xfId="5222" xr:uid="{00000000-0005-0000-0000-00002E1F0000}"/>
    <cellStyle name="Comma 2 9 3 2 2 4 2" xfId="15621" xr:uid="{00000000-0005-0000-0000-00002F1F0000}"/>
    <cellStyle name="Comma 2 9 3 2 2 4 2 2" xfId="27272" xr:uid="{00000000-0005-0000-0000-0000301F0000}"/>
    <cellStyle name="Comma 2 9 3 2 2 4 3" xfId="9722" xr:uid="{00000000-0005-0000-0000-0000311F0000}"/>
    <cellStyle name="Comma 2 9 3 2 2 4 4" xfId="21514" xr:uid="{00000000-0005-0000-0000-0000321F0000}"/>
    <cellStyle name="Comma 2 9 3 2 2 4 5" xfId="33554" xr:uid="{00000000-0005-0000-0000-0000331F0000}"/>
    <cellStyle name="Comma 2 9 3 2 2 5" xfId="15616" xr:uid="{00000000-0005-0000-0000-0000341F0000}"/>
    <cellStyle name="Comma 2 9 3 2 2 5 2" xfId="27267" xr:uid="{00000000-0005-0000-0000-0000351F0000}"/>
    <cellStyle name="Comma 2 9 3 2 2 6" xfId="9717" xr:uid="{00000000-0005-0000-0000-0000361F0000}"/>
    <cellStyle name="Comma 2 9 3 2 2 7" xfId="21509" xr:uid="{00000000-0005-0000-0000-0000371F0000}"/>
    <cellStyle name="Comma 2 9 3 2 2 8" xfId="33555" xr:uid="{00000000-0005-0000-0000-0000381F0000}"/>
    <cellStyle name="Comma 2 9 3 2 3" xfId="466" xr:uid="{00000000-0005-0000-0000-0000391F0000}"/>
    <cellStyle name="Comma 2 9 3 2 3 2" xfId="467" xr:uid="{00000000-0005-0000-0000-00003A1F0000}"/>
    <cellStyle name="Comma 2 9 3 2 3 2 2" xfId="2706" xr:uid="{00000000-0005-0000-0000-00003B1F0000}"/>
    <cellStyle name="Comma 2 9 3 2 3 2 2 2" xfId="6941" xr:uid="{00000000-0005-0000-0000-00003C1F0000}"/>
    <cellStyle name="Comma 2 9 3 2 3 2 2 2 2" xfId="15624" xr:uid="{00000000-0005-0000-0000-00003D1F0000}"/>
    <cellStyle name="Comma 2 9 3 2 3 2 2 2 3" xfId="27275" xr:uid="{00000000-0005-0000-0000-00003E1F0000}"/>
    <cellStyle name="Comma 2 9 3 2 3 2 2 2 4" xfId="33556" xr:uid="{00000000-0005-0000-0000-00003F1F0000}"/>
    <cellStyle name="Comma 2 9 3 2 3 2 2 3" xfId="9725" xr:uid="{00000000-0005-0000-0000-0000401F0000}"/>
    <cellStyle name="Comma 2 9 3 2 3 2 2 4" xfId="21517" xr:uid="{00000000-0005-0000-0000-0000411F0000}"/>
    <cellStyle name="Comma 2 9 3 2 3 2 2 5" xfId="33557" xr:uid="{00000000-0005-0000-0000-0000421F0000}"/>
    <cellStyle name="Comma 2 9 3 2 3 2 3" xfId="5764" xr:uid="{00000000-0005-0000-0000-0000431F0000}"/>
    <cellStyle name="Comma 2 9 3 2 3 2 3 2" xfId="15625" xr:uid="{00000000-0005-0000-0000-0000441F0000}"/>
    <cellStyle name="Comma 2 9 3 2 3 2 3 2 2" xfId="27276" xr:uid="{00000000-0005-0000-0000-0000451F0000}"/>
    <cellStyle name="Comma 2 9 3 2 3 2 3 3" xfId="9726" xr:uid="{00000000-0005-0000-0000-0000461F0000}"/>
    <cellStyle name="Comma 2 9 3 2 3 2 3 4" xfId="21518" xr:uid="{00000000-0005-0000-0000-0000471F0000}"/>
    <cellStyle name="Comma 2 9 3 2 3 2 3 5" xfId="33558" xr:uid="{00000000-0005-0000-0000-0000481F0000}"/>
    <cellStyle name="Comma 2 9 3 2 3 2 4" xfId="15623" xr:uid="{00000000-0005-0000-0000-0000491F0000}"/>
    <cellStyle name="Comma 2 9 3 2 3 2 4 2" xfId="27274" xr:uid="{00000000-0005-0000-0000-00004A1F0000}"/>
    <cellStyle name="Comma 2 9 3 2 3 2 5" xfId="9724" xr:uid="{00000000-0005-0000-0000-00004B1F0000}"/>
    <cellStyle name="Comma 2 9 3 2 3 2 6" xfId="21516" xr:uid="{00000000-0005-0000-0000-00004C1F0000}"/>
    <cellStyle name="Comma 2 9 3 2 3 2 7" xfId="33559" xr:uid="{00000000-0005-0000-0000-00004D1F0000}"/>
    <cellStyle name="Comma 2 9 3 2 3 3" xfId="2705" xr:uid="{00000000-0005-0000-0000-00004E1F0000}"/>
    <cellStyle name="Comma 2 9 3 2 3 3 2" xfId="6940" xr:uid="{00000000-0005-0000-0000-00004F1F0000}"/>
    <cellStyle name="Comma 2 9 3 2 3 3 2 2" xfId="15626" xr:uid="{00000000-0005-0000-0000-0000501F0000}"/>
    <cellStyle name="Comma 2 9 3 2 3 3 2 3" xfId="27277" xr:uid="{00000000-0005-0000-0000-0000511F0000}"/>
    <cellStyle name="Comma 2 9 3 2 3 3 2 4" xfId="33560" xr:uid="{00000000-0005-0000-0000-0000521F0000}"/>
    <cellStyle name="Comma 2 9 3 2 3 3 3" xfId="9727" xr:uid="{00000000-0005-0000-0000-0000531F0000}"/>
    <cellStyle name="Comma 2 9 3 2 3 3 4" xfId="21519" xr:uid="{00000000-0005-0000-0000-0000541F0000}"/>
    <cellStyle name="Comma 2 9 3 2 3 3 5" xfId="33561" xr:uid="{00000000-0005-0000-0000-0000551F0000}"/>
    <cellStyle name="Comma 2 9 3 2 3 4" xfId="4980" xr:uid="{00000000-0005-0000-0000-0000561F0000}"/>
    <cellStyle name="Comma 2 9 3 2 3 4 2" xfId="15627" xr:uid="{00000000-0005-0000-0000-0000571F0000}"/>
    <cellStyle name="Comma 2 9 3 2 3 4 2 2" xfId="27278" xr:uid="{00000000-0005-0000-0000-0000581F0000}"/>
    <cellStyle name="Comma 2 9 3 2 3 4 3" xfId="9728" xr:uid="{00000000-0005-0000-0000-0000591F0000}"/>
    <cellStyle name="Comma 2 9 3 2 3 4 4" xfId="21520" xr:uid="{00000000-0005-0000-0000-00005A1F0000}"/>
    <cellStyle name="Comma 2 9 3 2 3 4 5" xfId="33562" xr:uid="{00000000-0005-0000-0000-00005B1F0000}"/>
    <cellStyle name="Comma 2 9 3 2 3 5" xfId="15622" xr:uid="{00000000-0005-0000-0000-00005C1F0000}"/>
    <cellStyle name="Comma 2 9 3 2 3 5 2" xfId="27273" xr:uid="{00000000-0005-0000-0000-00005D1F0000}"/>
    <cellStyle name="Comma 2 9 3 2 3 6" xfId="9723" xr:uid="{00000000-0005-0000-0000-00005E1F0000}"/>
    <cellStyle name="Comma 2 9 3 2 3 7" xfId="21515" xr:uid="{00000000-0005-0000-0000-00005F1F0000}"/>
    <cellStyle name="Comma 2 9 3 2 3 8" xfId="33563" xr:uid="{00000000-0005-0000-0000-0000601F0000}"/>
    <cellStyle name="Comma 2 9 3 2 4" xfId="468" xr:uid="{00000000-0005-0000-0000-0000611F0000}"/>
    <cellStyle name="Comma 2 9 3 2 4 2" xfId="469" xr:uid="{00000000-0005-0000-0000-0000621F0000}"/>
    <cellStyle name="Comma 2 9 3 2 4 2 2" xfId="2708" xr:uid="{00000000-0005-0000-0000-0000631F0000}"/>
    <cellStyle name="Comma 2 9 3 2 4 2 2 2" xfId="6943" xr:uid="{00000000-0005-0000-0000-0000641F0000}"/>
    <cellStyle name="Comma 2 9 3 2 4 2 2 2 2" xfId="15630" xr:uid="{00000000-0005-0000-0000-0000651F0000}"/>
    <cellStyle name="Comma 2 9 3 2 4 2 2 2 3" xfId="27281" xr:uid="{00000000-0005-0000-0000-0000661F0000}"/>
    <cellStyle name="Comma 2 9 3 2 4 2 2 2 4" xfId="33564" xr:uid="{00000000-0005-0000-0000-0000671F0000}"/>
    <cellStyle name="Comma 2 9 3 2 4 2 2 3" xfId="9731" xr:uid="{00000000-0005-0000-0000-0000681F0000}"/>
    <cellStyle name="Comma 2 9 3 2 4 2 2 4" xfId="21523" xr:uid="{00000000-0005-0000-0000-0000691F0000}"/>
    <cellStyle name="Comma 2 9 3 2 4 2 2 5" xfId="33565" xr:uid="{00000000-0005-0000-0000-00006A1F0000}"/>
    <cellStyle name="Comma 2 9 3 2 4 2 3" xfId="5765" xr:uid="{00000000-0005-0000-0000-00006B1F0000}"/>
    <cellStyle name="Comma 2 9 3 2 4 2 3 2" xfId="15631" xr:uid="{00000000-0005-0000-0000-00006C1F0000}"/>
    <cellStyle name="Comma 2 9 3 2 4 2 3 2 2" xfId="27282" xr:uid="{00000000-0005-0000-0000-00006D1F0000}"/>
    <cellStyle name="Comma 2 9 3 2 4 2 3 3" xfId="9732" xr:uid="{00000000-0005-0000-0000-00006E1F0000}"/>
    <cellStyle name="Comma 2 9 3 2 4 2 3 4" xfId="21524" xr:uid="{00000000-0005-0000-0000-00006F1F0000}"/>
    <cellStyle name="Comma 2 9 3 2 4 2 3 5" xfId="33566" xr:uid="{00000000-0005-0000-0000-0000701F0000}"/>
    <cellStyle name="Comma 2 9 3 2 4 2 4" xfId="15629" xr:uid="{00000000-0005-0000-0000-0000711F0000}"/>
    <cellStyle name="Comma 2 9 3 2 4 2 4 2" xfId="27280" xr:uid="{00000000-0005-0000-0000-0000721F0000}"/>
    <cellStyle name="Comma 2 9 3 2 4 2 5" xfId="9730" xr:uid="{00000000-0005-0000-0000-0000731F0000}"/>
    <cellStyle name="Comma 2 9 3 2 4 2 6" xfId="21522" xr:uid="{00000000-0005-0000-0000-0000741F0000}"/>
    <cellStyle name="Comma 2 9 3 2 4 2 7" xfId="33567" xr:uid="{00000000-0005-0000-0000-0000751F0000}"/>
    <cellStyle name="Comma 2 9 3 2 4 3" xfId="2707" xr:uid="{00000000-0005-0000-0000-0000761F0000}"/>
    <cellStyle name="Comma 2 9 3 2 4 3 2" xfId="6942" xr:uid="{00000000-0005-0000-0000-0000771F0000}"/>
    <cellStyle name="Comma 2 9 3 2 4 3 2 2" xfId="15632" xr:uid="{00000000-0005-0000-0000-0000781F0000}"/>
    <cellStyle name="Comma 2 9 3 2 4 3 2 3" xfId="27283" xr:uid="{00000000-0005-0000-0000-0000791F0000}"/>
    <cellStyle name="Comma 2 9 3 2 4 3 2 4" xfId="33568" xr:uid="{00000000-0005-0000-0000-00007A1F0000}"/>
    <cellStyle name="Comma 2 9 3 2 4 3 3" xfId="9733" xr:uid="{00000000-0005-0000-0000-00007B1F0000}"/>
    <cellStyle name="Comma 2 9 3 2 4 3 4" xfId="21525" xr:uid="{00000000-0005-0000-0000-00007C1F0000}"/>
    <cellStyle name="Comma 2 9 3 2 4 3 5" xfId="33569" xr:uid="{00000000-0005-0000-0000-00007D1F0000}"/>
    <cellStyle name="Comma 2 9 3 2 4 4" xfId="5431" xr:uid="{00000000-0005-0000-0000-00007E1F0000}"/>
    <cellStyle name="Comma 2 9 3 2 4 4 2" xfId="15633" xr:uid="{00000000-0005-0000-0000-00007F1F0000}"/>
    <cellStyle name="Comma 2 9 3 2 4 4 2 2" xfId="27284" xr:uid="{00000000-0005-0000-0000-0000801F0000}"/>
    <cellStyle name="Comma 2 9 3 2 4 4 3" xfId="9734" xr:uid="{00000000-0005-0000-0000-0000811F0000}"/>
    <cellStyle name="Comma 2 9 3 2 4 4 4" xfId="21526" xr:uid="{00000000-0005-0000-0000-0000821F0000}"/>
    <cellStyle name="Comma 2 9 3 2 4 4 5" xfId="33570" xr:uid="{00000000-0005-0000-0000-0000831F0000}"/>
    <cellStyle name="Comma 2 9 3 2 4 5" xfId="15628" xr:uid="{00000000-0005-0000-0000-0000841F0000}"/>
    <cellStyle name="Comma 2 9 3 2 4 5 2" xfId="27279" xr:uid="{00000000-0005-0000-0000-0000851F0000}"/>
    <cellStyle name="Comma 2 9 3 2 4 6" xfId="9729" xr:uid="{00000000-0005-0000-0000-0000861F0000}"/>
    <cellStyle name="Comma 2 9 3 2 4 7" xfId="21521" xr:uid="{00000000-0005-0000-0000-0000871F0000}"/>
    <cellStyle name="Comma 2 9 3 2 4 8" xfId="33571" xr:uid="{00000000-0005-0000-0000-0000881F0000}"/>
    <cellStyle name="Comma 2 9 3 2 5" xfId="470" xr:uid="{00000000-0005-0000-0000-0000891F0000}"/>
    <cellStyle name="Comma 2 9 3 2 5 2" xfId="2709" xr:uid="{00000000-0005-0000-0000-00008A1F0000}"/>
    <cellStyle name="Comma 2 9 3 2 5 2 2" xfId="6944" xr:uid="{00000000-0005-0000-0000-00008B1F0000}"/>
    <cellStyle name="Comma 2 9 3 2 5 2 2 2" xfId="15635" xr:uid="{00000000-0005-0000-0000-00008C1F0000}"/>
    <cellStyle name="Comma 2 9 3 2 5 2 2 3" xfId="27286" xr:uid="{00000000-0005-0000-0000-00008D1F0000}"/>
    <cellStyle name="Comma 2 9 3 2 5 2 2 4" xfId="33572" xr:uid="{00000000-0005-0000-0000-00008E1F0000}"/>
    <cellStyle name="Comma 2 9 3 2 5 2 3" xfId="9736" xr:uid="{00000000-0005-0000-0000-00008F1F0000}"/>
    <cellStyle name="Comma 2 9 3 2 5 2 4" xfId="21528" xr:uid="{00000000-0005-0000-0000-0000901F0000}"/>
    <cellStyle name="Comma 2 9 3 2 5 2 5" xfId="33573" xr:uid="{00000000-0005-0000-0000-0000911F0000}"/>
    <cellStyle name="Comma 2 9 3 2 5 3" xfId="5766" xr:uid="{00000000-0005-0000-0000-0000921F0000}"/>
    <cellStyle name="Comma 2 9 3 2 5 3 2" xfId="15636" xr:uid="{00000000-0005-0000-0000-0000931F0000}"/>
    <cellStyle name="Comma 2 9 3 2 5 3 2 2" xfId="27287" xr:uid="{00000000-0005-0000-0000-0000941F0000}"/>
    <cellStyle name="Comma 2 9 3 2 5 3 3" xfId="9737" xr:uid="{00000000-0005-0000-0000-0000951F0000}"/>
    <cellStyle name="Comma 2 9 3 2 5 3 4" xfId="21529" xr:uid="{00000000-0005-0000-0000-0000961F0000}"/>
    <cellStyle name="Comma 2 9 3 2 5 3 5" xfId="33574" xr:uid="{00000000-0005-0000-0000-0000971F0000}"/>
    <cellStyle name="Comma 2 9 3 2 5 4" xfId="15634" xr:uid="{00000000-0005-0000-0000-0000981F0000}"/>
    <cellStyle name="Comma 2 9 3 2 5 4 2" xfId="27285" xr:uid="{00000000-0005-0000-0000-0000991F0000}"/>
    <cellStyle name="Comma 2 9 3 2 5 5" xfId="9735" xr:uid="{00000000-0005-0000-0000-00009A1F0000}"/>
    <cellStyle name="Comma 2 9 3 2 5 6" xfId="21527" xr:uid="{00000000-0005-0000-0000-00009B1F0000}"/>
    <cellStyle name="Comma 2 9 3 2 5 7" xfId="33575" xr:uid="{00000000-0005-0000-0000-00009C1F0000}"/>
    <cellStyle name="Comma 2 9 3 2 6" xfId="2702" xr:uid="{00000000-0005-0000-0000-00009D1F0000}"/>
    <cellStyle name="Comma 2 9 3 2 6 2" xfId="6937" xr:uid="{00000000-0005-0000-0000-00009E1F0000}"/>
    <cellStyle name="Comma 2 9 3 2 6 2 2" xfId="15637" xr:uid="{00000000-0005-0000-0000-00009F1F0000}"/>
    <cellStyle name="Comma 2 9 3 2 6 2 3" xfId="27288" xr:uid="{00000000-0005-0000-0000-0000A01F0000}"/>
    <cellStyle name="Comma 2 9 3 2 6 2 4" xfId="33576" xr:uid="{00000000-0005-0000-0000-0000A11F0000}"/>
    <cellStyle name="Comma 2 9 3 2 6 3" xfId="9738" xr:uid="{00000000-0005-0000-0000-0000A21F0000}"/>
    <cellStyle name="Comma 2 9 3 2 6 4" xfId="21530" xr:uid="{00000000-0005-0000-0000-0000A31F0000}"/>
    <cellStyle name="Comma 2 9 3 2 6 5" xfId="33577" xr:uid="{00000000-0005-0000-0000-0000A41F0000}"/>
    <cellStyle name="Comma 2 9 3 2 7" xfId="4738" xr:uid="{00000000-0005-0000-0000-0000A51F0000}"/>
    <cellStyle name="Comma 2 9 3 2 7 2" xfId="15638" xr:uid="{00000000-0005-0000-0000-0000A61F0000}"/>
    <cellStyle name="Comma 2 9 3 2 7 2 2" xfId="27289" xr:uid="{00000000-0005-0000-0000-0000A71F0000}"/>
    <cellStyle name="Comma 2 9 3 2 7 3" xfId="9739" xr:uid="{00000000-0005-0000-0000-0000A81F0000}"/>
    <cellStyle name="Comma 2 9 3 2 7 4" xfId="21531" xr:uid="{00000000-0005-0000-0000-0000A91F0000}"/>
    <cellStyle name="Comma 2 9 3 2 7 5" xfId="33578" xr:uid="{00000000-0005-0000-0000-0000AA1F0000}"/>
    <cellStyle name="Comma 2 9 3 2 8" xfId="15615" xr:uid="{00000000-0005-0000-0000-0000AB1F0000}"/>
    <cellStyle name="Comma 2 9 3 2 8 2" xfId="27266" xr:uid="{00000000-0005-0000-0000-0000AC1F0000}"/>
    <cellStyle name="Comma 2 9 3 2 9" xfId="9716" xr:uid="{00000000-0005-0000-0000-0000AD1F0000}"/>
    <cellStyle name="Comma 2 9 3 3" xfId="471" xr:uid="{00000000-0005-0000-0000-0000AE1F0000}"/>
    <cellStyle name="Comma 2 9 3 3 2" xfId="472" xr:uid="{00000000-0005-0000-0000-0000AF1F0000}"/>
    <cellStyle name="Comma 2 9 3 3 2 2" xfId="2711" xr:uid="{00000000-0005-0000-0000-0000B01F0000}"/>
    <cellStyle name="Comma 2 9 3 3 2 2 2" xfId="6946" xr:uid="{00000000-0005-0000-0000-0000B11F0000}"/>
    <cellStyle name="Comma 2 9 3 3 2 2 2 2" xfId="15641" xr:uid="{00000000-0005-0000-0000-0000B21F0000}"/>
    <cellStyle name="Comma 2 9 3 3 2 2 2 3" xfId="27292" xr:uid="{00000000-0005-0000-0000-0000B31F0000}"/>
    <cellStyle name="Comma 2 9 3 3 2 2 2 4" xfId="33579" xr:uid="{00000000-0005-0000-0000-0000B41F0000}"/>
    <cellStyle name="Comma 2 9 3 3 2 2 3" xfId="9742" xr:uid="{00000000-0005-0000-0000-0000B51F0000}"/>
    <cellStyle name="Comma 2 9 3 3 2 2 4" xfId="21534" xr:uid="{00000000-0005-0000-0000-0000B61F0000}"/>
    <cellStyle name="Comma 2 9 3 3 2 2 5" xfId="33580" xr:uid="{00000000-0005-0000-0000-0000B71F0000}"/>
    <cellStyle name="Comma 2 9 3 3 2 3" xfId="5767" xr:uid="{00000000-0005-0000-0000-0000B81F0000}"/>
    <cellStyle name="Comma 2 9 3 3 2 3 2" xfId="15642" xr:uid="{00000000-0005-0000-0000-0000B91F0000}"/>
    <cellStyle name="Comma 2 9 3 3 2 3 2 2" xfId="27293" xr:uid="{00000000-0005-0000-0000-0000BA1F0000}"/>
    <cellStyle name="Comma 2 9 3 3 2 3 3" xfId="9743" xr:uid="{00000000-0005-0000-0000-0000BB1F0000}"/>
    <cellStyle name="Comma 2 9 3 3 2 3 4" xfId="21535" xr:uid="{00000000-0005-0000-0000-0000BC1F0000}"/>
    <cellStyle name="Comma 2 9 3 3 2 3 5" xfId="33581" xr:uid="{00000000-0005-0000-0000-0000BD1F0000}"/>
    <cellStyle name="Comma 2 9 3 3 2 4" xfId="15640" xr:uid="{00000000-0005-0000-0000-0000BE1F0000}"/>
    <cellStyle name="Comma 2 9 3 3 2 4 2" xfId="27291" xr:uid="{00000000-0005-0000-0000-0000BF1F0000}"/>
    <cellStyle name="Comma 2 9 3 3 2 5" xfId="9741" xr:uid="{00000000-0005-0000-0000-0000C01F0000}"/>
    <cellStyle name="Comma 2 9 3 3 2 6" xfId="21533" xr:uid="{00000000-0005-0000-0000-0000C11F0000}"/>
    <cellStyle name="Comma 2 9 3 3 2 7" xfId="33582" xr:uid="{00000000-0005-0000-0000-0000C21F0000}"/>
    <cellStyle name="Comma 2 9 3 3 3" xfId="2710" xr:uid="{00000000-0005-0000-0000-0000C31F0000}"/>
    <cellStyle name="Comma 2 9 3 3 3 2" xfId="6945" xr:uid="{00000000-0005-0000-0000-0000C41F0000}"/>
    <cellStyle name="Comma 2 9 3 3 3 2 2" xfId="15643" xr:uid="{00000000-0005-0000-0000-0000C51F0000}"/>
    <cellStyle name="Comma 2 9 3 3 3 2 3" xfId="27294" xr:uid="{00000000-0005-0000-0000-0000C61F0000}"/>
    <cellStyle name="Comma 2 9 3 3 3 2 4" xfId="33583" xr:uid="{00000000-0005-0000-0000-0000C71F0000}"/>
    <cellStyle name="Comma 2 9 3 3 3 3" xfId="9744" xr:uid="{00000000-0005-0000-0000-0000C81F0000}"/>
    <cellStyle name="Comma 2 9 3 3 3 4" xfId="21536" xr:uid="{00000000-0005-0000-0000-0000C91F0000}"/>
    <cellStyle name="Comma 2 9 3 3 3 5" xfId="33584" xr:uid="{00000000-0005-0000-0000-0000CA1F0000}"/>
    <cellStyle name="Comma 2 9 3 3 4" xfId="5135" xr:uid="{00000000-0005-0000-0000-0000CB1F0000}"/>
    <cellStyle name="Comma 2 9 3 3 4 2" xfId="15644" xr:uid="{00000000-0005-0000-0000-0000CC1F0000}"/>
    <cellStyle name="Comma 2 9 3 3 4 2 2" xfId="27295" xr:uid="{00000000-0005-0000-0000-0000CD1F0000}"/>
    <cellStyle name="Comma 2 9 3 3 4 3" xfId="9745" xr:uid="{00000000-0005-0000-0000-0000CE1F0000}"/>
    <cellStyle name="Comma 2 9 3 3 4 4" xfId="21537" xr:uid="{00000000-0005-0000-0000-0000CF1F0000}"/>
    <cellStyle name="Comma 2 9 3 3 4 5" xfId="33585" xr:uid="{00000000-0005-0000-0000-0000D01F0000}"/>
    <cellStyle name="Comma 2 9 3 3 5" xfId="15639" xr:uid="{00000000-0005-0000-0000-0000D11F0000}"/>
    <cellStyle name="Comma 2 9 3 3 5 2" xfId="27290" xr:uid="{00000000-0005-0000-0000-0000D21F0000}"/>
    <cellStyle name="Comma 2 9 3 3 6" xfId="9740" xr:uid="{00000000-0005-0000-0000-0000D31F0000}"/>
    <cellStyle name="Comma 2 9 3 3 7" xfId="21532" xr:uid="{00000000-0005-0000-0000-0000D41F0000}"/>
    <cellStyle name="Comma 2 9 3 3 8" xfId="33586" xr:uid="{00000000-0005-0000-0000-0000D51F0000}"/>
    <cellStyle name="Comma 2 9 3 4" xfId="473" xr:uid="{00000000-0005-0000-0000-0000D61F0000}"/>
    <cellStyle name="Comma 2 9 3 4 2" xfId="474" xr:uid="{00000000-0005-0000-0000-0000D71F0000}"/>
    <cellStyle name="Comma 2 9 3 4 2 2" xfId="2713" xr:uid="{00000000-0005-0000-0000-0000D81F0000}"/>
    <cellStyle name="Comma 2 9 3 4 2 2 2" xfId="6948" xr:uid="{00000000-0005-0000-0000-0000D91F0000}"/>
    <cellStyle name="Comma 2 9 3 4 2 2 2 2" xfId="15647" xr:uid="{00000000-0005-0000-0000-0000DA1F0000}"/>
    <cellStyle name="Comma 2 9 3 4 2 2 2 3" xfId="27298" xr:uid="{00000000-0005-0000-0000-0000DB1F0000}"/>
    <cellStyle name="Comma 2 9 3 4 2 2 2 4" xfId="33587" xr:uid="{00000000-0005-0000-0000-0000DC1F0000}"/>
    <cellStyle name="Comma 2 9 3 4 2 2 3" xfId="9748" xr:uid="{00000000-0005-0000-0000-0000DD1F0000}"/>
    <cellStyle name="Comma 2 9 3 4 2 2 4" xfId="21540" xr:uid="{00000000-0005-0000-0000-0000DE1F0000}"/>
    <cellStyle name="Comma 2 9 3 4 2 2 5" xfId="33588" xr:uid="{00000000-0005-0000-0000-0000DF1F0000}"/>
    <cellStyle name="Comma 2 9 3 4 2 3" xfId="5768" xr:uid="{00000000-0005-0000-0000-0000E01F0000}"/>
    <cellStyle name="Comma 2 9 3 4 2 3 2" xfId="15648" xr:uid="{00000000-0005-0000-0000-0000E11F0000}"/>
    <cellStyle name="Comma 2 9 3 4 2 3 2 2" xfId="27299" xr:uid="{00000000-0005-0000-0000-0000E21F0000}"/>
    <cellStyle name="Comma 2 9 3 4 2 3 3" xfId="9749" xr:uid="{00000000-0005-0000-0000-0000E31F0000}"/>
    <cellStyle name="Comma 2 9 3 4 2 3 4" xfId="21541" xr:uid="{00000000-0005-0000-0000-0000E41F0000}"/>
    <cellStyle name="Comma 2 9 3 4 2 3 5" xfId="33589" xr:uid="{00000000-0005-0000-0000-0000E51F0000}"/>
    <cellStyle name="Comma 2 9 3 4 2 4" xfId="15646" xr:uid="{00000000-0005-0000-0000-0000E61F0000}"/>
    <cellStyle name="Comma 2 9 3 4 2 4 2" xfId="27297" xr:uid="{00000000-0005-0000-0000-0000E71F0000}"/>
    <cellStyle name="Comma 2 9 3 4 2 5" xfId="9747" xr:uid="{00000000-0005-0000-0000-0000E81F0000}"/>
    <cellStyle name="Comma 2 9 3 4 2 6" xfId="21539" xr:uid="{00000000-0005-0000-0000-0000E91F0000}"/>
    <cellStyle name="Comma 2 9 3 4 2 7" xfId="33590" xr:uid="{00000000-0005-0000-0000-0000EA1F0000}"/>
    <cellStyle name="Comma 2 9 3 4 3" xfId="2712" xr:uid="{00000000-0005-0000-0000-0000EB1F0000}"/>
    <cellStyle name="Comma 2 9 3 4 3 2" xfId="6947" xr:uid="{00000000-0005-0000-0000-0000EC1F0000}"/>
    <cellStyle name="Comma 2 9 3 4 3 2 2" xfId="15649" xr:uid="{00000000-0005-0000-0000-0000ED1F0000}"/>
    <cellStyle name="Comma 2 9 3 4 3 2 3" xfId="27300" xr:uid="{00000000-0005-0000-0000-0000EE1F0000}"/>
    <cellStyle name="Comma 2 9 3 4 3 2 4" xfId="33591" xr:uid="{00000000-0005-0000-0000-0000EF1F0000}"/>
    <cellStyle name="Comma 2 9 3 4 3 3" xfId="9750" xr:uid="{00000000-0005-0000-0000-0000F01F0000}"/>
    <cellStyle name="Comma 2 9 3 4 3 4" xfId="21542" xr:uid="{00000000-0005-0000-0000-0000F11F0000}"/>
    <cellStyle name="Comma 2 9 3 4 3 5" xfId="33592" xr:uid="{00000000-0005-0000-0000-0000F21F0000}"/>
    <cellStyle name="Comma 2 9 3 4 4" xfId="4893" xr:uid="{00000000-0005-0000-0000-0000F31F0000}"/>
    <cellStyle name="Comma 2 9 3 4 4 2" xfId="15650" xr:uid="{00000000-0005-0000-0000-0000F41F0000}"/>
    <cellStyle name="Comma 2 9 3 4 4 2 2" xfId="27301" xr:uid="{00000000-0005-0000-0000-0000F51F0000}"/>
    <cellStyle name="Comma 2 9 3 4 4 3" xfId="9751" xr:uid="{00000000-0005-0000-0000-0000F61F0000}"/>
    <cellStyle name="Comma 2 9 3 4 4 4" xfId="21543" xr:uid="{00000000-0005-0000-0000-0000F71F0000}"/>
    <cellStyle name="Comma 2 9 3 4 4 5" xfId="33593" xr:uid="{00000000-0005-0000-0000-0000F81F0000}"/>
    <cellStyle name="Comma 2 9 3 4 5" xfId="15645" xr:uid="{00000000-0005-0000-0000-0000F91F0000}"/>
    <cellStyle name="Comma 2 9 3 4 5 2" xfId="27296" xr:uid="{00000000-0005-0000-0000-0000FA1F0000}"/>
    <cellStyle name="Comma 2 9 3 4 6" xfId="9746" xr:uid="{00000000-0005-0000-0000-0000FB1F0000}"/>
    <cellStyle name="Comma 2 9 3 4 7" xfId="21538" xr:uid="{00000000-0005-0000-0000-0000FC1F0000}"/>
    <cellStyle name="Comma 2 9 3 4 8" xfId="33594" xr:uid="{00000000-0005-0000-0000-0000FD1F0000}"/>
    <cellStyle name="Comma 2 9 3 5" xfId="475" xr:uid="{00000000-0005-0000-0000-0000FE1F0000}"/>
    <cellStyle name="Comma 2 9 3 5 2" xfId="476" xr:uid="{00000000-0005-0000-0000-0000FF1F0000}"/>
    <cellStyle name="Comma 2 9 3 5 2 2" xfId="2715" xr:uid="{00000000-0005-0000-0000-000000200000}"/>
    <cellStyle name="Comma 2 9 3 5 2 2 2" xfId="6950" xr:uid="{00000000-0005-0000-0000-000001200000}"/>
    <cellStyle name="Comma 2 9 3 5 2 2 2 2" xfId="15653" xr:uid="{00000000-0005-0000-0000-000002200000}"/>
    <cellStyle name="Comma 2 9 3 5 2 2 2 3" xfId="27304" xr:uid="{00000000-0005-0000-0000-000003200000}"/>
    <cellStyle name="Comma 2 9 3 5 2 2 2 4" xfId="33595" xr:uid="{00000000-0005-0000-0000-000004200000}"/>
    <cellStyle name="Comma 2 9 3 5 2 2 3" xfId="9754" xr:uid="{00000000-0005-0000-0000-000005200000}"/>
    <cellStyle name="Comma 2 9 3 5 2 2 4" xfId="21546" xr:uid="{00000000-0005-0000-0000-000006200000}"/>
    <cellStyle name="Comma 2 9 3 5 2 2 5" xfId="33596" xr:uid="{00000000-0005-0000-0000-000007200000}"/>
    <cellStyle name="Comma 2 9 3 5 2 3" xfId="5769" xr:uid="{00000000-0005-0000-0000-000008200000}"/>
    <cellStyle name="Comma 2 9 3 5 2 3 2" xfId="15654" xr:uid="{00000000-0005-0000-0000-000009200000}"/>
    <cellStyle name="Comma 2 9 3 5 2 3 2 2" xfId="27305" xr:uid="{00000000-0005-0000-0000-00000A200000}"/>
    <cellStyle name="Comma 2 9 3 5 2 3 3" xfId="9755" xr:uid="{00000000-0005-0000-0000-00000B200000}"/>
    <cellStyle name="Comma 2 9 3 5 2 3 4" xfId="21547" xr:uid="{00000000-0005-0000-0000-00000C200000}"/>
    <cellStyle name="Comma 2 9 3 5 2 3 5" xfId="33597" xr:uid="{00000000-0005-0000-0000-00000D200000}"/>
    <cellStyle name="Comma 2 9 3 5 2 4" xfId="15652" xr:uid="{00000000-0005-0000-0000-00000E200000}"/>
    <cellStyle name="Comma 2 9 3 5 2 4 2" xfId="27303" xr:uid="{00000000-0005-0000-0000-00000F200000}"/>
    <cellStyle name="Comma 2 9 3 5 2 5" xfId="9753" xr:uid="{00000000-0005-0000-0000-000010200000}"/>
    <cellStyle name="Comma 2 9 3 5 2 6" xfId="21545" xr:uid="{00000000-0005-0000-0000-000011200000}"/>
    <cellStyle name="Comma 2 9 3 5 2 7" xfId="33598" xr:uid="{00000000-0005-0000-0000-000012200000}"/>
    <cellStyle name="Comma 2 9 3 5 3" xfId="2714" xr:uid="{00000000-0005-0000-0000-000013200000}"/>
    <cellStyle name="Comma 2 9 3 5 3 2" xfId="6949" xr:uid="{00000000-0005-0000-0000-000014200000}"/>
    <cellStyle name="Comma 2 9 3 5 3 2 2" xfId="15655" xr:uid="{00000000-0005-0000-0000-000015200000}"/>
    <cellStyle name="Comma 2 9 3 5 3 2 3" xfId="27306" xr:uid="{00000000-0005-0000-0000-000016200000}"/>
    <cellStyle name="Comma 2 9 3 5 3 2 4" xfId="33599" xr:uid="{00000000-0005-0000-0000-000017200000}"/>
    <cellStyle name="Comma 2 9 3 5 3 3" xfId="9756" xr:uid="{00000000-0005-0000-0000-000018200000}"/>
    <cellStyle name="Comma 2 9 3 5 3 4" xfId="21548" xr:uid="{00000000-0005-0000-0000-000019200000}"/>
    <cellStyle name="Comma 2 9 3 5 3 5" xfId="33600" xr:uid="{00000000-0005-0000-0000-00001A200000}"/>
    <cellStyle name="Comma 2 9 3 5 4" xfId="5344" xr:uid="{00000000-0005-0000-0000-00001B200000}"/>
    <cellStyle name="Comma 2 9 3 5 4 2" xfId="15656" xr:uid="{00000000-0005-0000-0000-00001C200000}"/>
    <cellStyle name="Comma 2 9 3 5 4 2 2" xfId="27307" xr:uid="{00000000-0005-0000-0000-00001D200000}"/>
    <cellStyle name="Comma 2 9 3 5 4 3" xfId="9757" xr:uid="{00000000-0005-0000-0000-00001E200000}"/>
    <cellStyle name="Comma 2 9 3 5 4 4" xfId="21549" xr:uid="{00000000-0005-0000-0000-00001F200000}"/>
    <cellStyle name="Comma 2 9 3 5 4 5" xfId="33601" xr:uid="{00000000-0005-0000-0000-000020200000}"/>
    <cellStyle name="Comma 2 9 3 5 5" xfId="15651" xr:uid="{00000000-0005-0000-0000-000021200000}"/>
    <cellStyle name="Comma 2 9 3 5 5 2" xfId="27302" xr:uid="{00000000-0005-0000-0000-000022200000}"/>
    <cellStyle name="Comma 2 9 3 5 6" xfId="9752" xr:uid="{00000000-0005-0000-0000-000023200000}"/>
    <cellStyle name="Comma 2 9 3 5 7" xfId="21544" xr:uid="{00000000-0005-0000-0000-000024200000}"/>
    <cellStyle name="Comma 2 9 3 5 8" xfId="33602" xr:uid="{00000000-0005-0000-0000-000025200000}"/>
    <cellStyle name="Comma 2 9 3 6" xfId="477" xr:uid="{00000000-0005-0000-0000-000026200000}"/>
    <cellStyle name="Comma 2 9 3 6 2" xfId="2716" xr:uid="{00000000-0005-0000-0000-000027200000}"/>
    <cellStyle name="Comma 2 9 3 6 2 2" xfId="6951" xr:uid="{00000000-0005-0000-0000-000028200000}"/>
    <cellStyle name="Comma 2 9 3 6 2 2 2" xfId="15658" xr:uid="{00000000-0005-0000-0000-000029200000}"/>
    <cellStyle name="Comma 2 9 3 6 2 2 3" xfId="27309" xr:uid="{00000000-0005-0000-0000-00002A200000}"/>
    <cellStyle name="Comma 2 9 3 6 2 2 4" xfId="33603" xr:uid="{00000000-0005-0000-0000-00002B200000}"/>
    <cellStyle name="Comma 2 9 3 6 2 3" xfId="9759" xr:uid="{00000000-0005-0000-0000-00002C200000}"/>
    <cellStyle name="Comma 2 9 3 6 2 4" xfId="21551" xr:uid="{00000000-0005-0000-0000-00002D200000}"/>
    <cellStyle name="Comma 2 9 3 6 2 5" xfId="33604" xr:uid="{00000000-0005-0000-0000-00002E200000}"/>
    <cellStyle name="Comma 2 9 3 6 3" xfId="5770" xr:uid="{00000000-0005-0000-0000-00002F200000}"/>
    <cellStyle name="Comma 2 9 3 6 3 2" xfId="15659" xr:uid="{00000000-0005-0000-0000-000030200000}"/>
    <cellStyle name="Comma 2 9 3 6 3 2 2" xfId="27310" xr:uid="{00000000-0005-0000-0000-000031200000}"/>
    <cellStyle name="Comma 2 9 3 6 3 3" xfId="9760" xr:uid="{00000000-0005-0000-0000-000032200000}"/>
    <cellStyle name="Comma 2 9 3 6 3 4" xfId="21552" xr:uid="{00000000-0005-0000-0000-000033200000}"/>
    <cellStyle name="Comma 2 9 3 6 3 5" xfId="33605" xr:uid="{00000000-0005-0000-0000-000034200000}"/>
    <cellStyle name="Comma 2 9 3 6 4" xfId="15657" xr:uid="{00000000-0005-0000-0000-000035200000}"/>
    <cellStyle name="Comma 2 9 3 6 4 2" xfId="27308" xr:uid="{00000000-0005-0000-0000-000036200000}"/>
    <cellStyle name="Comma 2 9 3 6 5" xfId="9758" xr:uid="{00000000-0005-0000-0000-000037200000}"/>
    <cellStyle name="Comma 2 9 3 6 6" xfId="21550" xr:uid="{00000000-0005-0000-0000-000038200000}"/>
    <cellStyle name="Comma 2 9 3 6 7" xfId="33606" xr:uid="{00000000-0005-0000-0000-000039200000}"/>
    <cellStyle name="Comma 2 9 3 7" xfId="2701" xr:uid="{00000000-0005-0000-0000-00003A200000}"/>
    <cellStyle name="Comma 2 9 3 7 2" xfId="6936" xr:uid="{00000000-0005-0000-0000-00003B200000}"/>
    <cellStyle name="Comma 2 9 3 7 2 2" xfId="15660" xr:uid="{00000000-0005-0000-0000-00003C200000}"/>
    <cellStyle name="Comma 2 9 3 7 2 3" xfId="27311" xr:uid="{00000000-0005-0000-0000-00003D200000}"/>
    <cellStyle name="Comma 2 9 3 7 2 4" xfId="33607" xr:uid="{00000000-0005-0000-0000-00003E200000}"/>
    <cellStyle name="Comma 2 9 3 7 3" xfId="9761" xr:uid="{00000000-0005-0000-0000-00003F200000}"/>
    <cellStyle name="Comma 2 9 3 7 4" xfId="21553" xr:uid="{00000000-0005-0000-0000-000040200000}"/>
    <cellStyle name="Comma 2 9 3 7 5" xfId="33608" xr:uid="{00000000-0005-0000-0000-000041200000}"/>
    <cellStyle name="Comma 2 9 3 8" xfId="4651" xr:uid="{00000000-0005-0000-0000-000042200000}"/>
    <cellStyle name="Comma 2 9 3 8 2" xfId="15661" xr:uid="{00000000-0005-0000-0000-000043200000}"/>
    <cellStyle name="Comma 2 9 3 8 2 2" xfId="27312" xr:uid="{00000000-0005-0000-0000-000044200000}"/>
    <cellStyle name="Comma 2 9 3 8 3" xfId="9762" xr:uid="{00000000-0005-0000-0000-000045200000}"/>
    <cellStyle name="Comma 2 9 3 8 4" xfId="21554" xr:uid="{00000000-0005-0000-0000-000046200000}"/>
    <cellStyle name="Comma 2 9 3 8 5" xfId="33609" xr:uid="{00000000-0005-0000-0000-000047200000}"/>
    <cellStyle name="Comma 2 9 3 9" xfId="15614" xr:uid="{00000000-0005-0000-0000-000048200000}"/>
    <cellStyle name="Comma 2 9 3 9 2" xfId="27265" xr:uid="{00000000-0005-0000-0000-000049200000}"/>
    <cellStyle name="Comma 2 9 4" xfId="478" xr:uid="{00000000-0005-0000-0000-00004A200000}"/>
    <cellStyle name="Comma 2 9 4 10" xfId="9763" xr:uid="{00000000-0005-0000-0000-00004B200000}"/>
    <cellStyle name="Comma 2 9 4 11" xfId="21555" xr:uid="{00000000-0005-0000-0000-00004C200000}"/>
    <cellStyle name="Comma 2 9 4 12" xfId="33610" xr:uid="{00000000-0005-0000-0000-00004D200000}"/>
    <cellStyle name="Comma 2 9 4 2" xfId="479" xr:uid="{00000000-0005-0000-0000-00004E200000}"/>
    <cellStyle name="Comma 2 9 4 2 10" xfId="21556" xr:uid="{00000000-0005-0000-0000-00004F200000}"/>
    <cellStyle name="Comma 2 9 4 2 11" xfId="33611" xr:uid="{00000000-0005-0000-0000-000050200000}"/>
    <cellStyle name="Comma 2 9 4 2 2" xfId="480" xr:uid="{00000000-0005-0000-0000-000051200000}"/>
    <cellStyle name="Comma 2 9 4 2 2 2" xfId="481" xr:uid="{00000000-0005-0000-0000-000052200000}"/>
    <cellStyle name="Comma 2 9 4 2 2 2 2" xfId="2720" xr:uid="{00000000-0005-0000-0000-000053200000}"/>
    <cellStyle name="Comma 2 9 4 2 2 2 2 2" xfId="6955" xr:uid="{00000000-0005-0000-0000-000054200000}"/>
    <cellStyle name="Comma 2 9 4 2 2 2 2 2 2" xfId="15666" xr:uid="{00000000-0005-0000-0000-000055200000}"/>
    <cellStyle name="Comma 2 9 4 2 2 2 2 2 3" xfId="27317" xr:uid="{00000000-0005-0000-0000-000056200000}"/>
    <cellStyle name="Comma 2 9 4 2 2 2 2 2 4" xfId="33612" xr:uid="{00000000-0005-0000-0000-000057200000}"/>
    <cellStyle name="Comma 2 9 4 2 2 2 2 3" xfId="9767" xr:uid="{00000000-0005-0000-0000-000058200000}"/>
    <cellStyle name="Comma 2 9 4 2 2 2 2 4" xfId="21559" xr:uid="{00000000-0005-0000-0000-000059200000}"/>
    <cellStyle name="Comma 2 9 4 2 2 2 2 5" xfId="33613" xr:uid="{00000000-0005-0000-0000-00005A200000}"/>
    <cellStyle name="Comma 2 9 4 2 2 2 3" xfId="5771" xr:uid="{00000000-0005-0000-0000-00005B200000}"/>
    <cellStyle name="Comma 2 9 4 2 2 2 3 2" xfId="15667" xr:uid="{00000000-0005-0000-0000-00005C200000}"/>
    <cellStyle name="Comma 2 9 4 2 2 2 3 2 2" xfId="27318" xr:uid="{00000000-0005-0000-0000-00005D200000}"/>
    <cellStyle name="Comma 2 9 4 2 2 2 3 3" xfId="9768" xr:uid="{00000000-0005-0000-0000-00005E200000}"/>
    <cellStyle name="Comma 2 9 4 2 2 2 3 4" xfId="21560" xr:uid="{00000000-0005-0000-0000-00005F200000}"/>
    <cellStyle name="Comma 2 9 4 2 2 2 3 5" xfId="33614" xr:uid="{00000000-0005-0000-0000-000060200000}"/>
    <cellStyle name="Comma 2 9 4 2 2 2 4" xfId="15665" xr:uid="{00000000-0005-0000-0000-000061200000}"/>
    <cellStyle name="Comma 2 9 4 2 2 2 4 2" xfId="27316" xr:uid="{00000000-0005-0000-0000-000062200000}"/>
    <cellStyle name="Comma 2 9 4 2 2 2 5" xfId="9766" xr:uid="{00000000-0005-0000-0000-000063200000}"/>
    <cellStyle name="Comma 2 9 4 2 2 2 6" xfId="21558" xr:uid="{00000000-0005-0000-0000-000064200000}"/>
    <cellStyle name="Comma 2 9 4 2 2 2 7" xfId="33615" xr:uid="{00000000-0005-0000-0000-000065200000}"/>
    <cellStyle name="Comma 2 9 4 2 2 3" xfId="2719" xr:uid="{00000000-0005-0000-0000-000066200000}"/>
    <cellStyle name="Comma 2 9 4 2 2 3 2" xfId="6954" xr:uid="{00000000-0005-0000-0000-000067200000}"/>
    <cellStyle name="Comma 2 9 4 2 2 3 2 2" xfId="15668" xr:uid="{00000000-0005-0000-0000-000068200000}"/>
    <cellStyle name="Comma 2 9 4 2 2 3 2 3" xfId="27319" xr:uid="{00000000-0005-0000-0000-000069200000}"/>
    <cellStyle name="Comma 2 9 4 2 2 3 2 4" xfId="33616" xr:uid="{00000000-0005-0000-0000-00006A200000}"/>
    <cellStyle name="Comma 2 9 4 2 2 3 3" xfId="9769" xr:uid="{00000000-0005-0000-0000-00006B200000}"/>
    <cellStyle name="Comma 2 9 4 2 2 3 4" xfId="21561" xr:uid="{00000000-0005-0000-0000-00006C200000}"/>
    <cellStyle name="Comma 2 9 4 2 2 3 5" xfId="33617" xr:uid="{00000000-0005-0000-0000-00006D200000}"/>
    <cellStyle name="Comma 2 9 4 2 2 4" xfId="5236" xr:uid="{00000000-0005-0000-0000-00006E200000}"/>
    <cellStyle name="Comma 2 9 4 2 2 4 2" xfId="15669" xr:uid="{00000000-0005-0000-0000-00006F200000}"/>
    <cellStyle name="Comma 2 9 4 2 2 4 2 2" xfId="27320" xr:uid="{00000000-0005-0000-0000-000070200000}"/>
    <cellStyle name="Comma 2 9 4 2 2 4 3" xfId="9770" xr:uid="{00000000-0005-0000-0000-000071200000}"/>
    <cellStyle name="Comma 2 9 4 2 2 4 4" xfId="21562" xr:uid="{00000000-0005-0000-0000-000072200000}"/>
    <cellStyle name="Comma 2 9 4 2 2 4 5" xfId="33618" xr:uid="{00000000-0005-0000-0000-000073200000}"/>
    <cellStyle name="Comma 2 9 4 2 2 5" xfId="15664" xr:uid="{00000000-0005-0000-0000-000074200000}"/>
    <cellStyle name="Comma 2 9 4 2 2 5 2" xfId="27315" xr:uid="{00000000-0005-0000-0000-000075200000}"/>
    <cellStyle name="Comma 2 9 4 2 2 6" xfId="9765" xr:uid="{00000000-0005-0000-0000-000076200000}"/>
    <cellStyle name="Comma 2 9 4 2 2 7" xfId="21557" xr:uid="{00000000-0005-0000-0000-000077200000}"/>
    <cellStyle name="Comma 2 9 4 2 2 8" xfId="33619" xr:uid="{00000000-0005-0000-0000-000078200000}"/>
    <cellStyle name="Comma 2 9 4 2 3" xfId="482" xr:uid="{00000000-0005-0000-0000-000079200000}"/>
    <cellStyle name="Comma 2 9 4 2 3 2" xfId="483" xr:uid="{00000000-0005-0000-0000-00007A200000}"/>
    <cellStyle name="Comma 2 9 4 2 3 2 2" xfId="2722" xr:uid="{00000000-0005-0000-0000-00007B200000}"/>
    <cellStyle name="Comma 2 9 4 2 3 2 2 2" xfId="6957" xr:uid="{00000000-0005-0000-0000-00007C200000}"/>
    <cellStyle name="Comma 2 9 4 2 3 2 2 2 2" xfId="15672" xr:uid="{00000000-0005-0000-0000-00007D200000}"/>
    <cellStyle name="Comma 2 9 4 2 3 2 2 2 3" xfId="27323" xr:uid="{00000000-0005-0000-0000-00007E200000}"/>
    <cellStyle name="Comma 2 9 4 2 3 2 2 2 4" xfId="33620" xr:uid="{00000000-0005-0000-0000-00007F200000}"/>
    <cellStyle name="Comma 2 9 4 2 3 2 2 3" xfId="9773" xr:uid="{00000000-0005-0000-0000-000080200000}"/>
    <cellStyle name="Comma 2 9 4 2 3 2 2 4" xfId="21565" xr:uid="{00000000-0005-0000-0000-000081200000}"/>
    <cellStyle name="Comma 2 9 4 2 3 2 2 5" xfId="33621" xr:uid="{00000000-0005-0000-0000-000082200000}"/>
    <cellStyle name="Comma 2 9 4 2 3 2 3" xfId="5772" xr:uid="{00000000-0005-0000-0000-000083200000}"/>
    <cellStyle name="Comma 2 9 4 2 3 2 3 2" xfId="15673" xr:uid="{00000000-0005-0000-0000-000084200000}"/>
    <cellStyle name="Comma 2 9 4 2 3 2 3 2 2" xfId="27324" xr:uid="{00000000-0005-0000-0000-000085200000}"/>
    <cellStyle name="Comma 2 9 4 2 3 2 3 3" xfId="9774" xr:uid="{00000000-0005-0000-0000-000086200000}"/>
    <cellStyle name="Comma 2 9 4 2 3 2 3 4" xfId="21566" xr:uid="{00000000-0005-0000-0000-000087200000}"/>
    <cellStyle name="Comma 2 9 4 2 3 2 3 5" xfId="33622" xr:uid="{00000000-0005-0000-0000-000088200000}"/>
    <cellStyle name="Comma 2 9 4 2 3 2 4" xfId="15671" xr:uid="{00000000-0005-0000-0000-000089200000}"/>
    <cellStyle name="Comma 2 9 4 2 3 2 4 2" xfId="27322" xr:uid="{00000000-0005-0000-0000-00008A200000}"/>
    <cellStyle name="Comma 2 9 4 2 3 2 5" xfId="9772" xr:uid="{00000000-0005-0000-0000-00008B200000}"/>
    <cellStyle name="Comma 2 9 4 2 3 2 6" xfId="21564" xr:uid="{00000000-0005-0000-0000-00008C200000}"/>
    <cellStyle name="Comma 2 9 4 2 3 2 7" xfId="33623" xr:uid="{00000000-0005-0000-0000-00008D200000}"/>
    <cellStyle name="Comma 2 9 4 2 3 3" xfId="2721" xr:uid="{00000000-0005-0000-0000-00008E200000}"/>
    <cellStyle name="Comma 2 9 4 2 3 3 2" xfId="6956" xr:uid="{00000000-0005-0000-0000-00008F200000}"/>
    <cellStyle name="Comma 2 9 4 2 3 3 2 2" xfId="15674" xr:uid="{00000000-0005-0000-0000-000090200000}"/>
    <cellStyle name="Comma 2 9 4 2 3 3 2 3" xfId="27325" xr:uid="{00000000-0005-0000-0000-000091200000}"/>
    <cellStyle name="Comma 2 9 4 2 3 3 2 4" xfId="33624" xr:uid="{00000000-0005-0000-0000-000092200000}"/>
    <cellStyle name="Comma 2 9 4 2 3 3 3" xfId="9775" xr:uid="{00000000-0005-0000-0000-000093200000}"/>
    <cellStyle name="Comma 2 9 4 2 3 3 4" xfId="21567" xr:uid="{00000000-0005-0000-0000-000094200000}"/>
    <cellStyle name="Comma 2 9 4 2 3 3 5" xfId="33625" xr:uid="{00000000-0005-0000-0000-000095200000}"/>
    <cellStyle name="Comma 2 9 4 2 3 4" xfId="4994" xr:uid="{00000000-0005-0000-0000-000096200000}"/>
    <cellStyle name="Comma 2 9 4 2 3 4 2" xfId="15675" xr:uid="{00000000-0005-0000-0000-000097200000}"/>
    <cellStyle name="Comma 2 9 4 2 3 4 2 2" xfId="27326" xr:uid="{00000000-0005-0000-0000-000098200000}"/>
    <cellStyle name="Comma 2 9 4 2 3 4 3" xfId="9776" xr:uid="{00000000-0005-0000-0000-000099200000}"/>
    <cellStyle name="Comma 2 9 4 2 3 4 4" xfId="21568" xr:uid="{00000000-0005-0000-0000-00009A200000}"/>
    <cellStyle name="Comma 2 9 4 2 3 4 5" xfId="33626" xr:uid="{00000000-0005-0000-0000-00009B200000}"/>
    <cellStyle name="Comma 2 9 4 2 3 5" xfId="15670" xr:uid="{00000000-0005-0000-0000-00009C200000}"/>
    <cellStyle name="Comma 2 9 4 2 3 5 2" xfId="27321" xr:uid="{00000000-0005-0000-0000-00009D200000}"/>
    <cellStyle name="Comma 2 9 4 2 3 6" xfId="9771" xr:uid="{00000000-0005-0000-0000-00009E200000}"/>
    <cellStyle name="Comma 2 9 4 2 3 7" xfId="21563" xr:uid="{00000000-0005-0000-0000-00009F200000}"/>
    <cellStyle name="Comma 2 9 4 2 3 8" xfId="33627" xr:uid="{00000000-0005-0000-0000-0000A0200000}"/>
    <cellStyle name="Comma 2 9 4 2 4" xfId="484" xr:uid="{00000000-0005-0000-0000-0000A1200000}"/>
    <cellStyle name="Comma 2 9 4 2 4 2" xfId="485" xr:uid="{00000000-0005-0000-0000-0000A2200000}"/>
    <cellStyle name="Comma 2 9 4 2 4 2 2" xfId="2724" xr:uid="{00000000-0005-0000-0000-0000A3200000}"/>
    <cellStyle name="Comma 2 9 4 2 4 2 2 2" xfId="6959" xr:uid="{00000000-0005-0000-0000-0000A4200000}"/>
    <cellStyle name="Comma 2 9 4 2 4 2 2 2 2" xfId="15678" xr:uid="{00000000-0005-0000-0000-0000A5200000}"/>
    <cellStyle name="Comma 2 9 4 2 4 2 2 2 3" xfId="27329" xr:uid="{00000000-0005-0000-0000-0000A6200000}"/>
    <cellStyle name="Comma 2 9 4 2 4 2 2 2 4" xfId="33628" xr:uid="{00000000-0005-0000-0000-0000A7200000}"/>
    <cellStyle name="Comma 2 9 4 2 4 2 2 3" xfId="9779" xr:uid="{00000000-0005-0000-0000-0000A8200000}"/>
    <cellStyle name="Comma 2 9 4 2 4 2 2 4" xfId="21571" xr:uid="{00000000-0005-0000-0000-0000A9200000}"/>
    <cellStyle name="Comma 2 9 4 2 4 2 2 5" xfId="33629" xr:uid="{00000000-0005-0000-0000-0000AA200000}"/>
    <cellStyle name="Comma 2 9 4 2 4 2 3" xfId="5773" xr:uid="{00000000-0005-0000-0000-0000AB200000}"/>
    <cellStyle name="Comma 2 9 4 2 4 2 3 2" xfId="15679" xr:uid="{00000000-0005-0000-0000-0000AC200000}"/>
    <cellStyle name="Comma 2 9 4 2 4 2 3 2 2" xfId="27330" xr:uid="{00000000-0005-0000-0000-0000AD200000}"/>
    <cellStyle name="Comma 2 9 4 2 4 2 3 3" xfId="9780" xr:uid="{00000000-0005-0000-0000-0000AE200000}"/>
    <cellStyle name="Comma 2 9 4 2 4 2 3 4" xfId="21572" xr:uid="{00000000-0005-0000-0000-0000AF200000}"/>
    <cellStyle name="Comma 2 9 4 2 4 2 3 5" xfId="33630" xr:uid="{00000000-0005-0000-0000-0000B0200000}"/>
    <cellStyle name="Comma 2 9 4 2 4 2 4" xfId="15677" xr:uid="{00000000-0005-0000-0000-0000B1200000}"/>
    <cellStyle name="Comma 2 9 4 2 4 2 4 2" xfId="27328" xr:uid="{00000000-0005-0000-0000-0000B2200000}"/>
    <cellStyle name="Comma 2 9 4 2 4 2 5" xfId="9778" xr:uid="{00000000-0005-0000-0000-0000B3200000}"/>
    <cellStyle name="Comma 2 9 4 2 4 2 6" xfId="21570" xr:uid="{00000000-0005-0000-0000-0000B4200000}"/>
    <cellStyle name="Comma 2 9 4 2 4 2 7" xfId="33631" xr:uid="{00000000-0005-0000-0000-0000B5200000}"/>
    <cellStyle name="Comma 2 9 4 2 4 3" xfId="2723" xr:uid="{00000000-0005-0000-0000-0000B6200000}"/>
    <cellStyle name="Comma 2 9 4 2 4 3 2" xfId="6958" xr:uid="{00000000-0005-0000-0000-0000B7200000}"/>
    <cellStyle name="Comma 2 9 4 2 4 3 2 2" xfId="15680" xr:uid="{00000000-0005-0000-0000-0000B8200000}"/>
    <cellStyle name="Comma 2 9 4 2 4 3 2 3" xfId="27331" xr:uid="{00000000-0005-0000-0000-0000B9200000}"/>
    <cellStyle name="Comma 2 9 4 2 4 3 2 4" xfId="33632" xr:uid="{00000000-0005-0000-0000-0000BA200000}"/>
    <cellStyle name="Comma 2 9 4 2 4 3 3" xfId="9781" xr:uid="{00000000-0005-0000-0000-0000BB200000}"/>
    <cellStyle name="Comma 2 9 4 2 4 3 4" xfId="21573" xr:uid="{00000000-0005-0000-0000-0000BC200000}"/>
    <cellStyle name="Comma 2 9 4 2 4 3 5" xfId="33633" xr:uid="{00000000-0005-0000-0000-0000BD200000}"/>
    <cellStyle name="Comma 2 9 4 2 4 4" xfId="5445" xr:uid="{00000000-0005-0000-0000-0000BE200000}"/>
    <cellStyle name="Comma 2 9 4 2 4 4 2" xfId="15681" xr:uid="{00000000-0005-0000-0000-0000BF200000}"/>
    <cellStyle name="Comma 2 9 4 2 4 4 2 2" xfId="27332" xr:uid="{00000000-0005-0000-0000-0000C0200000}"/>
    <cellStyle name="Comma 2 9 4 2 4 4 3" xfId="9782" xr:uid="{00000000-0005-0000-0000-0000C1200000}"/>
    <cellStyle name="Comma 2 9 4 2 4 4 4" xfId="21574" xr:uid="{00000000-0005-0000-0000-0000C2200000}"/>
    <cellStyle name="Comma 2 9 4 2 4 4 5" xfId="33634" xr:uid="{00000000-0005-0000-0000-0000C3200000}"/>
    <cellStyle name="Comma 2 9 4 2 4 5" xfId="15676" xr:uid="{00000000-0005-0000-0000-0000C4200000}"/>
    <cellStyle name="Comma 2 9 4 2 4 5 2" xfId="27327" xr:uid="{00000000-0005-0000-0000-0000C5200000}"/>
    <cellStyle name="Comma 2 9 4 2 4 6" xfId="9777" xr:uid="{00000000-0005-0000-0000-0000C6200000}"/>
    <cellStyle name="Comma 2 9 4 2 4 7" xfId="21569" xr:uid="{00000000-0005-0000-0000-0000C7200000}"/>
    <cellStyle name="Comma 2 9 4 2 4 8" xfId="33635" xr:uid="{00000000-0005-0000-0000-0000C8200000}"/>
    <cellStyle name="Comma 2 9 4 2 5" xfId="486" xr:uid="{00000000-0005-0000-0000-0000C9200000}"/>
    <cellStyle name="Comma 2 9 4 2 5 2" xfId="2725" xr:uid="{00000000-0005-0000-0000-0000CA200000}"/>
    <cellStyle name="Comma 2 9 4 2 5 2 2" xfId="6960" xr:uid="{00000000-0005-0000-0000-0000CB200000}"/>
    <cellStyle name="Comma 2 9 4 2 5 2 2 2" xfId="15683" xr:uid="{00000000-0005-0000-0000-0000CC200000}"/>
    <cellStyle name="Comma 2 9 4 2 5 2 2 3" xfId="27334" xr:uid="{00000000-0005-0000-0000-0000CD200000}"/>
    <cellStyle name="Comma 2 9 4 2 5 2 2 4" xfId="33636" xr:uid="{00000000-0005-0000-0000-0000CE200000}"/>
    <cellStyle name="Comma 2 9 4 2 5 2 3" xfId="9784" xr:uid="{00000000-0005-0000-0000-0000CF200000}"/>
    <cellStyle name="Comma 2 9 4 2 5 2 4" xfId="21576" xr:uid="{00000000-0005-0000-0000-0000D0200000}"/>
    <cellStyle name="Comma 2 9 4 2 5 2 5" xfId="33637" xr:uid="{00000000-0005-0000-0000-0000D1200000}"/>
    <cellStyle name="Comma 2 9 4 2 5 3" xfId="5774" xr:uid="{00000000-0005-0000-0000-0000D2200000}"/>
    <cellStyle name="Comma 2 9 4 2 5 3 2" xfId="15684" xr:uid="{00000000-0005-0000-0000-0000D3200000}"/>
    <cellStyle name="Comma 2 9 4 2 5 3 2 2" xfId="27335" xr:uid="{00000000-0005-0000-0000-0000D4200000}"/>
    <cellStyle name="Comma 2 9 4 2 5 3 3" xfId="9785" xr:uid="{00000000-0005-0000-0000-0000D5200000}"/>
    <cellStyle name="Comma 2 9 4 2 5 3 4" xfId="21577" xr:uid="{00000000-0005-0000-0000-0000D6200000}"/>
    <cellStyle name="Comma 2 9 4 2 5 3 5" xfId="33638" xr:uid="{00000000-0005-0000-0000-0000D7200000}"/>
    <cellStyle name="Comma 2 9 4 2 5 4" xfId="15682" xr:uid="{00000000-0005-0000-0000-0000D8200000}"/>
    <cellStyle name="Comma 2 9 4 2 5 4 2" xfId="27333" xr:uid="{00000000-0005-0000-0000-0000D9200000}"/>
    <cellStyle name="Comma 2 9 4 2 5 5" xfId="9783" xr:uid="{00000000-0005-0000-0000-0000DA200000}"/>
    <cellStyle name="Comma 2 9 4 2 5 6" xfId="21575" xr:uid="{00000000-0005-0000-0000-0000DB200000}"/>
    <cellStyle name="Comma 2 9 4 2 5 7" xfId="33639" xr:uid="{00000000-0005-0000-0000-0000DC200000}"/>
    <cellStyle name="Comma 2 9 4 2 6" xfId="2718" xr:uid="{00000000-0005-0000-0000-0000DD200000}"/>
    <cellStyle name="Comma 2 9 4 2 6 2" xfId="6953" xr:uid="{00000000-0005-0000-0000-0000DE200000}"/>
    <cellStyle name="Comma 2 9 4 2 6 2 2" xfId="15685" xr:uid="{00000000-0005-0000-0000-0000DF200000}"/>
    <cellStyle name="Comma 2 9 4 2 6 2 3" xfId="27336" xr:uid="{00000000-0005-0000-0000-0000E0200000}"/>
    <cellStyle name="Comma 2 9 4 2 6 2 4" xfId="33640" xr:uid="{00000000-0005-0000-0000-0000E1200000}"/>
    <cellStyle name="Comma 2 9 4 2 6 3" xfId="9786" xr:uid="{00000000-0005-0000-0000-0000E2200000}"/>
    <cellStyle name="Comma 2 9 4 2 6 4" xfId="21578" xr:uid="{00000000-0005-0000-0000-0000E3200000}"/>
    <cellStyle name="Comma 2 9 4 2 6 5" xfId="33641" xr:uid="{00000000-0005-0000-0000-0000E4200000}"/>
    <cellStyle name="Comma 2 9 4 2 7" xfId="4752" xr:uid="{00000000-0005-0000-0000-0000E5200000}"/>
    <cellStyle name="Comma 2 9 4 2 7 2" xfId="15686" xr:uid="{00000000-0005-0000-0000-0000E6200000}"/>
    <cellStyle name="Comma 2 9 4 2 7 2 2" xfId="27337" xr:uid="{00000000-0005-0000-0000-0000E7200000}"/>
    <cellStyle name="Comma 2 9 4 2 7 3" xfId="9787" xr:uid="{00000000-0005-0000-0000-0000E8200000}"/>
    <cellStyle name="Comma 2 9 4 2 7 4" xfId="21579" xr:uid="{00000000-0005-0000-0000-0000E9200000}"/>
    <cellStyle name="Comma 2 9 4 2 7 5" xfId="33642" xr:uid="{00000000-0005-0000-0000-0000EA200000}"/>
    <cellStyle name="Comma 2 9 4 2 8" xfId="15663" xr:uid="{00000000-0005-0000-0000-0000EB200000}"/>
    <cellStyle name="Comma 2 9 4 2 8 2" xfId="27314" xr:uid="{00000000-0005-0000-0000-0000EC200000}"/>
    <cellStyle name="Comma 2 9 4 2 9" xfId="9764" xr:uid="{00000000-0005-0000-0000-0000ED200000}"/>
    <cellStyle name="Comma 2 9 4 3" xfId="487" xr:uid="{00000000-0005-0000-0000-0000EE200000}"/>
    <cellStyle name="Comma 2 9 4 3 2" xfId="488" xr:uid="{00000000-0005-0000-0000-0000EF200000}"/>
    <cellStyle name="Comma 2 9 4 3 2 2" xfId="2727" xr:uid="{00000000-0005-0000-0000-0000F0200000}"/>
    <cellStyle name="Comma 2 9 4 3 2 2 2" xfId="6962" xr:uid="{00000000-0005-0000-0000-0000F1200000}"/>
    <cellStyle name="Comma 2 9 4 3 2 2 2 2" xfId="15689" xr:uid="{00000000-0005-0000-0000-0000F2200000}"/>
    <cellStyle name="Comma 2 9 4 3 2 2 2 3" xfId="27340" xr:uid="{00000000-0005-0000-0000-0000F3200000}"/>
    <cellStyle name="Comma 2 9 4 3 2 2 2 4" xfId="33643" xr:uid="{00000000-0005-0000-0000-0000F4200000}"/>
    <cellStyle name="Comma 2 9 4 3 2 2 3" xfId="9790" xr:uid="{00000000-0005-0000-0000-0000F5200000}"/>
    <cellStyle name="Comma 2 9 4 3 2 2 4" xfId="21582" xr:uid="{00000000-0005-0000-0000-0000F6200000}"/>
    <cellStyle name="Comma 2 9 4 3 2 2 5" xfId="33644" xr:uid="{00000000-0005-0000-0000-0000F7200000}"/>
    <cellStyle name="Comma 2 9 4 3 2 3" xfId="5775" xr:uid="{00000000-0005-0000-0000-0000F8200000}"/>
    <cellStyle name="Comma 2 9 4 3 2 3 2" xfId="15690" xr:uid="{00000000-0005-0000-0000-0000F9200000}"/>
    <cellStyle name="Comma 2 9 4 3 2 3 2 2" xfId="27341" xr:uid="{00000000-0005-0000-0000-0000FA200000}"/>
    <cellStyle name="Comma 2 9 4 3 2 3 3" xfId="9791" xr:uid="{00000000-0005-0000-0000-0000FB200000}"/>
    <cellStyle name="Comma 2 9 4 3 2 3 4" xfId="21583" xr:uid="{00000000-0005-0000-0000-0000FC200000}"/>
    <cellStyle name="Comma 2 9 4 3 2 3 5" xfId="33645" xr:uid="{00000000-0005-0000-0000-0000FD200000}"/>
    <cellStyle name="Comma 2 9 4 3 2 4" xfId="15688" xr:uid="{00000000-0005-0000-0000-0000FE200000}"/>
    <cellStyle name="Comma 2 9 4 3 2 4 2" xfId="27339" xr:uid="{00000000-0005-0000-0000-0000FF200000}"/>
    <cellStyle name="Comma 2 9 4 3 2 5" xfId="9789" xr:uid="{00000000-0005-0000-0000-000000210000}"/>
    <cellStyle name="Comma 2 9 4 3 2 6" xfId="21581" xr:uid="{00000000-0005-0000-0000-000001210000}"/>
    <cellStyle name="Comma 2 9 4 3 2 7" xfId="33646" xr:uid="{00000000-0005-0000-0000-000002210000}"/>
    <cellStyle name="Comma 2 9 4 3 3" xfId="2726" xr:uid="{00000000-0005-0000-0000-000003210000}"/>
    <cellStyle name="Comma 2 9 4 3 3 2" xfId="6961" xr:uid="{00000000-0005-0000-0000-000004210000}"/>
    <cellStyle name="Comma 2 9 4 3 3 2 2" xfId="15691" xr:uid="{00000000-0005-0000-0000-000005210000}"/>
    <cellStyle name="Comma 2 9 4 3 3 2 3" xfId="27342" xr:uid="{00000000-0005-0000-0000-000006210000}"/>
    <cellStyle name="Comma 2 9 4 3 3 2 4" xfId="33647" xr:uid="{00000000-0005-0000-0000-000007210000}"/>
    <cellStyle name="Comma 2 9 4 3 3 3" xfId="9792" xr:uid="{00000000-0005-0000-0000-000008210000}"/>
    <cellStyle name="Comma 2 9 4 3 3 4" xfId="21584" xr:uid="{00000000-0005-0000-0000-000009210000}"/>
    <cellStyle name="Comma 2 9 4 3 3 5" xfId="33648" xr:uid="{00000000-0005-0000-0000-00000A210000}"/>
    <cellStyle name="Comma 2 9 4 3 4" xfId="5149" xr:uid="{00000000-0005-0000-0000-00000B210000}"/>
    <cellStyle name="Comma 2 9 4 3 4 2" xfId="15692" xr:uid="{00000000-0005-0000-0000-00000C210000}"/>
    <cellStyle name="Comma 2 9 4 3 4 2 2" xfId="27343" xr:uid="{00000000-0005-0000-0000-00000D210000}"/>
    <cellStyle name="Comma 2 9 4 3 4 3" xfId="9793" xr:uid="{00000000-0005-0000-0000-00000E210000}"/>
    <cellStyle name="Comma 2 9 4 3 4 4" xfId="21585" xr:uid="{00000000-0005-0000-0000-00000F210000}"/>
    <cellStyle name="Comma 2 9 4 3 4 5" xfId="33649" xr:uid="{00000000-0005-0000-0000-000010210000}"/>
    <cellStyle name="Comma 2 9 4 3 5" xfId="15687" xr:uid="{00000000-0005-0000-0000-000011210000}"/>
    <cellStyle name="Comma 2 9 4 3 5 2" xfId="27338" xr:uid="{00000000-0005-0000-0000-000012210000}"/>
    <cellStyle name="Comma 2 9 4 3 6" xfId="9788" xr:uid="{00000000-0005-0000-0000-000013210000}"/>
    <cellStyle name="Comma 2 9 4 3 7" xfId="21580" xr:uid="{00000000-0005-0000-0000-000014210000}"/>
    <cellStyle name="Comma 2 9 4 3 8" xfId="33650" xr:uid="{00000000-0005-0000-0000-000015210000}"/>
    <cellStyle name="Comma 2 9 4 4" xfId="489" xr:uid="{00000000-0005-0000-0000-000016210000}"/>
    <cellStyle name="Comma 2 9 4 4 2" xfId="490" xr:uid="{00000000-0005-0000-0000-000017210000}"/>
    <cellStyle name="Comma 2 9 4 4 2 2" xfId="2729" xr:uid="{00000000-0005-0000-0000-000018210000}"/>
    <cellStyle name="Comma 2 9 4 4 2 2 2" xfId="6964" xr:uid="{00000000-0005-0000-0000-000019210000}"/>
    <cellStyle name="Comma 2 9 4 4 2 2 2 2" xfId="15695" xr:uid="{00000000-0005-0000-0000-00001A210000}"/>
    <cellStyle name="Comma 2 9 4 4 2 2 2 3" xfId="27346" xr:uid="{00000000-0005-0000-0000-00001B210000}"/>
    <cellStyle name="Comma 2 9 4 4 2 2 2 4" xfId="33651" xr:uid="{00000000-0005-0000-0000-00001C210000}"/>
    <cellStyle name="Comma 2 9 4 4 2 2 3" xfId="9796" xr:uid="{00000000-0005-0000-0000-00001D210000}"/>
    <cellStyle name="Comma 2 9 4 4 2 2 4" xfId="21588" xr:uid="{00000000-0005-0000-0000-00001E210000}"/>
    <cellStyle name="Comma 2 9 4 4 2 2 5" xfId="33652" xr:uid="{00000000-0005-0000-0000-00001F210000}"/>
    <cellStyle name="Comma 2 9 4 4 2 3" xfId="5776" xr:uid="{00000000-0005-0000-0000-000020210000}"/>
    <cellStyle name="Comma 2 9 4 4 2 3 2" xfId="15696" xr:uid="{00000000-0005-0000-0000-000021210000}"/>
    <cellStyle name="Comma 2 9 4 4 2 3 2 2" xfId="27347" xr:uid="{00000000-0005-0000-0000-000022210000}"/>
    <cellStyle name="Comma 2 9 4 4 2 3 3" xfId="9797" xr:uid="{00000000-0005-0000-0000-000023210000}"/>
    <cellStyle name="Comma 2 9 4 4 2 3 4" xfId="21589" xr:uid="{00000000-0005-0000-0000-000024210000}"/>
    <cellStyle name="Comma 2 9 4 4 2 3 5" xfId="33653" xr:uid="{00000000-0005-0000-0000-000025210000}"/>
    <cellStyle name="Comma 2 9 4 4 2 4" xfId="15694" xr:uid="{00000000-0005-0000-0000-000026210000}"/>
    <cellStyle name="Comma 2 9 4 4 2 4 2" xfId="27345" xr:uid="{00000000-0005-0000-0000-000027210000}"/>
    <cellStyle name="Comma 2 9 4 4 2 5" xfId="9795" xr:uid="{00000000-0005-0000-0000-000028210000}"/>
    <cellStyle name="Comma 2 9 4 4 2 6" xfId="21587" xr:uid="{00000000-0005-0000-0000-000029210000}"/>
    <cellStyle name="Comma 2 9 4 4 2 7" xfId="33654" xr:uid="{00000000-0005-0000-0000-00002A210000}"/>
    <cellStyle name="Comma 2 9 4 4 3" xfId="2728" xr:uid="{00000000-0005-0000-0000-00002B210000}"/>
    <cellStyle name="Comma 2 9 4 4 3 2" xfId="6963" xr:uid="{00000000-0005-0000-0000-00002C210000}"/>
    <cellStyle name="Comma 2 9 4 4 3 2 2" xfId="15697" xr:uid="{00000000-0005-0000-0000-00002D210000}"/>
    <cellStyle name="Comma 2 9 4 4 3 2 3" xfId="27348" xr:uid="{00000000-0005-0000-0000-00002E210000}"/>
    <cellStyle name="Comma 2 9 4 4 3 2 4" xfId="33655" xr:uid="{00000000-0005-0000-0000-00002F210000}"/>
    <cellStyle name="Comma 2 9 4 4 3 3" xfId="9798" xr:uid="{00000000-0005-0000-0000-000030210000}"/>
    <cellStyle name="Comma 2 9 4 4 3 4" xfId="21590" xr:uid="{00000000-0005-0000-0000-000031210000}"/>
    <cellStyle name="Comma 2 9 4 4 3 5" xfId="33656" xr:uid="{00000000-0005-0000-0000-000032210000}"/>
    <cellStyle name="Comma 2 9 4 4 4" xfId="4907" xr:uid="{00000000-0005-0000-0000-000033210000}"/>
    <cellStyle name="Comma 2 9 4 4 4 2" xfId="15698" xr:uid="{00000000-0005-0000-0000-000034210000}"/>
    <cellStyle name="Comma 2 9 4 4 4 2 2" xfId="27349" xr:uid="{00000000-0005-0000-0000-000035210000}"/>
    <cellStyle name="Comma 2 9 4 4 4 3" xfId="9799" xr:uid="{00000000-0005-0000-0000-000036210000}"/>
    <cellStyle name="Comma 2 9 4 4 4 4" xfId="21591" xr:uid="{00000000-0005-0000-0000-000037210000}"/>
    <cellStyle name="Comma 2 9 4 4 4 5" xfId="33657" xr:uid="{00000000-0005-0000-0000-000038210000}"/>
    <cellStyle name="Comma 2 9 4 4 5" xfId="15693" xr:uid="{00000000-0005-0000-0000-000039210000}"/>
    <cellStyle name="Comma 2 9 4 4 5 2" xfId="27344" xr:uid="{00000000-0005-0000-0000-00003A210000}"/>
    <cellStyle name="Comma 2 9 4 4 6" xfId="9794" xr:uid="{00000000-0005-0000-0000-00003B210000}"/>
    <cellStyle name="Comma 2 9 4 4 7" xfId="21586" xr:uid="{00000000-0005-0000-0000-00003C210000}"/>
    <cellStyle name="Comma 2 9 4 4 8" xfId="33658" xr:uid="{00000000-0005-0000-0000-00003D210000}"/>
    <cellStyle name="Comma 2 9 4 5" xfId="491" xr:uid="{00000000-0005-0000-0000-00003E210000}"/>
    <cellStyle name="Comma 2 9 4 5 2" xfId="492" xr:uid="{00000000-0005-0000-0000-00003F210000}"/>
    <cellStyle name="Comma 2 9 4 5 2 2" xfId="2731" xr:uid="{00000000-0005-0000-0000-000040210000}"/>
    <cellStyle name="Comma 2 9 4 5 2 2 2" xfId="6966" xr:uid="{00000000-0005-0000-0000-000041210000}"/>
    <cellStyle name="Comma 2 9 4 5 2 2 2 2" xfId="15701" xr:uid="{00000000-0005-0000-0000-000042210000}"/>
    <cellStyle name="Comma 2 9 4 5 2 2 2 3" xfId="27352" xr:uid="{00000000-0005-0000-0000-000043210000}"/>
    <cellStyle name="Comma 2 9 4 5 2 2 2 4" xfId="33659" xr:uid="{00000000-0005-0000-0000-000044210000}"/>
    <cellStyle name="Comma 2 9 4 5 2 2 3" xfId="9802" xr:uid="{00000000-0005-0000-0000-000045210000}"/>
    <cellStyle name="Comma 2 9 4 5 2 2 4" xfId="21594" xr:uid="{00000000-0005-0000-0000-000046210000}"/>
    <cellStyle name="Comma 2 9 4 5 2 2 5" xfId="33660" xr:uid="{00000000-0005-0000-0000-000047210000}"/>
    <cellStyle name="Comma 2 9 4 5 2 3" xfId="5777" xr:uid="{00000000-0005-0000-0000-000048210000}"/>
    <cellStyle name="Comma 2 9 4 5 2 3 2" xfId="15702" xr:uid="{00000000-0005-0000-0000-000049210000}"/>
    <cellStyle name="Comma 2 9 4 5 2 3 2 2" xfId="27353" xr:uid="{00000000-0005-0000-0000-00004A210000}"/>
    <cellStyle name="Comma 2 9 4 5 2 3 3" xfId="9803" xr:uid="{00000000-0005-0000-0000-00004B210000}"/>
    <cellStyle name="Comma 2 9 4 5 2 3 4" xfId="21595" xr:uid="{00000000-0005-0000-0000-00004C210000}"/>
    <cellStyle name="Comma 2 9 4 5 2 3 5" xfId="33661" xr:uid="{00000000-0005-0000-0000-00004D210000}"/>
    <cellStyle name="Comma 2 9 4 5 2 4" xfId="15700" xr:uid="{00000000-0005-0000-0000-00004E210000}"/>
    <cellStyle name="Comma 2 9 4 5 2 4 2" xfId="27351" xr:uid="{00000000-0005-0000-0000-00004F210000}"/>
    <cellStyle name="Comma 2 9 4 5 2 5" xfId="9801" xr:uid="{00000000-0005-0000-0000-000050210000}"/>
    <cellStyle name="Comma 2 9 4 5 2 6" xfId="21593" xr:uid="{00000000-0005-0000-0000-000051210000}"/>
    <cellStyle name="Comma 2 9 4 5 2 7" xfId="33662" xr:uid="{00000000-0005-0000-0000-000052210000}"/>
    <cellStyle name="Comma 2 9 4 5 3" xfId="2730" xr:uid="{00000000-0005-0000-0000-000053210000}"/>
    <cellStyle name="Comma 2 9 4 5 3 2" xfId="6965" xr:uid="{00000000-0005-0000-0000-000054210000}"/>
    <cellStyle name="Comma 2 9 4 5 3 2 2" xfId="15703" xr:uid="{00000000-0005-0000-0000-000055210000}"/>
    <cellStyle name="Comma 2 9 4 5 3 2 3" xfId="27354" xr:uid="{00000000-0005-0000-0000-000056210000}"/>
    <cellStyle name="Comma 2 9 4 5 3 2 4" xfId="33663" xr:uid="{00000000-0005-0000-0000-000057210000}"/>
    <cellStyle name="Comma 2 9 4 5 3 3" xfId="9804" xr:uid="{00000000-0005-0000-0000-000058210000}"/>
    <cellStyle name="Comma 2 9 4 5 3 4" xfId="21596" xr:uid="{00000000-0005-0000-0000-000059210000}"/>
    <cellStyle name="Comma 2 9 4 5 3 5" xfId="33664" xr:uid="{00000000-0005-0000-0000-00005A210000}"/>
    <cellStyle name="Comma 2 9 4 5 4" xfId="5358" xr:uid="{00000000-0005-0000-0000-00005B210000}"/>
    <cellStyle name="Comma 2 9 4 5 4 2" xfId="15704" xr:uid="{00000000-0005-0000-0000-00005C210000}"/>
    <cellStyle name="Comma 2 9 4 5 4 2 2" xfId="27355" xr:uid="{00000000-0005-0000-0000-00005D210000}"/>
    <cellStyle name="Comma 2 9 4 5 4 3" xfId="9805" xr:uid="{00000000-0005-0000-0000-00005E210000}"/>
    <cellStyle name="Comma 2 9 4 5 4 4" xfId="21597" xr:uid="{00000000-0005-0000-0000-00005F210000}"/>
    <cellStyle name="Comma 2 9 4 5 4 5" xfId="33665" xr:uid="{00000000-0005-0000-0000-000060210000}"/>
    <cellStyle name="Comma 2 9 4 5 5" xfId="15699" xr:uid="{00000000-0005-0000-0000-000061210000}"/>
    <cellStyle name="Comma 2 9 4 5 5 2" xfId="27350" xr:uid="{00000000-0005-0000-0000-000062210000}"/>
    <cellStyle name="Comma 2 9 4 5 6" xfId="9800" xr:uid="{00000000-0005-0000-0000-000063210000}"/>
    <cellStyle name="Comma 2 9 4 5 7" xfId="21592" xr:uid="{00000000-0005-0000-0000-000064210000}"/>
    <cellStyle name="Comma 2 9 4 5 8" xfId="33666" xr:uid="{00000000-0005-0000-0000-000065210000}"/>
    <cellStyle name="Comma 2 9 4 6" xfId="493" xr:uid="{00000000-0005-0000-0000-000066210000}"/>
    <cellStyle name="Comma 2 9 4 6 2" xfId="2732" xr:uid="{00000000-0005-0000-0000-000067210000}"/>
    <cellStyle name="Comma 2 9 4 6 2 2" xfId="6967" xr:uid="{00000000-0005-0000-0000-000068210000}"/>
    <cellStyle name="Comma 2 9 4 6 2 2 2" xfId="15706" xr:uid="{00000000-0005-0000-0000-000069210000}"/>
    <cellStyle name="Comma 2 9 4 6 2 2 3" xfId="27357" xr:uid="{00000000-0005-0000-0000-00006A210000}"/>
    <cellStyle name="Comma 2 9 4 6 2 2 4" xfId="33667" xr:uid="{00000000-0005-0000-0000-00006B210000}"/>
    <cellStyle name="Comma 2 9 4 6 2 3" xfId="9807" xr:uid="{00000000-0005-0000-0000-00006C210000}"/>
    <cellStyle name="Comma 2 9 4 6 2 4" xfId="21599" xr:uid="{00000000-0005-0000-0000-00006D210000}"/>
    <cellStyle name="Comma 2 9 4 6 2 5" xfId="33668" xr:uid="{00000000-0005-0000-0000-00006E210000}"/>
    <cellStyle name="Comma 2 9 4 6 3" xfId="5778" xr:uid="{00000000-0005-0000-0000-00006F210000}"/>
    <cellStyle name="Comma 2 9 4 6 3 2" xfId="15707" xr:uid="{00000000-0005-0000-0000-000070210000}"/>
    <cellStyle name="Comma 2 9 4 6 3 2 2" xfId="27358" xr:uid="{00000000-0005-0000-0000-000071210000}"/>
    <cellStyle name="Comma 2 9 4 6 3 3" xfId="9808" xr:uid="{00000000-0005-0000-0000-000072210000}"/>
    <cellStyle name="Comma 2 9 4 6 3 4" xfId="21600" xr:uid="{00000000-0005-0000-0000-000073210000}"/>
    <cellStyle name="Comma 2 9 4 6 3 5" xfId="33669" xr:uid="{00000000-0005-0000-0000-000074210000}"/>
    <cellStyle name="Comma 2 9 4 6 4" xfId="15705" xr:uid="{00000000-0005-0000-0000-000075210000}"/>
    <cellStyle name="Comma 2 9 4 6 4 2" xfId="27356" xr:uid="{00000000-0005-0000-0000-000076210000}"/>
    <cellStyle name="Comma 2 9 4 6 5" xfId="9806" xr:uid="{00000000-0005-0000-0000-000077210000}"/>
    <cellStyle name="Comma 2 9 4 6 6" xfId="21598" xr:uid="{00000000-0005-0000-0000-000078210000}"/>
    <cellStyle name="Comma 2 9 4 6 7" xfId="33670" xr:uid="{00000000-0005-0000-0000-000079210000}"/>
    <cellStyle name="Comma 2 9 4 7" xfId="2717" xr:uid="{00000000-0005-0000-0000-00007A210000}"/>
    <cellStyle name="Comma 2 9 4 7 2" xfId="6952" xr:uid="{00000000-0005-0000-0000-00007B210000}"/>
    <cellStyle name="Comma 2 9 4 7 2 2" xfId="15708" xr:uid="{00000000-0005-0000-0000-00007C210000}"/>
    <cellStyle name="Comma 2 9 4 7 2 3" xfId="27359" xr:uid="{00000000-0005-0000-0000-00007D210000}"/>
    <cellStyle name="Comma 2 9 4 7 2 4" xfId="33671" xr:uid="{00000000-0005-0000-0000-00007E210000}"/>
    <cellStyle name="Comma 2 9 4 7 3" xfId="9809" xr:uid="{00000000-0005-0000-0000-00007F210000}"/>
    <cellStyle name="Comma 2 9 4 7 4" xfId="21601" xr:uid="{00000000-0005-0000-0000-000080210000}"/>
    <cellStyle name="Comma 2 9 4 7 5" xfId="33672" xr:uid="{00000000-0005-0000-0000-000081210000}"/>
    <cellStyle name="Comma 2 9 4 8" xfId="4665" xr:uid="{00000000-0005-0000-0000-000082210000}"/>
    <cellStyle name="Comma 2 9 4 8 2" xfId="15709" xr:uid="{00000000-0005-0000-0000-000083210000}"/>
    <cellStyle name="Comma 2 9 4 8 2 2" xfId="27360" xr:uid="{00000000-0005-0000-0000-000084210000}"/>
    <cellStyle name="Comma 2 9 4 8 3" xfId="9810" xr:uid="{00000000-0005-0000-0000-000085210000}"/>
    <cellStyle name="Comma 2 9 4 8 4" xfId="21602" xr:uid="{00000000-0005-0000-0000-000086210000}"/>
    <cellStyle name="Comma 2 9 4 8 5" xfId="33673" xr:uid="{00000000-0005-0000-0000-000087210000}"/>
    <cellStyle name="Comma 2 9 4 9" xfId="15662" xr:uid="{00000000-0005-0000-0000-000088210000}"/>
    <cellStyle name="Comma 2 9 4 9 2" xfId="27313" xr:uid="{00000000-0005-0000-0000-000089210000}"/>
    <cellStyle name="Comma 2 9 5" xfId="494" xr:uid="{00000000-0005-0000-0000-00008A210000}"/>
    <cellStyle name="Comma 2 9 5 10" xfId="9811" xr:uid="{00000000-0005-0000-0000-00008B210000}"/>
    <cellStyle name="Comma 2 9 5 11" xfId="21603" xr:uid="{00000000-0005-0000-0000-00008C210000}"/>
    <cellStyle name="Comma 2 9 5 12" xfId="33674" xr:uid="{00000000-0005-0000-0000-00008D210000}"/>
    <cellStyle name="Comma 2 9 5 2" xfId="495" xr:uid="{00000000-0005-0000-0000-00008E210000}"/>
    <cellStyle name="Comma 2 9 5 2 10" xfId="21604" xr:uid="{00000000-0005-0000-0000-00008F210000}"/>
    <cellStyle name="Comma 2 9 5 2 11" xfId="33675" xr:uid="{00000000-0005-0000-0000-000090210000}"/>
    <cellStyle name="Comma 2 9 5 2 2" xfId="496" xr:uid="{00000000-0005-0000-0000-000091210000}"/>
    <cellStyle name="Comma 2 9 5 2 2 2" xfId="497" xr:uid="{00000000-0005-0000-0000-000092210000}"/>
    <cellStyle name="Comma 2 9 5 2 2 2 2" xfId="2736" xr:uid="{00000000-0005-0000-0000-000093210000}"/>
    <cellStyle name="Comma 2 9 5 2 2 2 2 2" xfId="6971" xr:uid="{00000000-0005-0000-0000-000094210000}"/>
    <cellStyle name="Comma 2 9 5 2 2 2 2 2 2" xfId="15714" xr:uid="{00000000-0005-0000-0000-000095210000}"/>
    <cellStyle name="Comma 2 9 5 2 2 2 2 2 3" xfId="27365" xr:uid="{00000000-0005-0000-0000-000096210000}"/>
    <cellStyle name="Comma 2 9 5 2 2 2 2 2 4" xfId="33676" xr:uid="{00000000-0005-0000-0000-000097210000}"/>
    <cellStyle name="Comma 2 9 5 2 2 2 2 3" xfId="9815" xr:uid="{00000000-0005-0000-0000-000098210000}"/>
    <cellStyle name="Comma 2 9 5 2 2 2 2 4" xfId="21607" xr:uid="{00000000-0005-0000-0000-000099210000}"/>
    <cellStyle name="Comma 2 9 5 2 2 2 2 5" xfId="33677" xr:uid="{00000000-0005-0000-0000-00009A210000}"/>
    <cellStyle name="Comma 2 9 5 2 2 2 3" xfId="5779" xr:uid="{00000000-0005-0000-0000-00009B210000}"/>
    <cellStyle name="Comma 2 9 5 2 2 2 3 2" xfId="15715" xr:uid="{00000000-0005-0000-0000-00009C210000}"/>
    <cellStyle name="Comma 2 9 5 2 2 2 3 2 2" xfId="27366" xr:uid="{00000000-0005-0000-0000-00009D210000}"/>
    <cellStyle name="Comma 2 9 5 2 2 2 3 3" xfId="9816" xr:uid="{00000000-0005-0000-0000-00009E210000}"/>
    <cellStyle name="Comma 2 9 5 2 2 2 3 4" xfId="21608" xr:uid="{00000000-0005-0000-0000-00009F210000}"/>
    <cellStyle name="Comma 2 9 5 2 2 2 3 5" xfId="33678" xr:uid="{00000000-0005-0000-0000-0000A0210000}"/>
    <cellStyle name="Comma 2 9 5 2 2 2 4" xfId="15713" xr:uid="{00000000-0005-0000-0000-0000A1210000}"/>
    <cellStyle name="Comma 2 9 5 2 2 2 4 2" xfId="27364" xr:uid="{00000000-0005-0000-0000-0000A2210000}"/>
    <cellStyle name="Comma 2 9 5 2 2 2 5" xfId="9814" xr:uid="{00000000-0005-0000-0000-0000A3210000}"/>
    <cellStyle name="Comma 2 9 5 2 2 2 6" xfId="21606" xr:uid="{00000000-0005-0000-0000-0000A4210000}"/>
    <cellStyle name="Comma 2 9 5 2 2 2 7" xfId="33679" xr:uid="{00000000-0005-0000-0000-0000A5210000}"/>
    <cellStyle name="Comma 2 9 5 2 2 3" xfId="2735" xr:uid="{00000000-0005-0000-0000-0000A6210000}"/>
    <cellStyle name="Comma 2 9 5 2 2 3 2" xfId="6970" xr:uid="{00000000-0005-0000-0000-0000A7210000}"/>
    <cellStyle name="Comma 2 9 5 2 2 3 2 2" xfId="15716" xr:uid="{00000000-0005-0000-0000-0000A8210000}"/>
    <cellStyle name="Comma 2 9 5 2 2 3 2 3" xfId="27367" xr:uid="{00000000-0005-0000-0000-0000A9210000}"/>
    <cellStyle name="Comma 2 9 5 2 2 3 2 4" xfId="33680" xr:uid="{00000000-0005-0000-0000-0000AA210000}"/>
    <cellStyle name="Comma 2 9 5 2 2 3 3" xfId="9817" xr:uid="{00000000-0005-0000-0000-0000AB210000}"/>
    <cellStyle name="Comma 2 9 5 2 2 3 4" xfId="21609" xr:uid="{00000000-0005-0000-0000-0000AC210000}"/>
    <cellStyle name="Comma 2 9 5 2 2 3 5" xfId="33681" xr:uid="{00000000-0005-0000-0000-0000AD210000}"/>
    <cellStyle name="Comma 2 9 5 2 2 4" xfId="5250" xr:uid="{00000000-0005-0000-0000-0000AE210000}"/>
    <cellStyle name="Comma 2 9 5 2 2 4 2" xfId="15717" xr:uid="{00000000-0005-0000-0000-0000AF210000}"/>
    <cellStyle name="Comma 2 9 5 2 2 4 2 2" xfId="27368" xr:uid="{00000000-0005-0000-0000-0000B0210000}"/>
    <cellStyle name="Comma 2 9 5 2 2 4 3" xfId="9818" xr:uid="{00000000-0005-0000-0000-0000B1210000}"/>
    <cellStyle name="Comma 2 9 5 2 2 4 4" xfId="21610" xr:uid="{00000000-0005-0000-0000-0000B2210000}"/>
    <cellStyle name="Comma 2 9 5 2 2 4 5" xfId="33682" xr:uid="{00000000-0005-0000-0000-0000B3210000}"/>
    <cellStyle name="Comma 2 9 5 2 2 5" xfId="15712" xr:uid="{00000000-0005-0000-0000-0000B4210000}"/>
    <cellStyle name="Comma 2 9 5 2 2 5 2" xfId="27363" xr:uid="{00000000-0005-0000-0000-0000B5210000}"/>
    <cellStyle name="Comma 2 9 5 2 2 6" xfId="9813" xr:uid="{00000000-0005-0000-0000-0000B6210000}"/>
    <cellStyle name="Comma 2 9 5 2 2 7" xfId="21605" xr:uid="{00000000-0005-0000-0000-0000B7210000}"/>
    <cellStyle name="Comma 2 9 5 2 2 8" xfId="33683" xr:uid="{00000000-0005-0000-0000-0000B8210000}"/>
    <cellStyle name="Comma 2 9 5 2 3" xfId="498" xr:uid="{00000000-0005-0000-0000-0000B9210000}"/>
    <cellStyle name="Comma 2 9 5 2 3 2" xfId="499" xr:uid="{00000000-0005-0000-0000-0000BA210000}"/>
    <cellStyle name="Comma 2 9 5 2 3 2 2" xfId="2738" xr:uid="{00000000-0005-0000-0000-0000BB210000}"/>
    <cellStyle name="Comma 2 9 5 2 3 2 2 2" xfId="6973" xr:uid="{00000000-0005-0000-0000-0000BC210000}"/>
    <cellStyle name="Comma 2 9 5 2 3 2 2 2 2" xfId="15720" xr:uid="{00000000-0005-0000-0000-0000BD210000}"/>
    <cellStyle name="Comma 2 9 5 2 3 2 2 2 3" xfId="27371" xr:uid="{00000000-0005-0000-0000-0000BE210000}"/>
    <cellStyle name="Comma 2 9 5 2 3 2 2 2 4" xfId="33684" xr:uid="{00000000-0005-0000-0000-0000BF210000}"/>
    <cellStyle name="Comma 2 9 5 2 3 2 2 3" xfId="9821" xr:uid="{00000000-0005-0000-0000-0000C0210000}"/>
    <cellStyle name="Comma 2 9 5 2 3 2 2 4" xfId="21613" xr:uid="{00000000-0005-0000-0000-0000C1210000}"/>
    <cellStyle name="Comma 2 9 5 2 3 2 2 5" xfId="33685" xr:uid="{00000000-0005-0000-0000-0000C2210000}"/>
    <cellStyle name="Comma 2 9 5 2 3 2 3" xfId="5780" xr:uid="{00000000-0005-0000-0000-0000C3210000}"/>
    <cellStyle name="Comma 2 9 5 2 3 2 3 2" xfId="15721" xr:uid="{00000000-0005-0000-0000-0000C4210000}"/>
    <cellStyle name="Comma 2 9 5 2 3 2 3 2 2" xfId="27372" xr:uid="{00000000-0005-0000-0000-0000C5210000}"/>
    <cellStyle name="Comma 2 9 5 2 3 2 3 3" xfId="9822" xr:uid="{00000000-0005-0000-0000-0000C6210000}"/>
    <cellStyle name="Comma 2 9 5 2 3 2 3 4" xfId="21614" xr:uid="{00000000-0005-0000-0000-0000C7210000}"/>
    <cellStyle name="Comma 2 9 5 2 3 2 3 5" xfId="33686" xr:uid="{00000000-0005-0000-0000-0000C8210000}"/>
    <cellStyle name="Comma 2 9 5 2 3 2 4" xfId="15719" xr:uid="{00000000-0005-0000-0000-0000C9210000}"/>
    <cellStyle name="Comma 2 9 5 2 3 2 4 2" xfId="27370" xr:uid="{00000000-0005-0000-0000-0000CA210000}"/>
    <cellStyle name="Comma 2 9 5 2 3 2 5" xfId="9820" xr:uid="{00000000-0005-0000-0000-0000CB210000}"/>
    <cellStyle name="Comma 2 9 5 2 3 2 6" xfId="21612" xr:uid="{00000000-0005-0000-0000-0000CC210000}"/>
    <cellStyle name="Comma 2 9 5 2 3 2 7" xfId="33687" xr:uid="{00000000-0005-0000-0000-0000CD210000}"/>
    <cellStyle name="Comma 2 9 5 2 3 3" xfId="2737" xr:uid="{00000000-0005-0000-0000-0000CE210000}"/>
    <cellStyle name="Comma 2 9 5 2 3 3 2" xfId="6972" xr:uid="{00000000-0005-0000-0000-0000CF210000}"/>
    <cellStyle name="Comma 2 9 5 2 3 3 2 2" xfId="15722" xr:uid="{00000000-0005-0000-0000-0000D0210000}"/>
    <cellStyle name="Comma 2 9 5 2 3 3 2 3" xfId="27373" xr:uid="{00000000-0005-0000-0000-0000D1210000}"/>
    <cellStyle name="Comma 2 9 5 2 3 3 2 4" xfId="33688" xr:uid="{00000000-0005-0000-0000-0000D2210000}"/>
    <cellStyle name="Comma 2 9 5 2 3 3 3" xfId="9823" xr:uid="{00000000-0005-0000-0000-0000D3210000}"/>
    <cellStyle name="Comma 2 9 5 2 3 3 4" xfId="21615" xr:uid="{00000000-0005-0000-0000-0000D4210000}"/>
    <cellStyle name="Comma 2 9 5 2 3 3 5" xfId="33689" xr:uid="{00000000-0005-0000-0000-0000D5210000}"/>
    <cellStyle name="Comma 2 9 5 2 3 4" xfId="5008" xr:uid="{00000000-0005-0000-0000-0000D6210000}"/>
    <cellStyle name="Comma 2 9 5 2 3 4 2" xfId="15723" xr:uid="{00000000-0005-0000-0000-0000D7210000}"/>
    <cellStyle name="Comma 2 9 5 2 3 4 2 2" xfId="27374" xr:uid="{00000000-0005-0000-0000-0000D8210000}"/>
    <cellStyle name="Comma 2 9 5 2 3 4 3" xfId="9824" xr:uid="{00000000-0005-0000-0000-0000D9210000}"/>
    <cellStyle name="Comma 2 9 5 2 3 4 4" xfId="21616" xr:uid="{00000000-0005-0000-0000-0000DA210000}"/>
    <cellStyle name="Comma 2 9 5 2 3 4 5" xfId="33690" xr:uid="{00000000-0005-0000-0000-0000DB210000}"/>
    <cellStyle name="Comma 2 9 5 2 3 5" xfId="15718" xr:uid="{00000000-0005-0000-0000-0000DC210000}"/>
    <cellStyle name="Comma 2 9 5 2 3 5 2" xfId="27369" xr:uid="{00000000-0005-0000-0000-0000DD210000}"/>
    <cellStyle name="Comma 2 9 5 2 3 6" xfId="9819" xr:uid="{00000000-0005-0000-0000-0000DE210000}"/>
    <cellStyle name="Comma 2 9 5 2 3 7" xfId="21611" xr:uid="{00000000-0005-0000-0000-0000DF210000}"/>
    <cellStyle name="Comma 2 9 5 2 3 8" xfId="33691" xr:uid="{00000000-0005-0000-0000-0000E0210000}"/>
    <cellStyle name="Comma 2 9 5 2 4" xfId="500" xr:uid="{00000000-0005-0000-0000-0000E1210000}"/>
    <cellStyle name="Comma 2 9 5 2 4 2" xfId="501" xr:uid="{00000000-0005-0000-0000-0000E2210000}"/>
    <cellStyle name="Comma 2 9 5 2 4 2 2" xfId="2740" xr:uid="{00000000-0005-0000-0000-0000E3210000}"/>
    <cellStyle name="Comma 2 9 5 2 4 2 2 2" xfId="6975" xr:uid="{00000000-0005-0000-0000-0000E4210000}"/>
    <cellStyle name="Comma 2 9 5 2 4 2 2 2 2" xfId="15726" xr:uid="{00000000-0005-0000-0000-0000E5210000}"/>
    <cellStyle name="Comma 2 9 5 2 4 2 2 2 3" xfId="27377" xr:uid="{00000000-0005-0000-0000-0000E6210000}"/>
    <cellStyle name="Comma 2 9 5 2 4 2 2 2 4" xfId="33692" xr:uid="{00000000-0005-0000-0000-0000E7210000}"/>
    <cellStyle name="Comma 2 9 5 2 4 2 2 3" xfId="9827" xr:uid="{00000000-0005-0000-0000-0000E8210000}"/>
    <cellStyle name="Comma 2 9 5 2 4 2 2 4" xfId="21619" xr:uid="{00000000-0005-0000-0000-0000E9210000}"/>
    <cellStyle name="Comma 2 9 5 2 4 2 2 5" xfId="33693" xr:uid="{00000000-0005-0000-0000-0000EA210000}"/>
    <cellStyle name="Comma 2 9 5 2 4 2 3" xfId="5781" xr:uid="{00000000-0005-0000-0000-0000EB210000}"/>
    <cellStyle name="Comma 2 9 5 2 4 2 3 2" xfId="15727" xr:uid="{00000000-0005-0000-0000-0000EC210000}"/>
    <cellStyle name="Comma 2 9 5 2 4 2 3 2 2" xfId="27378" xr:uid="{00000000-0005-0000-0000-0000ED210000}"/>
    <cellStyle name="Comma 2 9 5 2 4 2 3 3" xfId="9828" xr:uid="{00000000-0005-0000-0000-0000EE210000}"/>
    <cellStyle name="Comma 2 9 5 2 4 2 3 4" xfId="21620" xr:uid="{00000000-0005-0000-0000-0000EF210000}"/>
    <cellStyle name="Comma 2 9 5 2 4 2 3 5" xfId="33694" xr:uid="{00000000-0005-0000-0000-0000F0210000}"/>
    <cellStyle name="Comma 2 9 5 2 4 2 4" xfId="15725" xr:uid="{00000000-0005-0000-0000-0000F1210000}"/>
    <cellStyle name="Comma 2 9 5 2 4 2 4 2" xfId="27376" xr:uid="{00000000-0005-0000-0000-0000F2210000}"/>
    <cellStyle name="Comma 2 9 5 2 4 2 5" xfId="9826" xr:uid="{00000000-0005-0000-0000-0000F3210000}"/>
    <cellStyle name="Comma 2 9 5 2 4 2 6" xfId="21618" xr:uid="{00000000-0005-0000-0000-0000F4210000}"/>
    <cellStyle name="Comma 2 9 5 2 4 2 7" xfId="33695" xr:uid="{00000000-0005-0000-0000-0000F5210000}"/>
    <cellStyle name="Comma 2 9 5 2 4 3" xfId="2739" xr:uid="{00000000-0005-0000-0000-0000F6210000}"/>
    <cellStyle name="Comma 2 9 5 2 4 3 2" xfId="6974" xr:uid="{00000000-0005-0000-0000-0000F7210000}"/>
    <cellStyle name="Comma 2 9 5 2 4 3 2 2" xfId="15728" xr:uid="{00000000-0005-0000-0000-0000F8210000}"/>
    <cellStyle name="Comma 2 9 5 2 4 3 2 3" xfId="27379" xr:uid="{00000000-0005-0000-0000-0000F9210000}"/>
    <cellStyle name="Comma 2 9 5 2 4 3 2 4" xfId="33696" xr:uid="{00000000-0005-0000-0000-0000FA210000}"/>
    <cellStyle name="Comma 2 9 5 2 4 3 3" xfId="9829" xr:uid="{00000000-0005-0000-0000-0000FB210000}"/>
    <cellStyle name="Comma 2 9 5 2 4 3 4" xfId="21621" xr:uid="{00000000-0005-0000-0000-0000FC210000}"/>
    <cellStyle name="Comma 2 9 5 2 4 3 5" xfId="33697" xr:uid="{00000000-0005-0000-0000-0000FD210000}"/>
    <cellStyle name="Comma 2 9 5 2 4 4" xfId="5459" xr:uid="{00000000-0005-0000-0000-0000FE210000}"/>
    <cellStyle name="Comma 2 9 5 2 4 4 2" xfId="15729" xr:uid="{00000000-0005-0000-0000-0000FF210000}"/>
    <cellStyle name="Comma 2 9 5 2 4 4 2 2" xfId="27380" xr:uid="{00000000-0005-0000-0000-000000220000}"/>
    <cellStyle name="Comma 2 9 5 2 4 4 3" xfId="9830" xr:uid="{00000000-0005-0000-0000-000001220000}"/>
    <cellStyle name="Comma 2 9 5 2 4 4 4" xfId="21622" xr:uid="{00000000-0005-0000-0000-000002220000}"/>
    <cellStyle name="Comma 2 9 5 2 4 4 5" xfId="33698" xr:uid="{00000000-0005-0000-0000-000003220000}"/>
    <cellStyle name="Comma 2 9 5 2 4 5" xfId="15724" xr:uid="{00000000-0005-0000-0000-000004220000}"/>
    <cellStyle name="Comma 2 9 5 2 4 5 2" xfId="27375" xr:uid="{00000000-0005-0000-0000-000005220000}"/>
    <cellStyle name="Comma 2 9 5 2 4 6" xfId="9825" xr:uid="{00000000-0005-0000-0000-000006220000}"/>
    <cellStyle name="Comma 2 9 5 2 4 7" xfId="21617" xr:uid="{00000000-0005-0000-0000-000007220000}"/>
    <cellStyle name="Comma 2 9 5 2 4 8" xfId="33699" xr:uid="{00000000-0005-0000-0000-000008220000}"/>
    <cellStyle name="Comma 2 9 5 2 5" xfId="502" xr:uid="{00000000-0005-0000-0000-000009220000}"/>
    <cellStyle name="Comma 2 9 5 2 5 2" xfId="2741" xr:uid="{00000000-0005-0000-0000-00000A220000}"/>
    <cellStyle name="Comma 2 9 5 2 5 2 2" xfId="6976" xr:uid="{00000000-0005-0000-0000-00000B220000}"/>
    <cellStyle name="Comma 2 9 5 2 5 2 2 2" xfId="15731" xr:uid="{00000000-0005-0000-0000-00000C220000}"/>
    <cellStyle name="Comma 2 9 5 2 5 2 2 3" xfId="27382" xr:uid="{00000000-0005-0000-0000-00000D220000}"/>
    <cellStyle name="Comma 2 9 5 2 5 2 2 4" xfId="33700" xr:uid="{00000000-0005-0000-0000-00000E220000}"/>
    <cellStyle name="Comma 2 9 5 2 5 2 3" xfId="9832" xr:uid="{00000000-0005-0000-0000-00000F220000}"/>
    <cellStyle name="Comma 2 9 5 2 5 2 4" xfId="21624" xr:uid="{00000000-0005-0000-0000-000010220000}"/>
    <cellStyle name="Comma 2 9 5 2 5 2 5" xfId="33701" xr:uid="{00000000-0005-0000-0000-000011220000}"/>
    <cellStyle name="Comma 2 9 5 2 5 3" xfId="5782" xr:uid="{00000000-0005-0000-0000-000012220000}"/>
    <cellStyle name="Comma 2 9 5 2 5 3 2" xfId="15732" xr:uid="{00000000-0005-0000-0000-000013220000}"/>
    <cellStyle name="Comma 2 9 5 2 5 3 2 2" xfId="27383" xr:uid="{00000000-0005-0000-0000-000014220000}"/>
    <cellStyle name="Comma 2 9 5 2 5 3 3" xfId="9833" xr:uid="{00000000-0005-0000-0000-000015220000}"/>
    <cellStyle name="Comma 2 9 5 2 5 3 4" xfId="21625" xr:uid="{00000000-0005-0000-0000-000016220000}"/>
    <cellStyle name="Comma 2 9 5 2 5 3 5" xfId="33702" xr:uid="{00000000-0005-0000-0000-000017220000}"/>
    <cellStyle name="Comma 2 9 5 2 5 4" xfId="15730" xr:uid="{00000000-0005-0000-0000-000018220000}"/>
    <cellStyle name="Comma 2 9 5 2 5 4 2" xfId="27381" xr:uid="{00000000-0005-0000-0000-000019220000}"/>
    <cellStyle name="Comma 2 9 5 2 5 5" xfId="9831" xr:uid="{00000000-0005-0000-0000-00001A220000}"/>
    <cellStyle name="Comma 2 9 5 2 5 6" xfId="21623" xr:uid="{00000000-0005-0000-0000-00001B220000}"/>
    <cellStyle name="Comma 2 9 5 2 5 7" xfId="33703" xr:uid="{00000000-0005-0000-0000-00001C220000}"/>
    <cellStyle name="Comma 2 9 5 2 6" xfId="2734" xr:uid="{00000000-0005-0000-0000-00001D220000}"/>
    <cellStyle name="Comma 2 9 5 2 6 2" xfId="6969" xr:uid="{00000000-0005-0000-0000-00001E220000}"/>
    <cellStyle name="Comma 2 9 5 2 6 2 2" xfId="15733" xr:uid="{00000000-0005-0000-0000-00001F220000}"/>
    <cellStyle name="Comma 2 9 5 2 6 2 3" xfId="27384" xr:uid="{00000000-0005-0000-0000-000020220000}"/>
    <cellStyle name="Comma 2 9 5 2 6 2 4" xfId="33704" xr:uid="{00000000-0005-0000-0000-000021220000}"/>
    <cellStyle name="Comma 2 9 5 2 6 3" xfId="9834" xr:uid="{00000000-0005-0000-0000-000022220000}"/>
    <cellStyle name="Comma 2 9 5 2 6 4" xfId="21626" xr:uid="{00000000-0005-0000-0000-000023220000}"/>
    <cellStyle name="Comma 2 9 5 2 6 5" xfId="33705" xr:uid="{00000000-0005-0000-0000-000024220000}"/>
    <cellStyle name="Comma 2 9 5 2 7" xfId="4766" xr:uid="{00000000-0005-0000-0000-000025220000}"/>
    <cellStyle name="Comma 2 9 5 2 7 2" xfId="15734" xr:uid="{00000000-0005-0000-0000-000026220000}"/>
    <cellStyle name="Comma 2 9 5 2 7 2 2" xfId="27385" xr:uid="{00000000-0005-0000-0000-000027220000}"/>
    <cellStyle name="Comma 2 9 5 2 7 3" xfId="9835" xr:uid="{00000000-0005-0000-0000-000028220000}"/>
    <cellStyle name="Comma 2 9 5 2 7 4" xfId="21627" xr:uid="{00000000-0005-0000-0000-000029220000}"/>
    <cellStyle name="Comma 2 9 5 2 7 5" xfId="33706" xr:uid="{00000000-0005-0000-0000-00002A220000}"/>
    <cellStyle name="Comma 2 9 5 2 8" xfId="15711" xr:uid="{00000000-0005-0000-0000-00002B220000}"/>
    <cellStyle name="Comma 2 9 5 2 8 2" xfId="27362" xr:uid="{00000000-0005-0000-0000-00002C220000}"/>
    <cellStyle name="Comma 2 9 5 2 9" xfId="9812" xr:uid="{00000000-0005-0000-0000-00002D220000}"/>
    <cellStyle name="Comma 2 9 5 3" xfId="503" xr:uid="{00000000-0005-0000-0000-00002E220000}"/>
    <cellStyle name="Comma 2 9 5 3 2" xfId="504" xr:uid="{00000000-0005-0000-0000-00002F220000}"/>
    <cellStyle name="Comma 2 9 5 3 2 2" xfId="2743" xr:uid="{00000000-0005-0000-0000-000030220000}"/>
    <cellStyle name="Comma 2 9 5 3 2 2 2" xfId="6978" xr:uid="{00000000-0005-0000-0000-000031220000}"/>
    <cellStyle name="Comma 2 9 5 3 2 2 2 2" xfId="15737" xr:uid="{00000000-0005-0000-0000-000032220000}"/>
    <cellStyle name="Comma 2 9 5 3 2 2 2 3" xfId="27388" xr:uid="{00000000-0005-0000-0000-000033220000}"/>
    <cellStyle name="Comma 2 9 5 3 2 2 2 4" xfId="33707" xr:uid="{00000000-0005-0000-0000-000034220000}"/>
    <cellStyle name="Comma 2 9 5 3 2 2 3" xfId="9838" xr:uid="{00000000-0005-0000-0000-000035220000}"/>
    <cellStyle name="Comma 2 9 5 3 2 2 4" xfId="21630" xr:uid="{00000000-0005-0000-0000-000036220000}"/>
    <cellStyle name="Comma 2 9 5 3 2 2 5" xfId="33708" xr:uid="{00000000-0005-0000-0000-000037220000}"/>
    <cellStyle name="Comma 2 9 5 3 2 3" xfId="5783" xr:uid="{00000000-0005-0000-0000-000038220000}"/>
    <cellStyle name="Comma 2 9 5 3 2 3 2" xfId="15738" xr:uid="{00000000-0005-0000-0000-000039220000}"/>
    <cellStyle name="Comma 2 9 5 3 2 3 2 2" xfId="27389" xr:uid="{00000000-0005-0000-0000-00003A220000}"/>
    <cellStyle name="Comma 2 9 5 3 2 3 3" xfId="9839" xr:uid="{00000000-0005-0000-0000-00003B220000}"/>
    <cellStyle name="Comma 2 9 5 3 2 3 4" xfId="21631" xr:uid="{00000000-0005-0000-0000-00003C220000}"/>
    <cellStyle name="Comma 2 9 5 3 2 3 5" xfId="33709" xr:uid="{00000000-0005-0000-0000-00003D220000}"/>
    <cellStyle name="Comma 2 9 5 3 2 4" xfId="15736" xr:uid="{00000000-0005-0000-0000-00003E220000}"/>
    <cellStyle name="Comma 2 9 5 3 2 4 2" xfId="27387" xr:uid="{00000000-0005-0000-0000-00003F220000}"/>
    <cellStyle name="Comma 2 9 5 3 2 5" xfId="9837" xr:uid="{00000000-0005-0000-0000-000040220000}"/>
    <cellStyle name="Comma 2 9 5 3 2 6" xfId="21629" xr:uid="{00000000-0005-0000-0000-000041220000}"/>
    <cellStyle name="Comma 2 9 5 3 2 7" xfId="33710" xr:uid="{00000000-0005-0000-0000-000042220000}"/>
    <cellStyle name="Comma 2 9 5 3 3" xfId="2742" xr:uid="{00000000-0005-0000-0000-000043220000}"/>
    <cellStyle name="Comma 2 9 5 3 3 2" xfId="6977" xr:uid="{00000000-0005-0000-0000-000044220000}"/>
    <cellStyle name="Comma 2 9 5 3 3 2 2" xfId="15739" xr:uid="{00000000-0005-0000-0000-000045220000}"/>
    <cellStyle name="Comma 2 9 5 3 3 2 3" xfId="27390" xr:uid="{00000000-0005-0000-0000-000046220000}"/>
    <cellStyle name="Comma 2 9 5 3 3 2 4" xfId="33711" xr:uid="{00000000-0005-0000-0000-000047220000}"/>
    <cellStyle name="Comma 2 9 5 3 3 3" xfId="9840" xr:uid="{00000000-0005-0000-0000-000048220000}"/>
    <cellStyle name="Comma 2 9 5 3 3 4" xfId="21632" xr:uid="{00000000-0005-0000-0000-000049220000}"/>
    <cellStyle name="Comma 2 9 5 3 3 5" xfId="33712" xr:uid="{00000000-0005-0000-0000-00004A220000}"/>
    <cellStyle name="Comma 2 9 5 3 4" xfId="5163" xr:uid="{00000000-0005-0000-0000-00004B220000}"/>
    <cellStyle name="Comma 2 9 5 3 4 2" xfId="15740" xr:uid="{00000000-0005-0000-0000-00004C220000}"/>
    <cellStyle name="Comma 2 9 5 3 4 2 2" xfId="27391" xr:uid="{00000000-0005-0000-0000-00004D220000}"/>
    <cellStyle name="Comma 2 9 5 3 4 3" xfId="9841" xr:uid="{00000000-0005-0000-0000-00004E220000}"/>
    <cellStyle name="Comma 2 9 5 3 4 4" xfId="21633" xr:uid="{00000000-0005-0000-0000-00004F220000}"/>
    <cellStyle name="Comma 2 9 5 3 4 5" xfId="33713" xr:uid="{00000000-0005-0000-0000-000050220000}"/>
    <cellStyle name="Comma 2 9 5 3 5" xfId="15735" xr:uid="{00000000-0005-0000-0000-000051220000}"/>
    <cellStyle name="Comma 2 9 5 3 5 2" xfId="27386" xr:uid="{00000000-0005-0000-0000-000052220000}"/>
    <cellStyle name="Comma 2 9 5 3 6" xfId="9836" xr:uid="{00000000-0005-0000-0000-000053220000}"/>
    <cellStyle name="Comma 2 9 5 3 7" xfId="21628" xr:uid="{00000000-0005-0000-0000-000054220000}"/>
    <cellStyle name="Comma 2 9 5 3 8" xfId="33714" xr:uid="{00000000-0005-0000-0000-000055220000}"/>
    <cellStyle name="Comma 2 9 5 4" xfId="505" xr:uid="{00000000-0005-0000-0000-000056220000}"/>
    <cellStyle name="Comma 2 9 5 4 2" xfId="506" xr:uid="{00000000-0005-0000-0000-000057220000}"/>
    <cellStyle name="Comma 2 9 5 4 2 2" xfId="2745" xr:uid="{00000000-0005-0000-0000-000058220000}"/>
    <cellStyle name="Comma 2 9 5 4 2 2 2" xfId="6980" xr:uid="{00000000-0005-0000-0000-000059220000}"/>
    <cellStyle name="Comma 2 9 5 4 2 2 2 2" xfId="15743" xr:uid="{00000000-0005-0000-0000-00005A220000}"/>
    <cellStyle name="Comma 2 9 5 4 2 2 2 3" xfId="27394" xr:uid="{00000000-0005-0000-0000-00005B220000}"/>
    <cellStyle name="Comma 2 9 5 4 2 2 2 4" xfId="33715" xr:uid="{00000000-0005-0000-0000-00005C220000}"/>
    <cellStyle name="Comma 2 9 5 4 2 2 3" xfId="9844" xr:uid="{00000000-0005-0000-0000-00005D220000}"/>
    <cellStyle name="Comma 2 9 5 4 2 2 4" xfId="21636" xr:uid="{00000000-0005-0000-0000-00005E220000}"/>
    <cellStyle name="Comma 2 9 5 4 2 2 5" xfId="33716" xr:uid="{00000000-0005-0000-0000-00005F220000}"/>
    <cellStyle name="Comma 2 9 5 4 2 3" xfId="5784" xr:uid="{00000000-0005-0000-0000-000060220000}"/>
    <cellStyle name="Comma 2 9 5 4 2 3 2" xfId="15744" xr:uid="{00000000-0005-0000-0000-000061220000}"/>
    <cellStyle name="Comma 2 9 5 4 2 3 2 2" xfId="27395" xr:uid="{00000000-0005-0000-0000-000062220000}"/>
    <cellStyle name="Comma 2 9 5 4 2 3 3" xfId="9845" xr:uid="{00000000-0005-0000-0000-000063220000}"/>
    <cellStyle name="Comma 2 9 5 4 2 3 4" xfId="21637" xr:uid="{00000000-0005-0000-0000-000064220000}"/>
    <cellStyle name="Comma 2 9 5 4 2 3 5" xfId="33717" xr:uid="{00000000-0005-0000-0000-000065220000}"/>
    <cellStyle name="Comma 2 9 5 4 2 4" xfId="15742" xr:uid="{00000000-0005-0000-0000-000066220000}"/>
    <cellStyle name="Comma 2 9 5 4 2 4 2" xfId="27393" xr:uid="{00000000-0005-0000-0000-000067220000}"/>
    <cellStyle name="Comma 2 9 5 4 2 5" xfId="9843" xr:uid="{00000000-0005-0000-0000-000068220000}"/>
    <cellStyle name="Comma 2 9 5 4 2 6" xfId="21635" xr:uid="{00000000-0005-0000-0000-000069220000}"/>
    <cellStyle name="Comma 2 9 5 4 2 7" xfId="33718" xr:uid="{00000000-0005-0000-0000-00006A220000}"/>
    <cellStyle name="Comma 2 9 5 4 3" xfId="2744" xr:uid="{00000000-0005-0000-0000-00006B220000}"/>
    <cellStyle name="Comma 2 9 5 4 3 2" xfId="6979" xr:uid="{00000000-0005-0000-0000-00006C220000}"/>
    <cellStyle name="Comma 2 9 5 4 3 2 2" xfId="15745" xr:uid="{00000000-0005-0000-0000-00006D220000}"/>
    <cellStyle name="Comma 2 9 5 4 3 2 3" xfId="27396" xr:uid="{00000000-0005-0000-0000-00006E220000}"/>
    <cellStyle name="Comma 2 9 5 4 3 2 4" xfId="33719" xr:uid="{00000000-0005-0000-0000-00006F220000}"/>
    <cellStyle name="Comma 2 9 5 4 3 3" xfId="9846" xr:uid="{00000000-0005-0000-0000-000070220000}"/>
    <cellStyle name="Comma 2 9 5 4 3 4" xfId="21638" xr:uid="{00000000-0005-0000-0000-000071220000}"/>
    <cellStyle name="Comma 2 9 5 4 3 5" xfId="33720" xr:uid="{00000000-0005-0000-0000-000072220000}"/>
    <cellStyle name="Comma 2 9 5 4 4" xfId="4921" xr:uid="{00000000-0005-0000-0000-000073220000}"/>
    <cellStyle name="Comma 2 9 5 4 4 2" xfId="15746" xr:uid="{00000000-0005-0000-0000-000074220000}"/>
    <cellStyle name="Comma 2 9 5 4 4 2 2" xfId="27397" xr:uid="{00000000-0005-0000-0000-000075220000}"/>
    <cellStyle name="Comma 2 9 5 4 4 3" xfId="9847" xr:uid="{00000000-0005-0000-0000-000076220000}"/>
    <cellStyle name="Comma 2 9 5 4 4 4" xfId="21639" xr:uid="{00000000-0005-0000-0000-000077220000}"/>
    <cellStyle name="Comma 2 9 5 4 4 5" xfId="33721" xr:uid="{00000000-0005-0000-0000-000078220000}"/>
    <cellStyle name="Comma 2 9 5 4 5" xfId="15741" xr:uid="{00000000-0005-0000-0000-000079220000}"/>
    <cellStyle name="Comma 2 9 5 4 5 2" xfId="27392" xr:uid="{00000000-0005-0000-0000-00007A220000}"/>
    <cellStyle name="Comma 2 9 5 4 6" xfId="9842" xr:uid="{00000000-0005-0000-0000-00007B220000}"/>
    <cellStyle name="Comma 2 9 5 4 7" xfId="21634" xr:uid="{00000000-0005-0000-0000-00007C220000}"/>
    <cellStyle name="Comma 2 9 5 4 8" xfId="33722" xr:uid="{00000000-0005-0000-0000-00007D220000}"/>
    <cellStyle name="Comma 2 9 5 5" xfId="507" xr:uid="{00000000-0005-0000-0000-00007E220000}"/>
    <cellStyle name="Comma 2 9 5 5 2" xfId="508" xr:uid="{00000000-0005-0000-0000-00007F220000}"/>
    <cellStyle name="Comma 2 9 5 5 2 2" xfId="2747" xr:uid="{00000000-0005-0000-0000-000080220000}"/>
    <cellStyle name="Comma 2 9 5 5 2 2 2" xfId="6982" xr:uid="{00000000-0005-0000-0000-000081220000}"/>
    <cellStyle name="Comma 2 9 5 5 2 2 2 2" xfId="15749" xr:uid="{00000000-0005-0000-0000-000082220000}"/>
    <cellStyle name="Comma 2 9 5 5 2 2 2 3" xfId="27400" xr:uid="{00000000-0005-0000-0000-000083220000}"/>
    <cellStyle name="Comma 2 9 5 5 2 2 2 4" xfId="33723" xr:uid="{00000000-0005-0000-0000-000084220000}"/>
    <cellStyle name="Comma 2 9 5 5 2 2 3" xfId="9850" xr:uid="{00000000-0005-0000-0000-000085220000}"/>
    <cellStyle name="Comma 2 9 5 5 2 2 4" xfId="21642" xr:uid="{00000000-0005-0000-0000-000086220000}"/>
    <cellStyle name="Comma 2 9 5 5 2 2 5" xfId="33724" xr:uid="{00000000-0005-0000-0000-000087220000}"/>
    <cellStyle name="Comma 2 9 5 5 2 3" xfId="5785" xr:uid="{00000000-0005-0000-0000-000088220000}"/>
    <cellStyle name="Comma 2 9 5 5 2 3 2" xfId="15750" xr:uid="{00000000-0005-0000-0000-000089220000}"/>
    <cellStyle name="Comma 2 9 5 5 2 3 2 2" xfId="27401" xr:uid="{00000000-0005-0000-0000-00008A220000}"/>
    <cellStyle name="Comma 2 9 5 5 2 3 3" xfId="9851" xr:uid="{00000000-0005-0000-0000-00008B220000}"/>
    <cellStyle name="Comma 2 9 5 5 2 3 4" xfId="21643" xr:uid="{00000000-0005-0000-0000-00008C220000}"/>
    <cellStyle name="Comma 2 9 5 5 2 3 5" xfId="33725" xr:uid="{00000000-0005-0000-0000-00008D220000}"/>
    <cellStyle name="Comma 2 9 5 5 2 4" xfId="15748" xr:uid="{00000000-0005-0000-0000-00008E220000}"/>
    <cellStyle name="Comma 2 9 5 5 2 4 2" xfId="27399" xr:uid="{00000000-0005-0000-0000-00008F220000}"/>
    <cellStyle name="Comma 2 9 5 5 2 5" xfId="9849" xr:uid="{00000000-0005-0000-0000-000090220000}"/>
    <cellStyle name="Comma 2 9 5 5 2 6" xfId="21641" xr:uid="{00000000-0005-0000-0000-000091220000}"/>
    <cellStyle name="Comma 2 9 5 5 2 7" xfId="33726" xr:uid="{00000000-0005-0000-0000-000092220000}"/>
    <cellStyle name="Comma 2 9 5 5 3" xfId="2746" xr:uid="{00000000-0005-0000-0000-000093220000}"/>
    <cellStyle name="Comma 2 9 5 5 3 2" xfId="6981" xr:uid="{00000000-0005-0000-0000-000094220000}"/>
    <cellStyle name="Comma 2 9 5 5 3 2 2" xfId="15751" xr:uid="{00000000-0005-0000-0000-000095220000}"/>
    <cellStyle name="Comma 2 9 5 5 3 2 3" xfId="27402" xr:uid="{00000000-0005-0000-0000-000096220000}"/>
    <cellStyle name="Comma 2 9 5 5 3 2 4" xfId="33727" xr:uid="{00000000-0005-0000-0000-000097220000}"/>
    <cellStyle name="Comma 2 9 5 5 3 3" xfId="9852" xr:uid="{00000000-0005-0000-0000-000098220000}"/>
    <cellStyle name="Comma 2 9 5 5 3 4" xfId="21644" xr:uid="{00000000-0005-0000-0000-000099220000}"/>
    <cellStyle name="Comma 2 9 5 5 3 5" xfId="33728" xr:uid="{00000000-0005-0000-0000-00009A220000}"/>
    <cellStyle name="Comma 2 9 5 5 4" xfId="5372" xr:uid="{00000000-0005-0000-0000-00009B220000}"/>
    <cellStyle name="Comma 2 9 5 5 4 2" xfId="15752" xr:uid="{00000000-0005-0000-0000-00009C220000}"/>
    <cellStyle name="Comma 2 9 5 5 4 2 2" xfId="27403" xr:uid="{00000000-0005-0000-0000-00009D220000}"/>
    <cellStyle name="Comma 2 9 5 5 4 3" xfId="9853" xr:uid="{00000000-0005-0000-0000-00009E220000}"/>
    <cellStyle name="Comma 2 9 5 5 4 4" xfId="21645" xr:uid="{00000000-0005-0000-0000-00009F220000}"/>
    <cellStyle name="Comma 2 9 5 5 4 5" xfId="33729" xr:uid="{00000000-0005-0000-0000-0000A0220000}"/>
    <cellStyle name="Comma 2 9 5 5 5" xfId="15747" xr:uid="{00000000-0005-0000-0000-0000A1220000}"/>
    <cellStyle name="Comma 2 9 5 5 5 2" xfId="27398" xr:uid="{00000000-0005-0000-0000-0000A2220000}"/>
    <cellStyle name="Comma 2 9 5 5 6" xfId="9848" xr:uid="{00000000-0005-0000-0000-0000A3220000}"/>
    <cellStyle name="Comma 2 9 5 5 7" xfId="21640" xr:uid="{00000000-0005-0000-0000-0000A4220000}"/>
    <cellStyle name="Comma 2 9 5 5 8" xfId="33730" xr:uid="{00000000-0005-0000-0000-0000A5220000}"/>
    <cellStyle name="Comma 2 9 5 6" xfId="509" xr:uid="{00000000-0005-0000-0000-0000A6220000}"/>
    <cellStyle name="Comma 2 9 5 6 2" xfId="2748" xr:uid="{00000000-0005-0000-0000-0000A7220000}"/>
    <cellStyle name="Comma 2 9 5 6 2 2" xfId="6983" xr:uid="{00000000-0005-0000-0000-0000A8220000}"/>
    <cellStyle name="Comma 2 9 5 6 2 2 2" xfId="15754" xr:uid="{00000000-0005-0000-0000-0000A9220000}"/>
    <cellStyle name="Comma 2 9 5 6 2 2 3" xfId="27405" xr:uid="{00000000-0005-0000-0000-0000AA220000}"/>
    <cellStyle name="Comma 2 9 5 6 2 2 4" xfId="33731" xr:uid="{00000000-0005-0000-0000-0000AB220000}"/>
    <cellStyle name="Comma 2 9 5 6 2 3" xfId="9855" xr:uid="{00000000-0005-0000-0000-0000AC220000}"/>
    <cellStyle name="Comma 2 9 5 6 2 4" xfId="21647" xr:uid="{00000000-0005-0000-0000-0000AD220000}"/>
    <cellStyle name="Comma 2 9 5 6 2 5" xfId="33732" xr:uid="{00000000-0005-0000-0000-0000AE220000}"/>
    <cellStyle name="Comma 2 9 5 6 3" xfId="5786" xr:uid="{00000000-0005-0000-0000-0000AF220000}"/>
    <cellStyle name="Comma 2 9 5 6 3 2" xfId="15755" xr:uid="{00000000-0005-0000-0000-0000B0220000}"/>
    <cellStyle name="Comma 2 9 5 6 3 2 2" xfId="27406" xr:uid="{00000000-0005-0000-0000-0000B1220000}"/>
    <cellStyle name="Comma 2 9 5 6 3 3" xfId="9856" xr:uid="{00000000-0005-0000-0000-0000B2220000}"/>
    <cellStyle name="Comma 2 9 5 6 3 4" xfId="21648" xr:uid="{00000000-0005-0000-0000-0000B3220000}"/>
    <cellStyle name="Comma 2 9 5 6 3 5" xfId="33733" xr:uid="{00000000-0005-0000-0000-0000B4220000}"/>
    <cellStyle name="Comma 2 9 5 6 4" xfId="15753" xr:uid="{00000000-0005-0000-0000-0000B5220000}"/>
    <cellStyle name="Comma 2 9 5 6 4 2" xfId="27404" xr:uid="{00000000-0005-0000-0000-0000B6220000}"/>
    <cellStyle name="Comma 2 9 5 6 5" xfId="9854" xr:uid="{00000000-0005-0000-0000-0000B7220000}"/>
    <cellStyle name="Comma 2 9 5 6 6" xfId="21646" xr:uid="{00000000-0005-0000-0000-0000B8220000}"/>
    <cellStyle name="Comma 2 9 5 6 7" xfId="33734" xr:uid="{00000000-0005-0000-0000-0000B9220000}"/>
    <cellStyle name="Comma 2 9 5 7" xfId="2733" xr:uid="{00000000-0005-0000-0000-0000BA220000}"/>
    <cellStyle name="Comma 2 9 5 7 2" xfId="6968" xr:uid="{00000000-0005-0000-0000-0000BB220000}"/>
    <cellStyle name="Comma 2 9 5 7 2 2" xfId="15756" xr:uid="{00000000-0005-0000-0000-0000BC220000}"/>
    <cellStyle name="Comma 2 9 5 7 2 3" xfId="27407" xr:uid="{00000000-0005-0000-0000-0000BD220000}"/>
    <cellStyle name="Comma 2 9 5 7 2 4" xfId="33735" xr:uid="{00000000-0005-0000-0000-0000BE220000}"/>
    <cellStyle name="Comma 2 9 5 7 3" xfId="9857" xr:uid="{00000000-0005-0000-0000-0000BF220000}"/>
    <cellStyle name="Comma 2 9 5 7 4" xfId="21649" xr:uid="{00000000-0005-0000-0000-0000C0220000}"/>
    <cellStyle name="Comma 2 9 5 7 5" xfId="33736" xr:uid="{00000000-0005-0000-0000-0000C1220000}"/>
    <cellStyle name="Comma 2 9 5 8" xfId="4679" xr:uid="{00000000-0005-0000-0000-0000C2220000}"/>
    <cellStyle name="Comma 2 9 5 8 2" xfId="15757" xr:uid="{00000000-0005-0000-0000-0000C3220000}"/>
    <cellStyle name="Comma 2 9 5 8 2 2" xfId="27408" xr:uid="{00000000-0005-0000-0000-0000C4220000}"/>
    <cellStyle name="Comma 2 9 5 8 3" xfId="9858" xr:uid="{00000000-0005-0000-0000-0000C5220000}"/>
    <cellStyle name="Comma 2 9 5 8 4" xfId="21650" xr:uid="{00000000-0005-0000-0000-0000C6220000}"/>
    <cellStyle name="Comma 2 9 5 8 5" xfId="33737" xr:uid="{00000000-0005-0000-0000-0000C7220000}"/>
    <cellStyle name="Comma 2 9 5 9" xfId="15710" xr:uid="{00000000-0005-0000-0000-0000C8220000}"/>
    <cellStyle name="Comma 2 9 5 9 2" xfId="27361" xr:uid="{00000000-0005-0000-0000-0000C9220000}"/>
    <cellStyle name="Comma 2 9 6" xfId="510" xr:uid="{00000000-0005-0000-0000-0000CA220000}"/>
    <cellStyle name="Comma 2 9 6 10" xfId="9859" xr:uid="{00000000-0005-0000-0000-0000CB220000}"/>
    <cellStyle name="Comma 2 9 6 11" xfId="21651" xr:uid="{00000000-0005-0000-0000-0000CC220000}"/>
    <cellStyle name="Comma 2 9 6 12" xfId="33738" xr:uid="{00000000-0005-0000-0000-0000CD220000}"/>
    <cellStyle name="Comma 2 9 6 2" xfId="511" xr:uid="{00000000-0005-0000-0000-0000CE220000}"/>
    <cellStyle name="Comma 2 9 6 2 10" xfId="21652" xr:uid="{00000000-0005-0000-0000-0000CF220000}"/>
    <cellStyle name="Comma 2 9 6 2 11" xfId="33739" xr:uid="{00000000-0005-0000-0000-0000D0220000}"/>
    <cellStyle name="Comma 2 9 6 2 2" xfId="512" xr:uid="{00000000-0005-0000-0000-0000D1220000}"/>
    <cellStyle name="Comma 2 9 6 2 2 2" xfId="513" xr:uid="{00000000-0005-0000-0000-0000D2220000}"/>
    <cellStyle name="Comma 2 9 6 2 2 2 2" xfId="2752" xr:uid="{00000000-0005-0000-0000-0000D3220000}"/>
    <cellStyle name="Comma 2 9 6 2 2 2 2 2" xfId="6987" xr:uid="{00000000-0005-0000-0000-0000D4220000}"/>
    <cellStyle name="Comma 2 9 6 2 2 2 2 2 2" xfId="15762" xr:uid="{00000000-0005-0000-0000-0000D5220000}"/>
    <cellStyle name="Comma 2 9 6 2 2 2 2 2 3" xfId="27413" xr:uid="{00000000-0005-0000-0000-0000D6220000}"/>
    <cellStyle name="Comma 2 9 6 2 2 2 2 2 4" xfId="33740" xr:uid="{00000000-0005-0000-0000-0000D7220000}"/>
    <cellStyle name="Comma 2 9 6 2 2 2 2 3" xfId="9863" xr:uid="{00000000-0005-0000-0000-0000D8220000}"/>
    <cellStyle name="Comma 2 9 6 2 2 2 2 4" xfId="21655" xr:uid="{00000000-0005-0000-0000-0000D9220000}"/>
    <cellStyle name="Comma 2 9 6 2 2 2 2 5" xfId="33741" xr:uid="{00000000-0005-0000-0000-0000DA220000}"/>
    <cellStyle name="Comma 2 9 6 2 2 2 3" xfId="5787" xr:uid="{00000000-0005-0000-0000-0000DB220000}"/>
    <cellStyle name="Comma 2 9 6 2 2 2 3 2" xfId="15763" xr:uid="{00000000-0005-0000-0000-0000DC220000}"/>
    <cellStyle name="Comma 2 9 6 2 2 2 3 2 2" xfId="27414" xr:uid="{00000000-0005-0000-0000-0000DD220000}"/>
    <cellStyle name="Comma 2 9 6 2 2 2 3 3" xfId="9864" xr:uid="{00000000-0005-0000-0000-0000DE220000}"/>
    <cellStyle name="Comma 2 9 6 2 2 2 3 4" xfId="21656" xr:uid="{00000000-0005-0000-0000-0000DF220000}"/>
    <cellStyle name="Comma 2 9 6 2 2 2 3 5" xfId="33742" xr:uid="{00000000-0005-0000-0000-0000E0220000}"/>
    <cellStyle name="Comma 2 9 6 2 2 2 4" xfId="15761" xr:uid="{00000000-0005-0000-0000-0000E1220000}"/>
    <cellStyle name="Comma 2 9 6 2 2 2 4 2" xfId="27412" xr:uid="{00000000-0005-0000-0000-0000E2220000}"/>
    <cellStyle name="Comma 2 9 6 2 2 2 5" xfId="9862" xr:uid="{00000000-0005-0000-0000-0000E3220000}"/>
    <cellStyle name="Comma 2 9 6 2 2 2 6" xfId="21654" xr:uid="{00000000-0005-0000-0000-0000E4220000}"/>
    <cellStyle name="Comma 2 9 6 2 2 2 7" xfId="33743" xr:uid="{00000000-0005-0000-0000-0000E5220000}"/>
    <cellStyle name="Comma 2 9 6 2 2 3" xfId="2751" xr:uid="{00000000-0005-0000-0000-0000E6220000}"/>
    <cellStyle name="Comma 2 9 6 2 2 3 2" xfId="6986" xr:uid="{00000000-0005-0000-0000-0000E7220000}"/>
    <cellStyle name="Comma 2 9 6 2 2 3 2 2" xfId="15764" xr:uid="{00000000-0005-0000-0000-0000E8220000}"/>
    <cellStyle name="Comma 2 9 6 2 2 3 2 3" xfId="27415" xr:uid="{00000000-0005-0000-0000-0000E9220000}"/>
    <cellStyle name="Comma 2 9 6 2 2 3 2 4" xfId="33744" xr:uid="{00000000-0005-0000-0000-0000EA220000}"/>
    <cellStyle name="Comma 2 9 6 2 2 3 3" xfId="9865" xr:uid="{00000000-0005-0000-0000-0000EB220000}"/>
    <cellStyle name="Comma 2 9 6 2 2 3 4" xfId="21657" xr:uid="{00000000-0005-0000-0000-0000EC220000}"/>
    <cellStyle name="Comma 2 9 6 2 2 3 5" xfId="33745" xr:uid="{00000000-0005-0000-0000-0000ED220000}"/>
    <cellStyle name="Comma 2 9 6 2 2 4" xfId="5264" xr:uid="{00000000-0005-0000-0000-0000EE220000}"/>
    <cellStyle name="Comma 2 9 6 2 2 4 2" xfId="15765" xr:uid="{00000000-0005-0000-0000-0000EF220000}"/>
    <cellStyle name="Comma 2 9 6 2 2 4 2 2" xfId="27416" xr:uid="{00000000-0005-0000-0000-0000F0220000}"/>
    <cellStyle name="Comma 2 9 6 2 2 4 3" xfId="9866" xr:uid="{00000000-0005-0000-0000-0000F1220000}"/>
    <cellStyle name="Comma 2 9 6 2 2 4 4" xfId="21658" xr:uid="{00000000-0005-0000-0000-0000F2220000}"/>
    <cellStyle name="Comma 2 9 6 2 2 4 5" xfId="33746" xr:uid="{00000000-0005-0000-0000-0000F3220000}"/>
    <cellStyle name="Comma 2 9 6 2 2 5" xfId="15760" xr:uid="{00000000-0005-0000-0000-0000F4220000}"/>
    <cellStyle name="Comma 2 9 6 2 2 5 2" xfId="27411" xr:uid="{00000000-0005-0000-0000-0000F5220000}"/>
    <cellStyle name="Comma 2 9 6 2 2 6" xfId="9861" xr:uid="{00000000-0005-0000-0000-0000F6220000}"/>
    <cellStyle name="Comma 2 9 6 2 2 7" xfId="21653" xr:uid="{00000000-0005-0000-0000-0000F7220000}"/>
    <cellStyle name="Comma 2 9 6 2 2 8" xfId="33747" xr:uid="{00000000-0005-0000-0000-0000F8220000}"/>
    <cellStyle name="Comma 2 9 6 2 3" xfId="514" xr:uid="{00000000-0005-0000-0000-0000F9220000}"/>
    <cellStyle name="Comma 2 9 6 2 3 2" xfId="515" xr:uid="{00000000-0005-0000-0000-0000FA220000}"/>
    <cellStyle name="Comma 2 9 6 2 3 2 2" xfId="2754" xr:uid="{00000000-0005-0000-0000-0000FB220000}"/>
    <cellStyle name="Comma 2 9 6 2 3 2 2 2" xfId="6989" xr:uid="{00000000-0005-0000-0000-0000FC220000}"/>
    <cellStyle name="Comma 2 9 6 2 3 2 2 2 2" xfId="15768" xr:uid="{00000000-0005-0000-0000-0000FD220000}"/>
    <cellStyle name="Comma 2 9 6 2 3 2 2 2 3" xfId="27419" xr:uid="{00000000-0005-0000-0000-0000FE220000}"/>
    <cellStyle name="Comma 2 9 6 2 3 2 2 2 4" xfId="33748" xr:uid="{00000000-0005-0000-0000-0000FF220000}"/>
    <cellStyle name="Comma 2 9 6 2 3 2 2 3" xfId="9869" xr:uid="{00000000-0005-0000-0000-000000230000}"/>
    <cellStyle name="Comma 2 9 6 2 3 2 2 4" xfId="21661" xr:uid="{00000000-0005-0000-0000-000001230000}"/>
    <cellStyle name="Comma 2 9 6 2 3 2 2 5" xfId="33749" xr:uid="{00000000-0005-0000-0000-000002230000}"/>
    <cellStyle name="Comma 2 9 6 2 3 2 3" xfId="5788" xr:uid="{00000000-0005-0000-0000-000003230000}"/>
    <cellStyle name="Comma 2 9 6 2 3 2 3 2" xfId="15769" xr:uid="{00000000-0005-0000-0000-000004230000}"/>
    <cellStyle name="Comma 2 9 6 2 3 2 3 2 2" xfId="27420" xr:uid="{00000000-0005-0000-0000-000005230000}"/>
    <cellStyle name="Comma 2 9 6 2 3 2 3 3" xfId="9870" xr:uid="{00000000-0005-0000-0000-000006230000}"/>
    <cellStyle name="Comma 2 9 6 2 3 2 3 4" xfId="21662" xr:uid="{00000000-0005-0000-0000-000007230000}"/>
    <cellStyle name="Comma 2 9 6 2 3 2 3 5" xfId="33750" xr:uid="{00000000-0005-0000-0000-000008230000}"/>
    <cellStyle name="Comma 2 9 6 2 3 2 4" xfId="15767" xr:uid="{00000000-0005-0000-0000-000009230000}"/>
    <cellStyle name="Comma 2 9 6 2 3 2 4 2" xfId="27418" xr:uid="{00000000-0005-0000-0000-00000A230000}"/>
    <cellStyle name="Comma 2 9 6 2 3 2 5" xfId="9868" xr:uid="{00000000-0005-0000-0000-00000B230000}"/>
    <cellStyle name="Comma 2 9 6 2 3 2 6" xfId="21660" xr:uid="{00000000-0005-0000-0000-00000C230000}"/>
    <cellStyle name="Comma 2 9 6 2 3 2 7" xfId="33751" xr:uid="{00000000-0005-0000-0000-00000D230000}"/>
    <cellStyle name="Comma 2 9 6 2 3 3" xfId="2753" xr:uid="{00000000-0005-0000-0000-00000E230000}"/>
    <cellStyle name="Comma 2 9 6 2 3 3 2" xfId="6988" xr:uid="{00000000-0005-0000-0000-00000F230000}"/>
    <cellStyle name="Comma 2 9 6 2 3 3 2 2" xfId="15770" xr:uid="{00000000-0005-0000-0000-000010230000}"/>
    <cellStyle name="Comma 2 9 6 2 3 3 2 3" xfId="27421" xr:uid="{00000000-0005-0000-0000-000011230000}"/>
    <cellStyle name="Comma 2 9 6 2 3 3 2 4" xfId="33752" xr:uid="{00000000-0005-0000-0000-000012230000}"/>
    <cellStyle name="Comma 2 9 6 2 3 3 3" xfId="9871" xr:uid="{00000000-0005-0000-0000-000013230000}"/>
    <cellStyle name="Comma 2 9 6 2 3 3 4" xfId="21663" xr:uid="{00000000-0005-0000-0000-000014230000}"/>
    <cellStyle name="Comma 2 9 6 2 3 3 5" xfId="33753" xr:uid="{00000000-0005-0000-0000-000015230000}"/>
    <cellStyle name="Comma 2 9 6 2 3 4" xfId="5022" xr:uid="{00000000-0005-0000-0000-000016230000}"/>
    <cellStyle name="Comma 2 9 6 2 3 4 2" xfId="15771" xr:uid="{00000000-0005-0000-0000-000017230000}"/>
    <cellStyle name="Comma 2 9 6 2 3 4 2 2" xfId="27422" xr:uid="{00000000-0005-0000-0000-000018230000}"/>
    <cellStyle name="Comma 2 9 6 2 3 4 3" xfId="9872" xr:uid="{00000000-0005-0000-0000-000019230000}"/>
    <cellStyle name="Comma 2 9 6 2 3 4 4" xfId="21664" xr:uid="{00000000-0005-0000-0000-00001A230000}"/>
    <cellStyle name="Comma 2 9 6 2 3 4 5" xfId="33754" xr:uid="{00000000-0005-0000-0000-00001B230000}"/>
    <cellStyle name="Comma 2 9 6 2 3 5" xfId="15766" xr:uid="{00000000-0005-0000-0000-00001C230000}"/>
    <cellStyle name="Comma 2 9 6 2 3 5 2" xfId="27417" xr:uid="{00000000-0005-0000-0000-00001D230000}"/>
    <cellStyle name="Comma 2 9 6 2 3 6" xfId="9867" xr:uid="{00000000-0005-0000-0000-00001E230000}"/>
    <cellStyle name="Comma 2 9 6 2 3 7" xfId="21659" xr:uid="{00000000-0005-0000-0000-00001F230000}"/>
    <cellStyle name="Comma 2 9 6 2 3 8" xfId="33755" xr:uid="{00000000-0005-0000-0000-000020230000}"/>
    <cellStyle name="Comma 2 9 6 2 4" xfId="516" xr:uid="{00000000-0005-0000-0000-000021230000}"/>
    <cellStyle name="Comma 2 9 6 2 4 2" xfId="517" xr:uid="{00000000-0005-0000-0000-000022230000}"/>
    <cellStyle name="Comma 2 9 6 2 4 2 2" xfId="2756" xr:uid="{00000000-0005-0000-0000-000023230000}"/>
    <cellStyle name="Comma 2 9 6 2 4 2 2 2" xfId="6991" xr:uid="{00000000-0005-0000-0000-000024230000}"/>
    <cellStyle name="Comma 2 9 6 2 4 2 2 2 2" xfId="15774" xr:uid="{00000000-0005-0000-0000-000025230000}"/>
    <cellStyle name="Comma 2 9 6 2 4 2 2 2 3" xfId="27425" xr:uid="{00000000-0005-0000-0000-000026230000}"/>
    <cellStyle name="Comma 2 9 6 2 4 2 2 2 4" xfId="33756" xr:uid="{00000000-0005-0000-0000-000027230000}"/>
    <cellStyle name="Comma 2 9 6 2 4 2 2 3" xfId="9875" xr:uid="{00000000-0005-0000-0000-000028230000}"/>
    <cellStyle name="Comma 2 9 6 2 4 2 2 4" xfId="21667" xr:uid="{00000000-0005-0000-0000-000029230000}"/>
    <cellStyle name="Comma 2 9 6 2 4 2 2 5" xfId="33757" xr:uid="{00000000-0005-0000-0000-00002A230000}"/>
    <cellStyle name="Comma 2 9 6 2 4 2 3" xfId="5789" xr:uid="{00000000-0005-0000-0000-00002B230000}"/>
    <cellStyle name="Comma 2 9 6 2 4 2 3 2" xfId="15775" xr:uid="{00000000-0005-0000-0000-00002C230000}"/>
    <cellStyle name="Comma 2 9 6 2 4 2 3 2 2" xfId="27426" xr:uid="{00000000-0005-0000-0000-00002D230000}"/>
    <cellStyle name="Comma 2 9 6 2 4 2 3 3" xfId="9876" xr:uid="{00000000-0005-0000-0000-00002E230000}"/>
    <cellStyle name="Comma 2 9 6 2 4 2 3 4" xfId="21668" xr:uid="{00000000-0005-0000-0000-00002F230000}"/>
    <cellStyle name="Comma 2 9 6 2 4 2 3 5" xfId="33758" xr:uid="{00000000-0005-0000-0000-000030230000}"/>
    <cellStyle name="Comma 2 9 6 2 4 2 4" xfId="15773" xr:uid="{00000000-0005-0000-0000-000031230000}"/>
    <cellStyle name="Comma 2 9 6 2 4 2 4 2" xfId="27424" xr:uid="{00000000-0005-0000-0000-000032230000}"/>
    <cellStyle name="Comma 2 9 6 2 4 2 5" xfId="9874" xr:uid="{00000000-0005-0000-0000-000033230000}"/>
    <cellStyle name="Comma 2 9 6 2 4 2 6" xfId="21666" xr:uid="{00000000-0005-0000-0000-000034230000}"/>
    <cellStyle name="Comma 2 9 6 2 4 2 7" xfId="33759" xr:uid="{00000000-0005-0000-0000-000035230000}"/>
    <cellStyle name="Comma 2 9 6 2 4 3" xfId="2755" xr:uid="{00000000-0005-0000-0000-000036230000}"/>
    <cellStyle name="Comma 2 9 6 2 4 3 2" xfId="6990" xr:uid="{00000000-0005-0000-0000-000037230000}"/>
    <cellStyle name="Comma 2 9 6 2 4 3 2 2" xfId="15776" xr:uid="{00000000-0005-0000-0000-000038230000}"/>
    <cellStyle name="Comma 2 9 6 2 4 3 2 3" xfId="27427" xr:uid="{00000000-0005-0000-0000-000039230000}"/>
    <cellStyle name="Comma 2 9 6 2 4 3 2 4" xfId="33760" xr:uid="{00000000-0005-0000-0000-00003A230000}"/>
    <cellStyle name="Comma 2 9 6 2 4 3 3" xfId="9877" xr:uid="{00000000-0005-0000-0000-00003B230000}"/>
    <cellStyle name="Comma 2 9 6 2 4 3 4" xfId="21669" xr:uid="{00000000-0005-0000-0000-00003C230000}"/>
    <cellStyle name="Comma 2 9 6 2 4 3 5" xfId="33761" xr:uid="{00000000-0005-0000-0000-00003D230000}"/>
    <cellStyle name="Comma 2 9 6 2 4 4" xfId="5473" xr:uid="{00000000-0005-0000-0000-00003E230000}"/>
    <cellStyle name="Comma 2 9 6 2 4 4 2" xfId="15777" xr:uid="{00000000-0005-0000-0000-00003F230000}"/>
    <cellStyle name="Comma 2 9 6 2 4 4 2 2" xfId="27428" xr:uid="{00000000-0005-0000-0000-000040230000}"/>
    <cellStyle name="Comma 2 9 6 2 4 4 3" xfId="9878" xr:uid="{00000000-0005-0000-0000-000041230000}"/>
    <cellStyle name="Comma 2 9 6 2 4 4 4" xfId="21670" xr:uid="{00000000-0005-0000-0000-000042230000}"/>
    <cellStyle name="Comma 2 9 6 2 4 4 5" xfId="33762" xr:uid="{00000000-0005-0000-0000-000043230000}"/>
    <cellStyle name="Comma 2 9 6 2 4 5" xfId="15772" xr:uid="{00000000-0005-0000-0000-000044230000}"/>
    <cellStyle name="Comma 2 9 6 2 4 5 2" xfId="27423" xr:uid="{00000000-0005-0000-0000-000045230000}"/>
    <cellStyle name="Comma 2 9 6 2 4 6" xfId="9873" xr:uid="{00000000-0005-0000-0000-000046230000}"/>
    <cellStyle name="Comma 2 9 6 2 4 7" xfId="21665" xr:uid="{00000000-0005-0000-0000-000047230000}"/>
    <cellStyle name="Comma 2 9 6 2 4 8" xfId="33763" xr:uid="{00000000-0005-0000-0000-000048230000}"/>
    <cellStyle name="Comma 2 9 6 2 5" xfId="518" xr:uid="{00000000-0005-0000-0000-000049230000}"/>
    <cellStyle name="Comma 2 9 6 2 5 2" xfId="2757" xr:uid="{00000000-0005-0000-0000-00004A230000}"/>
    <cellStyle name="Comma 2 9 6 2 5 2 2" xfId="6992" xr:uid="{00000000-0005-0000-0000-00004B230000}"/>
    <cellStyle name="Comma 2 9 6 2 5 2 2 2" xfId="15779" xr:uid="{00000000-0005-0000-0000-00004C230000}"/>
    <cellStyle name="Comma 2 9 6 2 5 2 2 3" xfId="27430" xr:uid="{00000000-0005-0000-0000-00004D230000}"/>
    <cellStyle name="Comma 2 9 6 2 5 2 2 4" xfId="33764" xr:uid="{00000000-0005-0000-0000-00004E230000}"/>
    <cellStyle name="Comma 2 9 6 2 5 2 3" xfId="9880" xr:uid="{00000000-0005-0000-0000-00004F230000}"/>
    <cellStyle name="Comma 2 9 6 2 5 2 4" xfId="21672" xr:uid="{00000000-0005-0000-0000-000050230000}"/>
    <cellStyle name="Comma 2 9 6 2 5 2 5" xfId="33765" xr:uid="{00000000-0005-0000-0000-000051230000}"/>
    <cellStyle name="Comma 2 9 6 2 5 3" xfId="5790" xr:uid="{00000000-0005-0000-0000-000052230000}"/>
    <cellStyle name="Comma 2 9 6 2 5 3 2" xfId="15780" xr:uid="{00000000-0005-0000-0000-000053230000}"/>
    <cellStyle name="Comma 2 9 6 2 5 3 2 2" xfId="27431" xr:uid="{00000000-0005-0000-0000-000054230000}"/>
    <cellStyle name="Comma 2 9 6 2 5 3 3" xfId="9881" xr:uid="{00000000-0005-0000-0000-000055230000}"/>
    <cellStyle name="Comma 2 9 6 2 5 3 4" xfId="21673" xr:uid="{00000000-0005-0000-0000-000056230000}"/>
    <cellStyle name="Comma 2 9 6 2 5 3 5" xfId="33766" xr:uid="{00000000-0005-0000-0000-000057230000}"/>
    <cellStyle name="Comma 2 9 6 2 5 4" xfId="15778" xr:uid="{00000000-0005-0000-0000-000058230000}"/>
    <cellStyle name="Comma 2 9 6 2 5 4 2" xfId="27429" xr:uid="{00000000-0005-0000-0000-000059230000}"/>
    <cellStyle name="Comma 2 9 6 2 5 5" xfId="9879" xr:uid="{00000000-0005-0000-0000-00005A230000}"/>
    <cellStyle name="Comma 2 9 6 2 5 6" xfId="21671" xr:uid="{00000000-0005-0000-0000-00005B230000}"/>
    <cellStyle name="Comma 2 9 6 2 5 7" xfId="33767" xr:uid="{00000000-0005-0000-0000-00005C230000}"/>
    <cellStyle name="Comma 2 9 6 2 6" xfId="2750" xr:uid="{00000000-0005-0000-0000-00005D230000}"/>
    <cellStyle name="Comma 2 9 6 2 6 2" xfId="6985" xr:uid="{00000000-0005-0000-0000-00005E230000}"/>
    <cellStyle name="Comma 2 9 6 2 6 2 2" xfId="15781" xr:uid="{00000000-0005-0000-0000-00005F230000}"/>
    <cellStyle name="Comma 2 9 6 2 6 2 3" xfId="27432" xr:uid="{00000000-0005-0000-0000-000060230000}"/>
    <cellStyle name="Comma 2 9 6 2 6 2 4" xfId="33768" xr:uid="{00000000-0005-0000-0000-000061230000}"/>
    <cellStyle name="Comma 2 9 6 2 6 3" xfId="9882" xr:uid="{00000000-0005-0000-0000-000062230000}"/>
    <cellStyle name="Comma 2 9 6 2 6 4" xfId="21674" xr:uid="{00000000-0005-0000-0000-000063230000}"/>
    <cellStyle name="Comma 2 9 6 2 6 5" xfId="33769" xr:uid="{00000000-0005-0000-0000-000064230000}"/>
    <cellStyle name="Comma 2 9 6 2 7" xfId="4780" xr:uid="{00000000-0005-0000-0000-000065230000}"/>
    <cellStyle name="Comma 2 9 6 2 7 2" xfId="15782" xr:uid="{00000000-0005-0000-0000-000066230000}"/>
    <cellStyle name="Comma 2 9 6 2 7 2 2" xfId="27433" xr:uid="{00000000-0005-0000-0000-000067230000}"/>
    <cellStyle name="Comma 2 9 6 2 7 3" xfId="9883" xr:uid="{00000000-0005-0000-0000-000068230000}"/>
    <cellStyle name="Comma 2 9 6 2 7 4" xfId="21675" xr:uid="{00000000-0005-0000-0000-000069230000}"/>
    <cellStyle name="Comma 2 9 6 2 7 5" xfId="33770" xr:uid="{00000000-0005-0000-0000-00006A230000}"/>
    <cellStyle name="Comma 2 9 6 2 8" xfId="15759" xr:uid="{00000000-0005-0000-0000-00006B230000}"/>
    <cellStyle name="Comma 2 9 6 2 8 2" xfId="27410" xr:uid="{00000000-0005-0000-0000-00006C230000}"/>
    <cellStyle name="Comma 2 9 6 2 9" xfId="9860" xr:uid="{00000000-0005-0000-0000-00006D230000}"/>
    <cellStyle name="Comma 2 9 6 3" xfId="519" xr:uid="{00000000-0005-0000-0000-00006E230000}"/>
    <cellStyle name="Comma 2 9 6 3 2" xfId="520" xr:uid="{00000000-0005-0000-0000-00006F230000}"/>
    <cellStyle name="Comma 2 9 6 3 2 2" xfId="2759" xr:uid="{00000000-0005-0000-0000-000070230000}"/>
    <cellStyle name="Comma 2 9 6 3 2 2 2" xfId="6994" xr:uid="{00000000-0005-0000-0000-000071230000}"/>
    <cellStyle name="Comma 2 9 6 3 2 2 2 2" xfId="15785" xr:uid="{00000000-0005-0000-0000-000072230000}"/>
    <cellStyle name="Comma 2 9 6 3 2 2 2 3" xfId="27436" xr:uid="{00000000-0005-0000-0000-000073230000}"/>
    <cellStyle name="Comma 2 9 6 3 2 2 2 4" xfId="33771" xr:uid="{00000000-0005-0000-0000-000074230000}"/>
    <cellStyle name="Comma 2 9 6 3 2 2 3" xfId="9886" xr:uid="{00000000-0005-0000-0000-000075230000}"/>
    <cellStyle name="Comma 2 9 6 3 2 2 4" xfId="21678" xr:uid="{00000000-0005-0000-0000-000076230000}"/>
    <cellStyle name="Comma 2 9 6 3 2 2 5" xfId="33772" xr:uid="{00000000-0005-0000-0000-000077230000}"/>
    <cellStyle name="Comma 2 9 6 3 2 3" xfId="5791" xr:uid="{00000000-0005-0000-0000-000078230000}"/>
    <cellStyle name="Comma 2 9 6 3 2 3 2" xfId="15786" xr:uid="{00000000-0005-0000-0000-000079230000}"/>
    <cellStyle name="Comma 2 9 6 3 2 3 2 2" xfId="27437" xr:uid="{00000000-0005-0000-0000-00007A230000}"/>
    <cellStyle name="Comma 2 9 6 3 2 3 3" xfId="9887" xr:uid="{00000000-0005-0000-0000-00007B230000}"/>
    <cellStyle name="Comma 2 9 6 3 2 3 4" xfId="21679" xr:uid="{00000000-0005-0000-0000-00007C230000}"/>
    <cellStyle name="Comma 2 9 6 3 2 3 5" xfId="33773" xr:uid="{00000000-0005-0000-0000-00007D230000}"/>
    <cellStyle name="Comma 2 9 6 3 2 4" xfId="15784" xr:uid="{00000000-0005-0000-0000-00007E230000}"/>
    <cellStyle name="Comma 2 9 6 3 2 4 2" xfId="27435" xr:uid="{00000000-0005-0000-0000-00007F230000}"/>
    <cellStyle name="Comma 2 9 6 3 2 5" xfId="9885" xr:uid="{00000000-0005-0000-0000-000080230000}"/>
    <cellStyle name="Comma 2 9 6 3 2 6" xfId="21677" xr:uid="{00000000-0005-0000-0000-000081230000}"/>
    <cellStyle name="Comma 2 9 6 3 2 7" xfId="33774" xr:uid="{00000000-0005-0000-0000-000082230000}"/>
    <cellStyle name="Comma 2 9 6 3 3" xfId="2758" xr:uid="{00000000-0005-0000-0000-000083230000}"/>
    <cellStyle name="Comma 2 9 6 3 3 2" xfId="6993" xr:uid="{00000000-0005-0000-0000-000084230000}"/>
    <cellStyle name="Comma 2 9 6 3 3 2 2" xfId="15787" xr:uid="{00000000-0005-0000-0000-000085230000}"/>
    <cellStyle name="Comma 2 9 6 3 3 2 3" xfId="27438" xr:uid="{00000000-0005-0000-0000-000086230000}"/>
    <cellStyle name="Comma 2 9 6 3 3 2 4" xfId="33775" xr:uid="{00000000-0005-0000-0000-000087230000}"/>
    <cellStyle name="Comma 2 9 6 3 3 3" xfId="9888" xr:uid="{00000000-0005-0000-0000-000088230000}"/>
    <cellStyle name="Comma 2 9 6 3 3 4" xfId="21680" xr:uid="{00000000-0005-0000-0000-000089230000}"/>
    <cellStyle name="Comma 2 9 6 3 3 5" xfId="33776" xr:uid="{00000000-0005-0000-0000-00008A230000}"/>
    <cellStyle name="Comma 2 9 6 3 4" xfId="5177" xr:uid="{00000000-0005-0000-0000-00008B230000}"/>
    <cellStyle name="Comma 2 9 6 3 4 2" xfId="15788" xr:uid="{00000000-0005-0000-0000-00008C230000}"/>
    <cellStyle name="Comma 2 9 6 3 4 2 2" xfId="27439" xr:uid="{00000000-0005-0000-0000-00008D230000}"/>
    <cellStyle name="Comma 2 9 6 3 4 3" xfId="9889" xr:uid="{00000000-0005-0000-0000-00008E230000}"/>
    <cellStyle name="Comma 2 9 6 3 4 4" xfId="21681" xr:uid="{00000000-0005-0000-0000-00008F230000}"/>
    <cellStyle name="Comma 2 9 6 3 4 5" xfId="33777" xr:uid="{00000000-0005-0000-0000-000090230000}"/>
    <cellStyle name="Comma 2 9 6 3 5" xfId="15783" xr:uid="{00000000-0005-0000-0000-000091230000}"/>
    <cellStyle name="Comma 2 9 6 3 5 2" xfId="27434" xr:uid="{00000000-0005-0000-0000-000092230000}"/>
    <cellStyle name="Comma 2 9 6 3 6" xfId="9884" xr:uid="{00000000-0005-0000-0000-000093230000}"/>
    <cellStyle name="Comma 2 9 6 3 7" xfId="21676" xr:uid="{00000000-0005-0000-0000-000094230000}"/>
    <cellStyle name="Comma 2 9 6 3 8" xfId="33778" xr:uid="{00000000-0005-0000-0000-000095230000}"/>
    <cellStyle name="Comma 2 9 6 4" xfId="521" xr:uid="{00000000-0005-0000-0000-000096230000}"/>
    <cellStyle name="Comma 2 9 6 4 2" xfId="522" xr:uid="{00000000-0005-0000-0000-000097230000}"/>
    <cellStyle name="Comma 2 9 6 4 2 2" xfId="2761" xr:uid="{00000000-0005-0000-0000-000098230000}"/>
    <cellStyle name="Comma 2 9 6 4 2 2 2" xfId="6996" xr:uid="{00000000-0005-0000-0000-000099230000}"/>
    <cellStyle name="Comma 2 9 6 4 2 2 2 2" xfId="15791" xr:uid="{00000000-0005-0000-0000-00009A230000}"/>
    <cellStyle name="Comma 2 9 6 4 2 2 2 3" xfId="27442" xr:uid="{00000000-0005-0000-0000-00009B230000}"/>
    <cellStyle name="Comma 2 9 6 4 2 2 2 4" xfId="33779" xr:uid="{00000000-0005-0000-0000-00009C230000}"/>
    <cellStyle name="Comma 2 9 6 4 2 2 3" xfId="9892" xr:uid="{00000000-0005-0000-0000-00009D230000}"/>
    <cellStyle name="Comma 2 9 6 4 2 2 4" xfId="21684" xr:uid="{00000000-0005-0000-0000-00009E230000}"/>
    <cellStyle name="Comma 2 9 6 4 2 2 5" xfId="33780" xr:uid="{00000000-0005-0000-0000-00009F230000}"/>
    <cellStyle name="Comma 2 9 6 4 2 3" xfId="5792" xr:uid="{00000000-0005-0000-0000-0000A0230000}"/>
    <cellStyle name="Comma 2 9 6 4 2 3 2" xfId="15792" xr:uid="{00000000-0005-0000-0000-0000A1230000}"/>
    <cellStyle name="Comma 2 9 6 4 2 3 2 2" xfId="27443" xr:uid="{00000000-0005-0000-0000-0000A2230000}"/>
    <cellStyle name="Comma 2 9 6 4 2 3 3" xfId="9893" xr:uid="{00000000-0005-0000-0000-0000A3230000}"/>
    <cellStyle name="Comma 2 9 6 4 2 3 4" xfId="21685" xr:uid="{00000000-0005-0000-0000-0000A4230000}"/>
    <cellStyle name="Comma 2 9 6 4 2 3 5" xfId="33781" xr:uid="{00000000-0005-0000-0000-0000A5230000}"/>
    <cellStyle name="Comma 2 9 6 4 2 4" xfId="15790" xr:uid="{00000000-0005-0000-0000-0000A6230000}"/>
    <cellStyle name="Comma 2 9 6 4 2 4 2" xfId="27441" xr:uid="{00000000-0005-0000-0000-0000A7230000}"/>
    <cellStyle name="Comma 2 9 6 4 2 5" xfId="9891" xr:uid="{00000000-0005-0000-0000-0000A8230000}"/>
    <cellStyle name="Comma 2 9 6 4 2 6" xfId="21683" xr:uid="{00000000-0005-0000-0000-0000A9230000}"/>
    <cellStyle name="Comma 2 9 6 4 2 7" xfId="33782" xr:uid="{00000000-0005-0000-0000-0000AA230000}"/>
    <cellStyle name="Comma 2 9 6 4 3" xfId="2760" xr:uid="{00000000-0005-0000-0000-0000AB230000}"/>
    <cellStyle name="Comma 2 9 6 4 3 2" xfId="6995" xr:uid="{00000000-0005-0000-0000-0000AC230000}"/>
    <cellStyle name="Comma 2 9 6 4 3 2 2" xfId="15793" xr:uid="{00000000-0005-0000-0000-0000AD230000}"/>
    <cellStyle name="Comma 2 9 6 4 3 2 3" xfId="27444" xr:uid="{00000000-0005-0000-0000-0000AE230000}"/>
    <cellStyle name="Comma 2 9 6 4 3 2 4" xfId="33783" xr:uid="{00000000-0005-0000-0000-0000AF230000}"/>
    <cellStyle name="Comma 2 9 6 4 3 3" xfId="9894" xr:uid="{00000000-0005-0000-0000-0000B0230000}"/>
    <cellStyle name="Comma 2 9 6 4 3 4" xfId="21686" xr:uid="{00000000-0005-0000-0000-0000B1230000}"/>
    <cellStyle name="Comma 2 9 6 4 3 5" xfId="33784" xr:uid="{00000000-0005-0000-0000-0000B2230000}"/>
    <cellStyle name="Comma 2 9 6 4 4" xfId="4935" xr:uid="{00000000-0005-0000-0000-0000B3230000}"/>
    <cellStyle name="Comma 2 9 6 4 4 2" xfId="15794" xr:uid="{00000000-0005-0000-0000-0000B4230000}"/>
    <cellStyle name="Comma 2 9 6 4 4 2 2" xfId="27445" xr:uid="{00000000-0005-0000-0000-0000B5230000}"/>
    <cellStyle name="Comma 2 9 6 4 4 3" xfId="9895" xr:uid="{00000000-0005-0000-0000-0000B6230000}"/>
    <cellStyle name="Comma 2 9 6 4 4 4" xfId="21687" xr:uid="{00000000-0005-0000-0000-0000B7230000}"/>
    <cellStyle name="Comma 2 9 6 4 4 5" xfId="33785" xr:uid="{00000000-0005-0000-0000-0000B8230000}"/>
    <cellStyle name="Comma 2 9 6 4 5" xfId="15789" xr:uid="{00000000-0005-0000-0000-0000B9230000}"/>
    <cellStyle name="Comma 2 9 6 4 5 2" xfId="27440" xr:uid="{00000000-0005-0000-0000-0000BA230000}"/>
    <cellStyle name="Comma 2 9 6 4 6" xfId="9890" xr:uid="{00000000-0005-0000-0000-0000BB230000}"/>
    <cellStyle name="Comma 2 9 6 4 7" xfId="21682" xr:uid="{00000000-0005-0000-0000-0000BC230000}"/>
    <cellStyle name="Comma 2 9 6 4 8" xfId="33786" xr:uid="{00000000-0005-0000-0000-0000BD230000}"/>
    <cellStyle name="Comma 2 9 6 5" xfId="523" xr:uid="{00000000-0005-0000-0000-0000BE230000}"/>
    <cellStyle name="Comma 2 9 6 5 2" xfId="524" xr:uid="{00000000-0005-0000-0000-0000BF230000}"/>
    <cellStyle name="Comma 2 9 6 5 2 2" xfId="2763" xr:uid="{00000000-0005-0000-0000-0000C0230000}"/>
    <cellStyle name="Comma 2 9 6 5 2 2 2" xfId="6998" xr:uid="{00000000-0005-0000-0000-0000C1230000}"/>
    <cellStyle name="Comma 2 9 6 5 2 2 2 2" xfId="15797" xr:uid="{00000000-0005-0000-0000-0000C2230000}"/>
    <cellStyle name="Comma 2 9 6 5 2 2 2 3" xfId="27448" xr:uid="{00000000-0005-0000-0000-0000C3230000}"/>
    <cellStyle name="Comma 2 9 6 5 2 2 2 4" xfId="33787" xr:uid="{00000000-0005-0000-0000-0000C4230000}"/>
    <cellStyle name="Comma 2 9 6 5 2 2 3" xfId="9898" xr:uid="{00000000-0005-0000-0000-0000C5230000}"/>
    <cellStyle name="Comma 2 9 6 5 2 2 4" xfId="21690" xr:uid="{00000000-0005-0000-0000-0000C6230000}"/>
    <cellStyle name="Comma 2 9 6 5 2 2 5" xfId="33788" xr:uid="{00000000-0005-0000-0000-0000C7230000}"/>
    <cellStyle name="Comma 2 9 6 5 2 3" xfId="5793" xr:uid="{00000000-0005-0000-0000-0000C8230000}"/>
    <cellStyle name="Comma 2 9 6 5 2 3 2" xfId="15798" xr:uid="{00000000-0005-0000-0000-0000C9230000}"/>
    <cellStyle name="Comma 2 9 6 5 2 3 2 2" xfId="27449" xr:uid="{00000000-0005-0000-0000-0000CA230000}"/>
    <cellStyle name="Comma 2 9 6 5 2 3 3" xfId="9899" xr:uid="{00000000-0005-0000-0000-0000CB230000}"/>
    <cellStyle name="Comma 2 9 6 5 2 3 4" xfId="21691" xr:uid="{00000000-0005-0000-0000-0000CC230000}"/>
    <cellStyle name="Comma 2 9 6 5 2 3 5" xfId="33789" xr:uid="{00000000-0005-0000-0000-0000CD230000}"/>
    <cellStyle name="Comma 2 9 6 5 2 4" xfId="15796" xr:uid="{00000000-0005-0000-0000-0000CE230000}"/>
    <cellStyle name="Comma 2 9 6 5 2 4 2" xfId="27447" xr:uid="{00000000-0005-0000-0000-0000CF230000}"/>
    <cellStyle name="Comma 2 9 6 5 2 5" xfId="9897" xr:uid="{00000000-0005-0000-0000-0000D0230000}"/>
    <cellStyle name="Comma 2 9 6 5 2 6" xfId="21689" xr:uid="{00000000-0005-0000-0000-0000D1230000}"/>
    <cellStyle name="Comma 2 9 6 5 2 7" xfId="33790" xr:uid="{00000000-0005-0000-0000-0000D2230000}"/>
    <cellStyle name="Comma 2 9 6 5 3" xfId="2762" xr:uid="{00000000-0005-0000-0000-0000D3230000}"/>
    <cellStyle name="Comma 2 9 6 5 3 2" xfId="6997" xr:uid="{00000000-0005-0000-0000-0000D4230000}"/>
    <cellStyle name="Comma 2 9 6 5 3 2 2" xfId="15799" xr:uid="{00000000-0005-0000-0000-0000D5230000}"/>
    <cellStyle name="Comma 2 9 6 5 3 2 3" xfId="27450" xr:uid="{00000000-0005-0000-0000-0000D6230000}"/>
    <cellStyle name="Comma 2 9 6 5 3 2 4" xfId="33791" xr:uid="{00000000-0005-0000-0000-0000D7230000}"/>
    <cellStyle name="Comma 2 9 6 5 3 3" xfId="9900" xr:uid="{00000000-0005-0000-0000-0000D8230000}"/>
    <cellStyle name="Comma 2 9 6 5 3 4" xfId="21692" xr:uid="{00000000-0005-0000-0000-0000D9230000}"/>
    <cellStyle name="Comma 2 9 6 5 3 5" xfId="33792" xr:uid="{00000000-0005-0000-0000-0000DA230000}"/>
    <cellStyle name="Comma 2 9 6 5 4" xfId="5386" xr:uid="{00000000-0005-0000-0000-0000DB230000}"/>
    <cellStyle name="Comma 2 9 6 5 4 2" xfId="15800" xr:uid="{00000000-0005-0000-0000-0000DC230000}"/>
    <cellStyle name="Comma 2 9 6 5 4 2 2" xfId="27451" xr:uid="{00000000-0005-0000-0000-0000DD230000}"/>
    <cellStyle name="Comma 2 9 6 5 4 3" xfId="9901" xr:uid="{00000000-0005-0000-0000-0000DE230000}"/>
    <cellStyle name="Comma 2 9 6 5 4 4" xfId="21693" xr:uid="{00000000-0005-0000-0000-0000DF230000}"/>
    <cellStyle name="Comma 2 9 6 5 4 5" xfId="33793" xr:uid="{00000000-0005-0000-0000-0000E0230000}"/>
    <cellStyle name="Comma 2 9 6 5 5" xfId="15795" xr:uid="{00000000-0005-0000-0000-0000E1230000}"/>
    <cellStyle name="Comma 2 9 6 5 5 2" xfId="27446" xr:uid="{00000000-0005-0000-0000-0000E2230000}"/>
    <cellStyle name="Comma 2 9 6 5 6" xfId="9896" xr:uid="{00000000-0005-0000-0000-0000E3230000}"/>
    <cellStyle name="Comma 2 9 6 5 7" xfId="21688" xr:uid="{00000000-0005-0000-0000-0000E4230000}"/>
    <cellStyle name="Comma 2 9 6 5 8" xfId="33794" xr:uid="{00000000-0005-0000-0000-0000E5230000}"/>
    <cellStyle name="Comma 2 9 6 6" xfId="525" xr:uid="{00000000-0005-0000-0000-0000E6230000}"/>
    <cellStyle name="Comma 2 9 6 6 2" xfId="2764" xr:uid="{00000000-0005-0000-0000-0000E7230000}"/>
    <cellStyle name="Comma 2 9 6 6 2 2" xfId="6999" xr:uid="{00000000-0005-0000-0000-0000E8230000}"/>
    <cellStyle name="Comma 2 9 6 6 2 2 2" xfId="15802" xr:uid="{00000000-0005-0000-0000-0000E9230000}"/>
    <cellStyle name="Comma 2 9 6 6 2 2 3" xfId="27453" xr:uid="{00000000-0005-0000-0000-0000EA230000}"/>
    <cellStyle name="Comma 2 9 6 6 2 2 4" xfId="33795" xr:uid="{00000000-0005-0000-0000-0000EB230000}"/>
    <cellStyle name="Comma 2 9 6 6 2 3" xfId="9903" xr:uid="{00000000-0005-0000-0000-0000EC230000}"/>
    <cellStyle name="Comma 2 9 6 6 2 4" xfId="21695" xr:uid="{00000000-0005-0000-0000-0000ED230000}"/>
    <cellStyle name="Comma 2 9 6 6 2 5" xfId="33796" xr:uid="{00000000-0005-0000-0000-0000EE230000}"/>
    <cellStyle name="Comma 2 9 6 6 3" xfId="5794" xr:uid="{00000000-0005-0000-0000-0000EF230000}"/>
    <cellStyle name="Comma 2 9 6 6 3 2" xfId="15803" xr:uid="{00000000-0005-0000-0000-0000F0230000}"/>
    <cellStyle name="Comma 2 9 6 6 3 2 2" xfId="27454" xr:uid="{00000000-0005-0000-0000-0000F1230000}"/>
    <cellStyle name="Comma 2 9 6 6 3 3" xfId="9904" xr:uid="{00000000-0005-0000-0000-0000F2230000}"/>
    <cellStyle name="Comma 2 9 6 6 3 4" xfId="21696" xr:uid="{00000000-0005-0000-0000-0000F3230000}"/>
    <cellStyle name="Comma 2 9 6 6 3 5" xfId="33797" xr:uid="{00000000-0005-0000-0000-0000F4230000}"/>
    <cellStyle name="Comma 2 9 6 6 4" xfId="15801" xr:uid="{00000000-0005-0000-0000-0000F5230000}"/>
    <cellStyle name="Comma 2 9 6 6 4 2" xfId="27452" xr:uid="{00000000-0005-0000-0000-0000F6230000}"/>
    <cellStyle name="Comma 2 9 6 6 5" xfId="9902" xr:uid="{00000000-0005-0000-0000-0000F7230000}"/>
    <cellStyle name="Comma 2 9 6 6 6" xfId="21694" xr:uid="{00000000-0005-0000-0000-0000F8230000}"/>
    <cellStyle name="Comma 2 9 6 6 7" xfId="33798" xr:uid="{00000000-0005-0000-0000-0000F9230000}"/>
    <cellStyle name="Comma 2 9 6 7" xfId="2749" xr:uid="{00000000-0005-0000-0000-0000FA230000}"/>
    <cellStyle name="Comma 2 9 6 7 2" xfId="6984" xr:uid="{00000000-0005-0000-0000-0000FB230000}"/>
    <cellStyle name="Comma 2 9 6 7 2 2" xfId="15804" xr:uid="{00000000-0005-0000-0000-0000FC230000}"/>
    <cellStyle name="Comma 2 9 6 7 2 3" xfId="27455" xr:uid="{00000000-0005-0000-0000-0000FD230000}"/>
    <cellStyle name="Comma 2 9 6 7 2 4" xfId="33799" xr:uid="{00000000-0005-0000-0000-0000FE230000}"/>
    <cellStyle name="Comma 2 9 6 7 3" xfId="9905" xr:uid="{00000000-0005-0000-0000-0000FF230000}"/>
    <cellStyle name="Comma 2 9 6 7 4" xfId="21697" xr:uid="{00000000-0005-0000-0000-000000240000}"/>
    <cellStyle name="Comma 2 9 6 7 5" xfId="33800" xr:uid="{00000000-0005-0000-0000-000001240000}"/>
    <cellStyle name="Comma 2 9 6 8" xfId="4693" xr:uid="{00000000-0005-0000-0000-000002240000}"/>
    <cellStyle name="Comma 2 9 6 8 2" xfId="15805" xr:uid="{00000000-0005-0000-0000-000003240000}"/>
    <cellStyle name="Comma 2 9 6 8 2 2" xfId="27456" xr:uid="{00000000-0005-0000-0000-000004240000}"/>
    <cellStyle name="Comma 2 9 6 8 3" xfId="9906" xr:uid="{00000000-0005-0000-0000-000005240000}"/>
    <cellStyle name="Comma 2 9 6 8 4" xfId="21698" xr:uid="{00000000-0005-0000-0000-000006240000}"/>
    <cellStyle name="Comma 2 9 6 8 5" xfId="33801" xr:uid="{00000000-0005-0000-0000-000007240000}"/>
    <cellStyle name="Comma 2 9 6 9" xfId="15758" xr:uid="{00000000-0005-0000-0000-000008240000}"/>
    <cellStyle name="Comma 2 9 6 9 2" xfId="27409" xr:uid="{00000000-0005-0000-0000-000009240000}"/>
    <cellStyle name="Comma 20" xfId="4537" xr:uid="{00000000-0005-0000-0000-00000A240000}"/>
    <cellStyle name="Comma 20 2" xfId="8463" xr:uid="{00000000-0005-0000-0000-00000B240000}"/>
    <cellStyle name="Comma 20 3" xfId="9907" xr:uid="{00000000-0005-0000-0000-00000C240000}"/>
    <cellStyle name="Comma 21" xfId="4226" xr:uid="{00000000-0005-0000-0000-00000D240000}"/>
    <cellStyle name="Comma 21 2" xfId="4541" xr:uid="{00000000-0005-0000-0000-00000E240000}"/>
    <cellStyle name="Comma 21 3" xfId="8485" xr:uid="{00000000-0005-0000-0000-00000F240000}"/>
    <cellStyle name="Comma 21 4" xfId="9908" xr:uid="{00000000-0005-0000-0000-000010240000}"/>
    <cellStyle name="Comma 22" xfId="4549" xr:uid="{00000000-0005-0000-0000-000011240000}"/>
    <cellStyle name="Comma 22 2" xfId="8472" xr:uid="{00000000-0005-0000-0000-000012240000}"/>
    <cellStyle name="Comma 22 3" xfId="9909" xr:uid="{00000000-0005-0000-0000-000013240000}"/>
    <cellStyle name="Comma 23" xfId="4551" xr:uid="{00000000-0005-0000-0000-000014240000}"/>
    <cellStyle name="Comma 23 2" xfId="8476" xr:uid="{00000000-0005-0000-0000-000015240000}"/>
    <cellStyle name="Comma 23 3" xfId="9910" xr:uid="{00000000-0005-0000-0000-000016240000}"/>
    <cellStyle name="Comma 24" xfId="4553" xr:uid="{00000000-0005-0000-0000-000017240000}"/>
    <cellStyle name="Comma 24 2" xfId="8481" xr:uid="{00000000-0005-0000-0000-000018240000}"/>
    <cellStyle name="Comma 24 3" xfId="9911" xr:uid="{00000000-0005-0000-0000-000019240000}"/>
    <cellStyle name="Comma 25" xfId="4555" xr:uid="{00000000-0005-0000-0000-00001A240000}"/>
    <cellStyle name="Comma 25 2" xfId="8473" xr:uid="{00000000-0005-0000-0000-00001B240000}"/>
    <cellStyle name="Comma 25 2 2" xfId="15806" xr:uid="{00000000-0005-0000-0000-00001C240000}"/>
    <cellStyle name="Comma 25 2 3" xfId="27457" xr:uid="{00000000-0005-0000-0000-00001D240000}"/>
    <cellStyle name="Comma 25 3" xfId="9912" xr:uid="{00000000-0005-0000-0000-00001E240000}"/>
    <cellStyle name="Comma 25 4" xfId="21699" xr:uid="{00000000-0005-0000-0000-00001F240000}"/>
    <cellStyle name="Comma 26" xfId="4560" xr:uid="{00000000-0005-0000-0000-000020240000}"/>
    <cellStyle name="Comma 26 2" xfId="8487" xr:uid="{00000000-0005-0000-0000-000021240000}"/>
    <cellStyle name="Comma 26 2 2" xfId="15807" xr:uid="{00000000-0005-0000-0000-000022240000}"/>
    <cellStyle name="Comma 26 2 3" xfId="27458" xr:uid="{00000000-0005-0000-0000-000023240000}"/>
    <cellStyle name="Comma 26 3" xfId="9913" xr:uid="{00000000-0005-0000-0000-000024240000}"/>
    <cellStyle name="Comma 26 4" xfId="21700" xr:uid="{00000000-0005-0000-0000-000025240000}"/>
    <cellStyle name="Comma 27" xfId="526" xr:uid="{00000000-0005-0000-0000-000026240000}"/>
    <cellStyle name="Comma 27 10" xfId="21701" xr:uid="{00000000-0005-0000-0000-000027240000}"/>
    <cellStyle name="Comma 27 11" xfId="33802" xr:uid="{00000000-0005-0000-0000-000028240000}"/>
    <cellStyle name="Comma 27 2" xfId="527" xr:uid="{00000000-0005-0000-0000-000029240000}"/>
    <cellStyle name="Comma 27 2 2" xfId="528" xr:uid="{00000000-0005-0000-0000-00002A240000}"/>
    <cellStyle name="Comma 27 2 2 2" xfId="2767" xr:uid="{00000000-0005-0000-0000-00002B240000}"/>
    <cellStyle name="Comma 27 2 2 2 2" xfId="7002" xr:uid="{00000000-0005-0000-0000-00002C240000}"/>
    <cellStyle name="Comma 27 2 2 2 2 2" xfId="15811" xr:uid="{00000000-0005-0000-0000-00002D240000}"/>
    <cellStyle name="Comma 27 2 2 2 2 3" xfId="27462" xr:uid="{00000000-0005-0000-0000-00002E240000}"/>
    <cellStyle name="Comma 27 2 2 2 2 4" xfId="33803" xr:uid="{00000000-0005-0000-0000-00002F240000}"/>
    <cellStyle name="Comma 27 2 2 2 3" xfId="9917" xr:uid="{00000000-0005-0000-0000-000030240000}"/>
    <cellStyle name="Comma 27 2 2 2 4" xfId="21704" xr:uid="{00000000-0005-0000-0000-000031240000}"/>
    <cellStyle name="Comma 27 2 2 2 5" xfId="33804" xr:uid="{00000000-0005-0000-0000-000032240000}"/>
    <cellStyle name="Comma 27 2 2 3" xfId="5795" xr:uid="{00000000-0005-0000-0000-000033240000}"/>
    <cellStyle name="Comma 27 2 2 3 2" xfId="15812" xr:uid="{00000000-0005-0000-0000-000034240000}"/>
    <cellStyle name="Comma 27 2 2 3 2 2" xfId="27463" xr:uid="{00000000-0005-0000-0000-000035240000}"/>
    <cellStyle name="Comma 27 2 2 3 3" xfId="9918" xr:uid="{00000000-0005-0000-0000-000036240000}"/>
    <cellStyle name="Comma 27 2 2 3 4" xfId="21705" xr:uid="{00000000-0005-0000-0000-000037240000}"/>
    <cellStyle name="Comma 27 2 2 3 5" xfId="33805" xr:uid="{00000000-0005-0000-0000-000038240000}"/>
    <cellStyle name="Comma 27 2 2 4" xfId="15810" xr:uid="{00000000-0005-0000-0000-000039240000}"/>
    <cellStyle name="Comma 27 2 2 4 2" xfId="27461" xr:uid="{00000000-0005-0000-0000-00003A240000}"/>
    <cellStyle name="Comma 27 2 2 5" xfId="9916" xr:uid="{00000000-0005-0000-0000-00003B240000}"/>
    <cellStyle name="Comma 27 2 2 6" xfId="21703" xr:uid="{00000000-0005-0000-0000-00003C240000}"/>
    <cellStyle name="Comma 27 2 2 7" xfId="33806" xr:uid="{00000000-0005-0000-0000-00003D240000}"/>
    <cellStyle name="Comma 27 2 3" xfId="2766" xr:uid="{00000000-0005-0000-0000-00003E240000}"/>
    <cellStyle name="Comma 27 2 3 2" xfId="7001" xr:uid="{00000000-0005-0000-0000-00003F240000}"/>
    <cellStyle name="Comma 27 2 3 2 2" xfId="15813" xr:uid="{00000000-0005-0000-0000-000040240000}"/>
    <cellStyle name="Comma 27 2 3 2 3" xfId="27464" xr:uid="{00000000-0005-0000-0000-000041240000}"/>
    <cellStyle name="Comma 27 2 3 2 4" xfId="33807" xr:uid="{00000000-0005-0000-0000-000042240000}"/>
    <cellStyle name="Comma 27 2 3 3" xfId="9919" xr:uid="{00000000-0005-0000-0000-000043240000}"/>
    <cellStyle name="Comma 27 2 3 4" xfId="21706" xr:uid="{00000000-0005-0000-0000-000044240000}"/>
    <cellStyle name="Comma 27 2 3 5" xfId="33808" xr:uid="{00000000-0005-0000-0000-000045240000}"/>
    <cellStyle name="Comma 27 2 4" xfId="5095" xr:uid="{00000000-0005-0000-0000-000046240000}"/>
    <cellStyle name="Comma 27 2 4 2" xfId="15814" xr:uid="{00000000-0005-0000-0000-000047240000}"/>
    <cellStyle name="Comma 27 2 4 2 2" xfId="27465" xr:uid="{00000000-0005-0000-0000-000048240000}"/>
    <cellStyle name="Comma 27 2 4 3" xfId="9920" xr:uid="{00000000-0005-0000-0000-000049240000}"/>
    <cellStyle name="Comma 27 2 4 4" xfId="21707" xr:uid="{00000000-0005-0000-0000-00004A240000}"/>
    <cellStyle name="Comma 27 2 4 5" xfId="33809" xr:uid="{00000000-0005-0000-0000-00004B240000}"/>
    <cellStyle name="Comma 27 2 5" xfId="15809" xr:uid="{00000000-0005-0000-0000-00004C240000}"/>
    <cellStyle name="Comma 27 2 5 2" xfId="27460" xr:uid="{00000000-0005-0000-0000-00004D240000}"/>
    <cellStyle name="Comma 27 2 6" xfId="9915" xr:uid="{00000000-0005-0000-0000-00004E240000}"/>
    <cellStyle name="Comma 27 2 7" xfId="21702" xr:uid="{00000000-0005-0000-0000-00004F240000}"/>
    <cellStyle name="Comma 27 2 8" xfId="33810" xr:uid="{00000000-0005-0000-0000-000050240000}"/>
    <cellStyle name="Comma 27 3" xfId="529" xr:uid="{00000000-0005-0000-0000-000051240000}"/>
    <cellStyle name="Comma 27 3 2" xfId="530" xr:uid="{00000000-0005-0000-0000-000052240000}"/>
    <cellStyle name="Comma 27 3 2 2" xfId="2769" xr:uid="{00000000-0005-0000-0000-000053240000}"/>
    <cellStyle name="Comma 27 3 2 2 2" xfId="7004" xr:uid="{00000000-0005-0000-0000-000054240000}"/>
    <cellStyle name="Comma 27 3 2 2 2 2" xfId="15817" xr:uid="{00000000-0005-0000-0000-000055240000}"/>
    <cellStyle name="Comma 27 3 2 2 2 3" xfId="27468" xr:uid="{00000000-0005-0000-0000-000056240000}"/>
    <cellStyle name="Comma 27 3 2 2 2 4" xfId="33811" xr:uid="{00000000-0005-0000-0000-000057240000}"/>
    <cellStyle name="Comma 27 3 2 2 3" xfId="9923" xr:uid="{00000000-0005-0000-0000-000058240000}"/>
    <cellStyle name="Comma 27 3 2 2 4" xfId="21710" xr:uid="{00000000-0005-0000-0000-000059240000}"/>
    <cellStyle name="Comma 27 3 2 2 5" xfId="33812" xr:uid="{00000000-0005-0000-0000-00005A240000}"/>
    <cellStyle name="Comma 27 3 2 3" xfId="5796" xr:uid="{00000000-0005-0000-0000-00005B240000}"/>
    <cellStyle name="Comma 27 3 2 3 2" xfId="15818" xr:uid="{00000000-0005-0000-0000-00005C240000}"/>
    <cellStyle name="Comma 27 3 2 3 2 2" xfId="27469" xr:uid="{00000000-0005-0000-0000-00005D240000}"/>
    <cellStyle name="Comma 27 3 2 3 3" xfId="9924" xr:uid="{00000000-0005-0000-0000-00005E240000}"/>
    <cellStyle name="Comma 27 3 2 3 4" xfId="21711" xr:uid="{00000000-0005-0000-0000-00005F240000}"/>
    <cellStyle name="Comma 27 3 2 3 5" xfId="33813" xr:uid="{00000000-0005-0000-0000-000060240000}"/>
    <cellStyle name="Comma 27 3 2 4" xfId="15816" xr:uid="{00000000-0005-0000-0000-000061240000}"/>
    <cellStyle name="Comma 27 3 2 4 2" xfId="27467" xr:uid="{00000000-0005-0000-0000-000062240000}"/>
    <cellStyle name="Comma 27 3 2 5" xfId="9922" xr:uid="{00000000-0005-0000-0000-000063240000}"/>
    <cellStyle name="Comma 27 3 2 6" xfId="21709" xr:uid="{00000000-0005-0000-0000-000064240000}"/>
    <cellStyle name="Comma 27 3 2 7" xfId="33814" xr:uid="{00000000-0005-0000-0000-000065240000}"/>
    <cellStyle name="Comma 27 3 3" xfId="2768" xr:uid="{00000000-0005-0000-0000-000066240000}"/>
    <cellStyle name="Comma 27 3 3 2" xfId="7003" xr:uid="{00000000-0005-0000-0000-000067240000}"/>
    <cellStyle name="Comma 27 3 3 2 2" xfId="15819" xr:uid="{00000000-0005-0000-0000-000068240000}"/>
    <cellStyle name="Comma 27 3 3 2 3" xfId="27470" xr:uid="{00000000-0005-0000-0000-000069240000}"/>
    <cellStyle name="Comma 27 3 3 2 4" xfId="33815" xr:uid="{00000000-0005-0000-0000-00006A240000}"/>
    <cellStyle name="Comma 27 3 3 3" xfId="9925" xr:uid="{00000000-0005-0000-0000-00006B240000}"/>
    <cellStyle name="Comma 27 3 3 4" xfId="21712" xr:uid="{00000000-0005-0000-0000-00006C240000}"/>
    <cellStyle name="Comma 27 3 3 5" xfId="33816" xr:uid="{00000000-0005-0000-0000-00006D240000}"/>
    <cellStyle name="Comma 27 3 4" xfId="4853" xr:uid="{00000000-0005-0000-0000-00006E240000}"/>
    <cellStyle name="Comma 27 3 4 2" xfId="15820" xr:uid="{00000000-0005-0000-0000-00006F240000}"/>
    <cellStyle name="Comma 27 3 4 2 2" xfId="27471" xr:uid="{00000000-0005-0000-0000-000070240000}"/>
    <cellStyle name="Comma 27 3 4 3" xfId="9926" xr:uid="{00000000-0005-0000-0000-000071240000}"/>
    <cellStyle name="Comma 27 3 4 4" xfId="21713" xr:uid="{00000000-0005-0000-0000-000072240000}"/>
    <cellStyle name="Comma 27 3 4 5" xfId="33817" xr:uid="{00000000-0005-0000-0000-000073240000}"/>
    <cellStyle name="Comma 27 3 5" xfId="15815" xr:uid="{00000000-0005-0000-0000-000074240000}"/>
    <cellStyle name="Comma 27 3 5 2" xfId="27466" xr:uid="{00000000-0005-0000-0000-000075240000}"/>
    <cellStyle name="Comma 27 3 6" xfId="9921" xr:uid="{00000000-0005-0000-0000-000076240000}"/>
    <cellStyle name="Comma 27 3 7" xfId="21708" xr:uid="{00000000-0005-0000-0000-000077240000}"/>
    <cellStyle name="Comma 27 3 8" xfId="33818" xr:uid="{00000000-0005-0000-0000-000078240000}"/>
    <cellStyle name="Comma 27 4" xfId="531" xr:uid="{00000000-0005-0000-0000-000079240000}"/>
    <cellStyle name="Comma 27 4 2" xfId="532" xr:uid="{00000000-0005-0000-0000-00007A240000}"/>
    <cellStyle name="Comma 27 4 2 2" xfId="2771" xr:uid="{00000000-0005-0000-0000-00007B240000}"/>
    <cellStyle name="Comma 27 4 2 2 2" xfId="7006" xr:uid="{00000000-0005-0000-0000-00007C240000}"/>
    <cellStyle name="Comma 27 4 2 2 2 2" xfId="15823" xr:uid="{00000000-0005-0000-0000-00007D240000}"/>
    <cellStyle name="Comma 27 4 2 2 2 3" xfId="27474" xr:uid="{00000000-0005-0000-0000-00007E240000}"/>
    <cellStyle name="Comma 27 4 2 2 2 4" xfId="33819" xr:uid="{00000000-0005-0000-0000-00007F240000}"/>
    <cellStyle name="Comma 27 4 2 2 3" xfId="9929" xr:uid="{00000000-0005-0000-0000-000080240000}"/>
    <cellStyle name="Comma 27 4 2 2 4" xfId="21716" xr:uid="{00000000-0005-0000-0000-000081240000}"/>
    <cellStyle name="Comma 27 4 2 2 5" xfId="33820" xr:uid="{00000000-0005-0000-0000-000082240000}"/>
    <cellStyle name="Comma 27 4 2 3" xfId="5797" xr:uid="{00000000-0005-0000-0000-000083240000}"/>
    <cellStyle name="Comma 27 4 2 3 2" xfId="15824" xr:uid="{00000000-0005-0000-0000-000084240000}"/>
    <cellStyle name="Comma 27 4 2 3 2 2" xfId="27475" xr:uid="{00000000-0005-0000-0000-000085240000}"/>
    <cellStyle name="Comma 27 4 2 3 3" xfId="9930" xr:uid="{00000000-0005-0000-0000-000086240000}"/>
    <cellStyle name="Comma 27 4 2 3 4" xfId="21717" xr:uid="{00000000-0005-0000-0000-000087240000}"/>
    <cellStyle name="Comma 27 4 2 3 5" xfId="33821" xr:uid="{00000000-0005-0000-0000-000088240000}"/>
    <cellStyle name="Comma 27 4 2 4" xfId="15822" xr:uid="{00000000-0005-0000-0000-000089240000}"/>
    <cellStyle name="Comma 27 4 2 4 2" xfId="27473" xr:uid="{00000000-0005-0000-0000-00008A240000}"/>
    <cellStyle name="Comma 27 4 2 5" xfId="9928" xr:uid="{00000000-0005-0000-0000-00008B240000}"/>
    <cellStyle name="Comma 27 4 2 6" xfId="21715" xr:uid="{00000000-0005-0000-0000-00008C240000}"/>
    <cellStyle name="Comma 27 4 2 7" xfId="33822" xr:uid="{00000000-0005-0000-0000-00008D240000}"/>
    <cellStyle name="Comma 27 4 3" xfId="2770" xr:uid="{00000000-0005-0000-0000-00008E240000}"/>
    <cellStyle name="Comma 27 4 3 2" xfId="7005" xr:uid="{00000000-0005-0000-0000-00008F240000}"/>
    <cellStyle name="Comma 27 4 3 2 2" xfId="15825" xr:uid="{00000000-0005-0000-0000-000090240000}"/>
    <cellStyle name="Comma 27 4 3 2 3" xfId="27476" xr:uid="{00000000-0005-0000-0000-000091240000}"/>
    <cellStyle name="Comma 27 4 3 2 4" xfId="33823" xr:uid="{00000000-0005-0000-0000-000092240000}"/>
    <cellStyle name="Comma 27 4 3 3" xfId="9931" xr:uid="{00000000-0005-0000-0000-000093240000}"/>
    <cellStyle name="Comma 27 4 3 4" xfId="21718" xr:uid="{00000000-0005-0000-0000-000094240000}"/>
    <cellStyle name="Comma 27 4 3 5" xfId="33824" xr:uid="{00000000-0005-0000-0000-000095240000}"/>
    <cellStyle name="Comma 27 4 4" xfId="5304" xr:uid="{00000000-0005-0000-0000-000096240000}"/>
    <cellStyle name="Comma 27 4 4 2" xfId="15826" xr:uid="{00000000-0005-0000-0000-000097240000}"/>
    <cellStyle name="Comma 27 4 4 2 2" xfId="27477" xr:uid="{00000000-0005-0000-0000-000098240000}"/>
    <cellStyle name="Comma 27 4 4 3" xfId="9932" xr:uid="{00000000-0005-0000-0000-000099240000}"/>
    <cellStyle name="Comma 27 4 4 4" xfId="21719" xr:uid="{00000000-0005-0000-0000-00009A240000}"/>
    <cellStyle name="Comma 27 4 4 5" xfId="33825" xr:uid="{00000000-0005-0000-0000-00009B240000}"/>
    <cellStyle name="Comma 27 4 5" xfId="15821" xr:uid="{00000000-0005-0000-0000-00009C240000}"/>
    <cellStyle name="Comma 27 4 5 2" xfId="27472" xr:uid="{00000000-0005-0000-0000-00009D240000}"/>
    <cellStyle name="Comma 27 4 6" xfId="9927" xr:uid="{00000000-0005-0000-0000-00009E240000}"/>
    <cellStyle name="Comma 27 4 7" xfId="21714" xr:uid="{00000000-0005-0000-0000-00009F240000}"/>
    <cellStyle name="Comma 27 4 8" xfId="33826" xr:uid="{00000000-0005-0000-0000-0000A0240000}"/>
    <cellStyle name="Comma 27 5" xfId="533" xr:uid="{00000000-0005-0000-0000-0000A1240000}"/>
    <cellStyle name="Comma 27 5 2" xfId="2772" xr:uid="{00000000-0005-0000-0000-0000A2240000}"/>
    <cellStyle name="Comma 27 5 2 2" xfId="7007" xr:uid="{00000000-0005-0000-0000-0000A3240000}"/>
    <cellStyle name="Comma 27 5 2 2 2" xfId="15828" xr:uid="{00000000-0005-0000-0000-0000A4240000}"/>
    <cellStyle name="Comma 27 5 2 2 3" xfId="27479" xr:uid="{00000000-0005-0000-0000-0000A5240000}"/>
    <cellStyle name="Comma 27 5 2 2 4" xfId="33827" xr:uid="{00000000-0005-0000-0000-0000A6240000}"/>
    <cellStyle name="Comma 27 5 2 3" xfId="9934" xr:uid="{00000000-0005-0000-0000-0000A7240000}"/>
    <cellStyle name="Comma 27 5 2 4" xfId="21721" xr:uid="{00000000-0005-0000-0000-0000A8240000}"/>
    <cellStyle name="Comma 27 5 2 5" xfId="33828" xr:uid="{00000000-0005-0000-0000-0000A9240000}"/>
    <cellStyle name="Comma 27 5 3" xfId="5798" xr:uid="{00000000-0005-0000-0000-0000AA240000}"/>
    <cellStyle name="Comma 27 5 3 2" xfId="15829" xr:uid="{00000000-0005-0000-0000-0000AB240000}"/>
    <cellStyle name="Comma 27 5 3 2 2" xfId="27480" xr:uid="{00000000-0005-0000-0000-0000AC240000}"/>
    <cellStyle name="Comma 27 5 3 3" xfId="9935" xr:uid="{00000000-0005-0000-0000-0000AD240000}"/>
    <cellStyle name="Comma 27 5 3 4" xfId="21722" xr:uid="{00000000-0005-0000-0000-0000AE240000}"/>
    <cellStyle name="Comma 27 5 3 5" xfId="33829" xr:uid="{00000000-0005-0000-0000-0000AF240000}"/>
    <cellStyle name="Comma 27 5 4" xfId="15827" xr:uid="{00000000-0005-0000-0000-0000B0240000}"/>
    <cellStyle name="Comma 27 5 4 2" xfId="27478" xr:uid="{00000000-0005-0000-0000-0000B1240000}"/>
    <cellStyle name="Comma 27 5 5" xfId="9933" xr:uid="{00000000-0005-0000-0000-0000B2240000}"/>
    <cellStyle name="Comma 27 5 6" xfId="21720" xr:uid="{00000000-0005-0000-0000-0000B3240000}"/>
    <cellStyle name="Comma 27 5 7" xfId="33830" xr:uid="{00000000-0005-0000-0000-0000B4240000}"/>
    <cellStyle name="Comma 27 6" xfId="2765" xr:uid="{00000000-0005-0000-0000-0000B5240000}"/>
    <cellStyle name="Comma 27 6 2" xfId="7000" xr:uid="{00000000-0005-0000-0000-0000B6240000}"/>
    <cellStyle name="Comma 27 6 2 2" xfId="15830" xr:uid="{00000000-0005-0000-0000-0000B7240000}"/>
    <cellStyle name="Comma 27 6 2 3" xfId="27481" xr:uid="{00000000-0005-0000-0000-0000B8240000}"/>
    <cellStyle name="Comma 27 6 2 4" xfId="33831" xr:uid="{00000000-0005-0000-0000-0000B9240000}"/>
    <cellStyle name="Comma 27 6 3" xfId="9936" xr:uid="{00000000-0005-0000-0000-0000BA240000}"/>
    <cellStyle name="Comma 27 6 4" xfId="21723" xr:uid="{00000000-0005-0000-0000-0000BB240000}"/>
    <cellStyle name="Comma 27 6 5" xfId="33832" xr:uid="{00000000-0005-0000-0000-0000BC240000}"/>
    <cellStyle name="Comma 27 7" xfId="4529" xr:uid="{00000000-0005-0000-0000-0000BD240000}"/>
    <cellStyle name="Comma 27 7 2" xfId="15831" xr:uid="{00000000-0005-0000-0000-0000BE240000}"/>
    <cellStyle name="Comma 27 7 2 2" xfId="27482" xr:uid="{00000000-0005-0000-0000-0000BF240000}"/>
    <cellStyle name="Comma 27 7 3" xfId="9937" xr:uid="{00000000-0005-0000-0000-0000C0240000}"/>
    <cellStyle name="Comma 27 7 4" xfId="21724" xr:uid="{00000000-0005-0000-0000-0000C1240000}"/>
    <cellStyle name="Comma 27 8" xfId="4611" xr:uid="{00000000-0005-0000-0000-0000C2240000}"/>
    <cellStyle name="Comma 27 8 2" xfId="15808" xr:uid="{00000000-0005-0000-0000-0000C3240000}"/>
    <cellStyle name="Comma 27 8 3" xfId="27459" xr:uid="{00000000-0005-0000-0000-0000C4240000}"/>
    <cellStyle name="Comma 27 8 4" xfId="33833" xr:uid="{00000000-0005-0000-0000-0000C5240000}"/>
    <cellStyle name="Comma 27 9" xfId="9914" xr:uid="{00000000-0005-0000-0000-0000C6240000}"/>
    <cellStyle name="Comma 28" xfId="4544" xr:uid="{00000000-0005-0000-0000-0000C7240000}"/>
    <cellStyle name="Comma 28 2" xfId="8469" xr:uid="{00000000-0005-0000-0000-0000C8240000}"/>
    <cellStyle name="Comma 28 2 2" xfId="15832" xr:uid="{00000000-0005-0000-0000-0000C9240000}"/>
    <cellStyle name="Comma 28 2 3" xfId="27483" xr:uid="{00000000-0005-0000-0000-0000CA240000}"/>
    <cellStyle name="Comma 28 3" xfId="9938" xr:uid="{00000000-0005-0000-0000-0000CB240000}"/>
    <cellStyle name="Comma 28 4" xfId="21725" xr:uid="{00000000-0005-0000-0000-0000CC240000}"/>
    <cellStyle name="Comma 29" xfId="4234" xr:uid="{00000000-0005-0000-0000-0000CD240000}"/>
    <cellStyle name="Comma 29 2" xfId="8468" xr:uid="{00000000-0005-0000-0000-0000CE240000}"/>
    <cellStyle name="Comma 29 3" xfId="9939" xr:uid="{00000000-0005-0000-0000-0000CF240000}"/>
    <cellStyle name="Comma 3" xfId="534" xr:uid="{00000000-0005-0000-0000-0000D0240000}"/>
    <cellStyle name="Comma 3 10" xfId="535" xr:uid="{00000000-0005-0000-0000-0000D1240000}"/>
    <cellStyle name="Comma 3 10 2" xfId="2774" xr:uid="{00000000-0005-0000-0000-0000D2240000}"/>
    <cellStyle name="Comma 3 10 2 2" xfId="7009" xr:uid="{00000000-0005-0000-0000-0000D3240000}"/>
    <cellStyle name="Comma 3 10 2 2 2" xfId="15835" xr:uid="{00000000-0005-0000-0000-0000D4240000}"/>
    <cellStyle name="Comma 3 10 2 2 3" xfId="27486" xr:uid="{00000000-0005-0000-0000-0000D5240000}"/>
    <cellStyle name="Comma 3 10 2 2 4" xfId="33834" xr:uid="{00000000-0005-0000-0000-0000D6240000}"/>
    <cellStyle name="Comma 3 10 2 3" xfId="9942" xr:uid="{00000000-0005-0000-0000-0000D7240000}"/>
    <cellStyle name="Comma 3 10 2 4" xfId="21728" xr:uid="{00000000-0005-0000-0000-0000D8240000}"/>
    <cellStyle name="Comma 3 10 2 5" xfId="33835" xr:uid="{00000000-0005-0000-0000-0000D9240000}"/>
    <cellStyle name="Comma 3 10 3" xfId="5800" xr:uid="{00000000-0005-0000-0000-0000DA240000}"/>
    <cellStyle name="Comma 3 10 3 2" xfId="15836" xr:uid="{00000000-0005-0000-0000-0000DB240000}"/>
    <cellStyle name="Comma 3 10 3 2 2" xfId="27487" xr:uid="{00000000-0005-0000-0000-0000DC240000}"/>
    <cellStyle name="Comma 3 10 3 3" xfId="9943" xr:uid="{00000000-0005-0000-0000-0000DD240000}"/>
    <cellStyle name="Comma 3 10 3 4" xfId="21729" xr:uid="{00000000-0005-0000-0000-0000DE240000}"/>
    <cellStyle name="Comma 3 10 3 5" xfId="33836" xr:uid="{00000000-0005-0000-0000-0000DF240000}"/>
    <cellStyle name="Comma 3 10 4" xfId="15834" xr:uid="{00000000-0005-0000-0000-0000E0240000}"/>
    <cellStyle name="Comma 3 10 4 2" xfId="27485" xr:uid="{00000000-0005-0000-0000-0000E1240000}"/>
    <cellStyle name="Comma 3 10 5" xfId="9941" xr:uid="{00000000-0005-0000-0000-0000E2240000}"/>
    <cellStyle name="Comma 3 10 6" xfId="21727" xr:uid="{00000000-0005-0000-0000-0000E3240000}"/>
    <cellStyle name="Comma 3 10 7" xfId="33837" xr:uid="{00000000-0005-0000-0000-0000E4240000}"/>
    <cellStyle name="Comma 3 11" xfId="2773" xr:uid="{00000000-0005-0000-0000-0000E5240000}"/>
    <cellStyle name="Comma 3 11 2" xfId="7008" xr:uid="{00000000-0005-0000-0000-0000E6240000}"/>
    <cellStyle name="Comma 3 11 2 2" xfId="15837" xr:uid="{00000000-0005-0000-0000-0000E7240000}"/>
    <cellStyle name="Comma 3 11 2 3" xfId="27488" xr:uid="{00000000-0005-0000-0000-0000E8240000}"/>
    <cellStyle name="Comma 3 11 2 4" xfId="33838" xr:uid="{00000000-0005-0000-0000-0000E9240000}"/>
    <cellStyle name="Comma 3 11 3" xfId="9944" xr:uid="{00000000-0005-0000-0000-0000EA240000}"/>
    <cellStyle name="Comma 3 11 4" xfId="21730" xr:uid="{00000000-0005-0000-0000-0000EB240000}"/>
    <cellStyle name="Comma 3 11 5" xfId="33839" xr:uid="{00000000-0005-0000-0000-0000EC240000}"/>
    <cellStyle name="Comma 3 12" xfId="5799" xr:uid="{00000000-0005-0000-0000-0000ED240000}"/>
    <cellStyle name="Comma 3 12 2" xfId="15838" xr:uid="{00000000-0005-0000-0000-0000EE240000}"/>
    <cellStyle name="Comma 3 12 2 2" xfId="27489" xr:uid="{00000000-0005-0000-0000-0000EF240000}"/>
    <cellStyle name="Comma 3 12 3" xfId="9945" xr:uid="{00000000-0005-0000-0000-0000F0240000}"/>
    <cellStyle name="Comma 3 12 4" xfId="21731" xr:uid="{00000000-0005-0000-0000-0000F1240000}"/>
    <cellStyle name="Comma 3 12 5" xfId="33840" xr:uid="{00000000-0005-0000-0000-0000F2240000}"/>
    <cellStyle name="Comma 3 13" xfId="15833" xr:uid="{00000000-0005-0000-0000-0000F3240000}"/>
    <cellStyle name="Comma 3 13 2" xfId="27484" xr:uid="{00000000-0005-0000-0000-0000F4240000}"/>
    <cellStyle name="Comma 3 14" xfId="20222" xr:uid="{00000000-0005-0000-0000-0000F5240000}"/>
    <cellStyle name="Comma 3 15" xfId="9940" xr:uid="{00000000-0005-0000-0000-0000F6240000}"/>
    <cellStyle name="Comma 3 16" xfId="21726" xr:uid="{00000000-0005-0000-0000-0000F7240000}"/>
    <cellStyle name="Comma 3 17" xfId="33841" xr:uid="{00000000-0005-0000-0000-0000F8240000}"/>
    <cellStyle name="Comma 3 2" xfId="536" xr:uid="{00000000-0005-0000-0000-0000F9240000}"/>
    <cellStyle name="Comma 3 2 10" xfId="21732" xr:uid="{00000000-0005-0000-0000-0000FA240000}"/>
    <cellStyle name="Comma 3 2 11" xfId="33842" xr:uid="{00000000-0005-0000-0000-0000FB240000}"/>
    <cellStyle name="Comma 3 2 2" xfId="537" xr:uid="{00000000-0005-0000-0000-0000FC240000}"/>
    <cellStyle name="Comma 3 2 2 2" xfId="538" xr:uid="{00000000-0005-0000-0000-0000FD240000}"/>
    <cellStyle name="Comma 3 2 2 3" xfId="4346" xr:uid="{00000000-0005-0000-0000-0000FE240000}"/>
    <cellStyle name="Comma 3 2 2 3 2" xfId="9947" xr:uid="{00000000-0005-0000-0000-0000FF240000}"/>
    <cellStyle name="Comma 3 2 3" xfId="539" xr:uid="{00000000-0005-0000-0000-000000250000}"/>
    <cellStyle name="Comma 3 2 3 2" xfId="540" xr:uid="{00000000-0005-0000-0000-000001250000}"/>
    <cellStyle name="Comma 3 2 4" xfId="541" xr:uid="{00000000-0005-0000-0000-000002250000}"/>
    <cellStyle name="Comma 3 2 4 2" xfId="2776" xr:uid="{00000000-0005-0000-0000-000003250000}"/>
    <cellStyle name="Comma 3 2 4 2 2" xfId="7011" xr:uid="{00000000-0005-0000-0000-000004250000}"/>
    <cellStyle name="Comma 3 2 4 2 2 2" xfId="15841" xr:uid="{00000000-0005-0000-0000-000005250000}"/>
    <cellStyle name="Comma 3 2 4 2 2 3" xfId="27492" xr:uid="{00000000-0005-0000-0000-000006250000}"/>
    <cellStyle name="Comma 3 2 4 2 2 4" xfId="33843" xr:uid="{00000000-0005-0000-0000-000007250000}"/>
    <cellStyle name="Comma 3 2 4 2 3" xfId="9949" xr:uid="{00000000-0005-0000-0000-000008250000}"/>
    <cellStyle name="Comma 3 2 4 2 4" xfId="21734" xr:uid="{00000000-0005-0000-0000-000009250000}"/>
    <cellStyle name="Comma 3 2 4 2 5" xfId="33844" xr:uid="{00000000-0005-0000-0000-00000A250000}"/>
    <cellStyle name="Comma 3 2 4 3" xfId="5802" xr:uid="{00000000-0005-0000-0000-00000B250000}"/>
    <cellStyle name="Comma 3 2 4 3 2" xfId="15842" xr:uid="{00000000-0005-0000-0000-00000C250000}"/>
    <cellStyle name="Comma 3 2 4 3 2 2" xfId="27493" xr:uid="{00000000-0005-0000-0000-00000D250000}"/>
    <cellStyle name="Comma 3 2 4 3 3" xfId="9950" xr:uid="{00000000-0005-0000-0000-00000E250000}"/>
    <cellStyle name="Comma 3 2 4 3 4" xfId="21735" xr:uid="{00000000-0005-0000-0000-00000F250000}"/>
    <cellStyle name="Comma 3 2 4 3 5" xfId="33845" xr:uid="{00000000-0005-0000-0000-000010250000}"/>
    <cellStyle name="Comma 3 2 4 4" xfId="15840" xr:uid="{00000000-0005-0000-0000-000011250000}"/>
    <cellStyle name="Comma 3 2 4 4 2" xfId="27491" xr:uid="{00000000-0005-0000-0000-000012250000}"/>
    <cellStyle name="Comma 3 2 4 5" xfId="9948" xr:uid="{00000000-0005-0000-0000-000013250000}"/>
    <cellStyle name="Comma 3 2 4 6" xfId="21733" xr:uid="{00000000-0005-0000-0000-000014250000}"/>
    <cellStyle name="Comma 3 2 4 7" xfId="33846" xr:uid="{00000000-0005-0000-0000-000015250000}"/>
    <cellStyle name="Comma 3 2 5" xfId="2775" xr:uid="{00000000-0005-0000-0000-000016250000}"/>
    <cellStyle name="Comma 3 2 5 2" xfId="7010" xr:uid="{00000000-0005-0000-0000-000017250000}"/>
    <cellStyle name="Comma 3 2 5 2 2" xfId="15843" xr:uid="{00000000-0005-0000-0000-000018250000}"/>
    <cellStyle name="Comma 3 2 5 2 3" xfId="27494" xr:uid="{00000000-0005-0000-0000-000019250000}"/>
    <cellStyle name="Comma 3 2 5 2 4" xfId="33847" xr:uid="{00000000-0005-0000-0000-00001A250000}"/>
    <cellStyle name="Comma 3 2 5 3" xfId="9951" xr:uid="{00000000-0005-0000-0000-00001B250000}"/>
    <cellStyle name="Comma 3 2 5 4" xfId="21736" xr:uid="{00000000-0005-0000-0000-00001C250000}"/>
    <cellStyle name="Comma 3 2 5 5" xfId="33848" xr:uid="{00000000-0005-0000-0000-00001D250000}"/>
    <cellStyle name="Comma 3 2 6" xfId="4240" xr:uid="{00000000-0005-0000-0000-00001E250000}"/>
    <cellStyle name="Comma 3 2 7" xfId="4572" xr:uid="{00000000-0005-0000-0000-00001F250000}"/>
    <cellStyle name="Comma 3 2 7 2" xfId="15844" xr:uid="{00000000-0005-0000-0000-000020250000}"/>
    <cellStyle name="Comma 3 2 7 2 2" xfId="27495" xr:uid="{00000000-0005-0000-0000-000021250000}"/>
    <cellStyle name="Comma 3 2 7 3" xfId="9952" xr:uid="{00000000-0005-0000-0000-000022250000}"/>
    <cellStyle name="Comma 3 2 7 4" xfId="21737" xr:uid="{00000000-0005-0000-0000-000023250000}"/>
    <cellStyle name="Comma 3 2 8" xfId="5801" xr:uid="{00000000-0005-0000-0000-000024250000}"/>
    <cellStyle name="Comma 3 2 8 2" xfId="15839" xr:uid="{00000000-0005-0000-0000-000025250000}"/>
    <cellStyle name="Comma 3 2 8 3" xfId="27490" xr:uid="{00000000-0005-0000-0000-000026250000}"/>
    <cellStyle name="Comma 3 2 8 4" xfId="33849" xr:uid="{00000000-0005-0000-0000-000027250000}"/>
    <cellStyle name="Comma 3 2 9" xfId="9946" xr:uid="{00000000-0005-0000-0000-000028250000}"/>
    <cellStyle name="Comma 3 3" xfId="542" xr:uid="{00000000-0005-0000-0000-000029250000}"/>
    <cellStyle name="Comma 3 3 2" xfId="4348" xr:uid="{00000000-0005-0000-0000-00002A250000}"/>
    <cellStyle name="Comma 3 3 2 2" xfId="4349" xr:uid="{00000000-0005-0000-0000-00002B250000}"/>
    <cellStyle name="Comma 3 3 2 2 2" xfId="8497" xr:uid="{00000000-0005-0000-0000-00002C250000}"/>
    <cellStyle name="Comma 3 3 2 2 2 2" xfId="31890" xr:uid="{00000000-0005-0000-0000-00002D250000}"/>
    <cellStyle name="Comma 3 3 2 2 2 3" xfId="33850" xr:uid="{00000000-0005-0000-0000-00002E250000}"/>
    <cellStyle name="Comma 3 3 2 2 3" xfId="31977" xr:uid="{00000000-0005-0000-0000-00002F250000}"/>
    <cellStyle name="Comma 3 3 2 2 4" xfId="33851" xr:uid="{00000000-0005-0000-0000-000030250000}"/>
    <cellStyle name="Comma 3 3 2 3" xfId="8524" xr:uid="{00000000-0005-0000-0000-000031250000}"/>
    <cellStyle name="Comma 3 3 2 3 2" xfId="31944" xr:uid="{00000000-0005-0000-0000-000032250000}"/>
    <cellStyle name="Comma 3 3 2 3 3" xfId="33852" xr:uid="{00000000-0005-0000-0000-000033250000}"/>
    <cellStyle name="Comma 3 3 2 4" xfId="20246" xr:uid="{00000000-0005-0000-0000-000034250000}"/>
    <cellStyle name="Comma 3 3 2 4 2" xfId="33853" xr:uid="{00000000-0005-0000-0000-000035250000}"/>
    <cellStyle name="Comma 3 3 2 5" xfId="31930" xr:uid="{00000000-0005-0000-0000-000036250000}"/>
    <cellStyle name="Comma 3 3 2 6" xfId="33854" xr:uid="{00000000-0005-0000-0000-000037250000}"/>
    <cellStyle name="Comma 3 3 3" xfId="4350" xr:uid="{00000000-0005-0000-0000-000038250000}"/>
    <cellStyle name="Comma 3 3 3 2" xfId="4351" xr:uid="{00000000-0005-0000-0000-000039250000}"/>
    <cellStyle name="Comma 3 3 3 2 2" xfId="8523" xr:uid="{00000000-0005-0000-0000-00003A250000}"/>
    <cellStyle name="Comma 3 3 3 2 2 2" xfId="31942" xr:uid="{00000000-0005-0000-0000-00003B250000}"/>
    <cellStyle name="Comma 3 3 3 2 2 3" xfId="33855" xr:uid="{00000000-0005-0000-0000-00003C250000}"/>
    <cellStyle name="Comma 3 3 3 2 3" xfId="31929" xr:uid="{00000000-0005-0000-0000-00003D250000}"/>
    <cellStyle name="Comma 3 3 3 2 4" xfId="33856" xr:uid="{00000000-0005-0000-0000-00003E250000}"/>
    <cellStyle name="Comma 3 3 3 3" xfId="8522" xr:uid="{00000000-0005-0000-0000-00003F250000}"/>
    <cellStyle name="Comma 3 3 3 3 2" xfId="31881" xr:uid="{00000000-0005-0000-0000-000040250000}"/>
    <cellStyle name="Comma 3 3 3 3 3" xfId="33857" xr:uid="{00000000-0005-0000-0000-000041250000}"/>
    <cellStyle name="Comma 3 3 3 4" xfId="31982" xr:uid="{00000000-0005-0000-0000-000042250000}"/>
    <cellStyle name="Comma 3 3 3 5" xfId="33858" xr:uid="{00000000-0005-0000-0000-000043250000}"/>
    <cellStyle name="Comma 3 3 4" xfId="4352" xr:uid="{00000000-0005-0000-0000-000044250000}"/>
    <cellStyle name="Comma 3 3 4 2" xfId="5816" xr:uid="{00000000-0005-0000-0000-000045250000}"/>
    <cellStyle name="Comma 3 3 4 2 2" xfId="31901" xr:uid="{00000000-0005-0000-0000-000046250000}"/>
    <cellStyle name="Comma 3 3 4 2 3" xfId="33859" xr:uid="{00000000-0005-0000-0000-000047250000}"/>
    <cellStyle name="Comma 3 3 4 3" xfId="31981" xr:uid="{00000000-0005-0000-0000-000048250000}"/>
    <cellStyle name="Comma 3 3 4 4" xfId="33860" xr:uid="{00000000-0005-0000-0000-000049250000}"/>
    <cellStyle name="Comma 3 3 5" xfId="4347" xr:uid="{00000000-0005-0000-0000-00004A250000}"/>
    <cellStyle name="Comma 3 3 5 2" xfId="8526" xr:uid="{00000000-0005-0000-0000-00004B250000}"/>
    <cellStyle name="Comma 3 3 5 2 2" xfId="31943" xr:uid="{00000000-0005-0000-0000-00004C250000}"/>
    <cellStyle name="Comma 3 3 5 2 3" xfId="33861" xr:uid="{00000000-0005-0000-0000-00004D250000}"/>
    <cellStyle name="Comma 3 3 5 3" xfId="31931" xr:uid="{00000000-0005-0000-0000-00004E250000}"/>
    <cellStyle name="Comma 3 3 5 4" xfId="33862" xr:uid="{00000000-0005-0000-0000-00004F250000}"/>
    <cellStyle name="Comma 3 3 6" xfId="4245" xr:uid="{00000000-0005-0000-0000-000050250000}"/>
    <cellStyle name="Comma 3 4" xfId="543" xr:uid="{00000000-0005-0000-0000-000051250000}"/>
    <cellStyle name="Comma 3 4 2" xfId="544" xr:uid="{00000000-0005-0000-0000-000052250000}"/>
    <cellStyle name="Comma 3 4 3" xfId="4353" xr:uid="{00000000-0005-0000-0000-000053250000}"/>
    <cellStyle name="Comma 3 5" xfId="545" xr:uid="{00000000-0005-0000-0000-000054250000}"/>
    <cellStyle name="Comma 3 5 2" xfId="546" xr:uid="{00000000-0005-0000-0000-000055250000}"/>
    <cellStyle name="Comma 3 5 2 2" xfId="4355" xr:uid="{00000000-0005-0000-0000-000056250000}"/>
    <cellStyle name="Comma 3 5 2 2 2" xfId="31980" xr:uid="{00000000-0005-0000-0000-000057250000}"/>
    <cellStyle name="Comma 3 5 2 2 3" xfId="33863" xr:uid="{00000000-0005-0000-0000-000058250000}"/>
    <cellStyle name="Comma 3 5 2 2 4" xfId="33864" xr:uid="{00000000-0005-0000-0000-000059250000}"/>
    <cellStyle name="Comma 3 5 2 3" xfId="5813" xr:uid="{00000000-0005-0000-0000-00005A250000}"/>
    <cellStyle name="Comma 3 5 2 3 2" xfId="31961" xr:uid="{00000000-0005-0000-0000-00005B250000}"/>
    <cellStyle name="Comma 3 5 2 3 3" xfId="33865" xr:uid="{00000000-0005-0000-0000-00005C250000}"/>
    <cellStyle name="Comma 3 5 3" xfId="4354" xr:uid="{00000000-0005-0000-0000-00005D250000}"/>
    <cellStyle name="Comma 3 5 3 2" xfId="20303" xr:uid="{00000000-0005-0000-0000-00005E250000}"/>
    <cellStyle name="Comma 3 5 3 2 2" xfId="33866" xr:uid="{00000000-0005-0000-0000-00005F250000}"/>
    <cellStyle name="Comma 3 5 3 3" xfId="31978" xr:uid="{00000000-0005-0000-0000-000060250000}"/>
    <cellStyle name="Comma 3 5 3 4" xfId="33867" xr:uid="{00000000-0005-0000-0000-000061250000}"/>
    <cellStyle name="Comma 3 5 4" xfId="8496" xr:uid="{00000000-0005-0000-0000-000062250000}"/>
    <cellStyle name="Comma 3 5 4 2" xfId="31891" xr:uid="{00000000-0005-0000-0000-000063250000}"/>
    <cellStyle name="Comma 3 5 4 3" xfId="33868" xr:uid="{00000000-0005-0000-0000-000064250000}"/>
    <cellStyle name="Comma 3 6" xfId="547" xr:uid="{00000000-0005-0000-0000-000065250000}"/>
    <cellStyle name="Comma 3 6 2" xfId="548" xr:uid="{00000000-0005-0000-0000-000066250000}"/>
    <cellStyle name="Comma 3 6 2 2" xfId="4357" xr:uid="{00000000-0005-0000-0000-000067250000}"/>
    <cellStyle name="Comma 3 6 2 2 2" xfId="31979" xr:uid="{00000000-0005-0000-0000-000068250000}"/>
    <cellStyle name="Comma 3 6 2 2 3" xfId="33869" xr:uid="{00000000-0005-0000-0000-000069250000}"/>
    <cellStyle name="Comma 3 6 2 2 4" xfId="33870" xr:uid="{00000000-0005-0000-0000-00006A250000}"/>
    <cellStyle name="Comma 3 6 2 3" xfId="8495" xr:uid="{00000000-0005-0000-0000-00006B250000}"/>
    <cellStyle name="Comma 3 6 2 3 2" xfId="31892" xr:uid="{00000000-0005-0000-0000-00006C250000}"/>
    <cellStyle name="Comma 3 6 2 3 3" xfId="33871" xr:uid="{00000000-0005-0000-0000-00006D250000}"/>
    <cellStyle name="Comma 3 6 3" xfId="4356" xr:uid="{00000000-0005-0000-0000-00006E250000}"/>
    <cellStyle name="Comma 3 6 3 2" xfId="31928" xr:uid="{00000000-0005-0000-0000-00006F250000}"/>
    <cellStyle name="Comma 3 6 3 3" xfId="33872" xr:uid="{00000000-0005-0000-0000-000070250000}"/>
    <cellStyle name="Comma 3 6 3 4" xfId="33873" xr:uid="{00000000-0005-0000-0000-000071250000}"/>
    <cellStyle name="Comma 3 6 4" xfId="8502" xr:uid="{00000000-0005-0000-0000-000072250000}"/>
    <cellStyle name="Comma 3 6 4 2" xfId="31888" xr:uid="{00000000-0005-0000-0000-000073250000}"/>
    <cellStyle name="Comma 3 6 4 3" xfId="33874" xr:uid="{00000000-0005-0000-0000-000074250000}"/>
    <cellStyle name="Comma 3 7" xfId="549" xr:uid="{00000000-0005-0000-0000-000075250000}"/>
    <cellStyle name="Comma 3 7 2" xfId="550" xr:uid="{00000000-0005-0000-0000-000076250000}"/>
    <cellStyle name="Comma 3 7 3" xfId="4358" xr:uid="{00000000-0005-0000-0000-000077250000}"/>
    <cellStyle name="Comma 3 7 3 2" xfId="31927" xr:uid="{00000000-0005-0000-0000-000078250000}"/>
    <cellStyle name="Comma 3 7 3 3" xfId="33875" xr:uid="{00000000-0005-0000-0000-000079250000}"/>
    <cellStyle name="Comma 3 7 3 4" xfId="33876" xr:uid="{00000000-0005-0000-0000-00007A250000}"/>
    <cellStyle name="Comma 3 7 4" xfId="8521" xr:uid="{00000000-0005-0000-0000-00007B250000}"/>
    <cellStyle name="Comma 3 7 4 2" xfId="31882" xr:uid="{00000000-0005-0000-0000-00007C250000}"/>
    <cellStyle name="Comma 3 7 4 3" xfId="33877" xr:uid="{00000000-0005-0000-0000-00007D250000}"/>
    <cellStyle name="Comma 3 8" xfId="551" xr:uid="{00000000-0005-0000-0000-00007E250000}"/>
    <cellStyle name="Comma 3 9" xfId="552" xr:uid="{00000000-0005-0000-0000-00007F250000}"/>
    <cellStyle name="Comma 30" xfId="4445" xr:uid="{00000000-0005-0000-0000-000080250000}"/>
    <cellStyle name="Comma 30 2" xfId="8465" xr:uid="{00000000-0005-0000-0000-000081250000}"/>
    <cellStyle name="Comma 30 3" xfId="9953" xr:uid="{00000000-0005-0000-0000-000082250000}"/>
    <cellStyle name="Comma 31" xfId="4564" xr:uid="{00000000-0005-0000-0000-000083250000}"/>
    <cellStyle name="Comma 31 2" xfId="8489" xr:uid="{00000000-0005-0000-0000-000084250000}"/>
    <cellStyle name="Comma 31 3" xfId="9954" xr:uid="{00000000-0005-0000-0000-000085250000}"/>
    <cellStyle name="Comma 31 3 2" xfId="33878" xr:uid="{00000000-0005-0000-0000-000086250000}"/>
    <cellStyle name="Comma 31 4" xfId="31969" xr:uid="{00000000-0005-0000-0000-000087250000}"/>
    <cellStyle name="Comma 31 5" xfId="33879" xr:uid="{00000000-0005-0000-0000-000088250000}"/>
    <cellStyle name="Comma 32" xfId="4582" xr:uid="{00000000-0005-0000-0000-000089250000}"/>
    <cellStyle name="Comma 32 2" xfId="8491" xr:uid="{00000000-0005-0000-0000-00008A250000}"/>
    <cellStyle name="Comma 32 3" xfId="9955" xr:uid="{00000000-0005-0000-0000-00008B250000}"/>
    <cellStyle name="Comma 32 3 2" xfId="33880" xr:uid="{00000000-0005-0000-0000-00008C250000}"/>
    <cellStyle name="Comma 32 4" xfId="31914" xr:uid="{00000000-0005-0000-0000-00008D250000}"/>
    <cellStyle name="Comma 32 5" xfId="33881" xr:uid="{00000000-0005-0000-0000-00008E250000}"/>
    <cellStyle name="Comma 33" xfId="8458" xr:uid="{00000000-0005-0000-0000-00008F250000}"/>
    <cellStyle name="Comma 33 2" xfId="9956" xr:uid="{00000000-0005-0000-0000-000090250000}"/>
    <cellStyle name="Comma 34" xfId="8528" xr:uid="{00000000-0005-0000-0000-000091250000}"/>
    <cellStyle name="Comma 34 2" xfId="9957" xr:uid="{00000000-0005-0000-0000-000092250000}"/>
    <cellStyle name="Comma 35" xfId="8507" xr:uid="{00000000-0005-0000-0000-000093250000}"/>
    <cellStyle name="Comma 35 2" xfId="9958" xr:uid="{00000000-0005-0000-0000-000094250000}"/>
    <cellStyle name="Comma 36" xfId="8517" xr:uid="{00000000-0005-0000-0000-000095250000}"/>
    <cellStyle name="Comma 36 2" xfId="9959" xr:uid="{00000000-0005-0000-0000-000096250000}"/>
    <cellStyle name="Comma 37" xfId="8499" xr:uid="{00000000-0005-0000-0000-000097250000}"/>
    <cellStyle name="Comma 37 2" xfId="9960" xr:uid="{00000000-0005-0000-0000-000098250000}"/>
    <cellStyle name="Comma 38" xfId="8530" xr:uid="{00000000-0005-0000-0000-000099250000}"/>
    <cellStyle name="Comma 39" xfId="8532" xr:uid="{00000000-0005-0000-0000-00009A250000}"/>
    <cellStyle name="Comma 4" xfId="553" xr:uid="{00000000-0005-0000-0000-00009B250000}"/>
    <cellStyle name="Comma 4 10" xfId="15845" xr:uid="{00000000-0005-0000-0000-00009C250000}"/>
    <cellStyle name="Comma 4 10 2" xfId="27496" xr:uid="{00000000-0005-0000-0000-00009D250000}"/>
    <cellStyle name="Comma 4 11" xfId="20247" xr:uid="{00000000-0005-0000-0000-00009E250000}"/>
    <cellStyle name="Comma 4 12" xfId="9961" xr:uid="{00000000-0005-0000-0000-00009F250000}"/>
    <cellStyle name="Comma 4 12 2" xfId="21738" xr:uid="{00000000-0005-0000-0000-0000A0250000}"/>
    <cellStyle name="Comma 4 13" xfId="8541" xr:uid="{00000000-0005-0000-0000-0000A1250000}"/>
    <cellStyle name="Comma 4 14" xfId="33882" xr:uid="{00000000-0005-0000-0000-0000A2250000}"/>
    <cellStyle name="Comma 4 2" xfId="554" xr:uid="{00000000-0005-0000-0000-0000A3250000}"/>
    <cellStyle name="Comma 4 2 10" xfId="9962" xr:uid="{00000000-0005-0000-0000-0000A4250000}"/>
    <cellStyle name="Comma 4 2 11" xfId="21739" xr:uid="{00000000-0005-0000-0000-0000A5250000}"/>
    <cellStyle name="Comma 4 2 12" xfId="33883" xr:uid="{00000000-0005-0000-0000-0000A6250000}"/>
    <cellStyle name="Comma 4 2 2" xfId="555" xr:uid="{00000000-0005-0000-0000-0000A7250000}"/>
    <cellStyle name="Comma 4 2 2 2" xfId="556" xr:uid="{00000000-0005-0000-0000-0000A8250000}"/>
    <cellStyle name="Comma 4 2 3" xfId="557" xr:uid="{00000000-0005-0000-0000-0000A9250000}"/>
    <cellStyle name="Comma 4 2 4" xfId="558" xr:uid="{00000000-0005-0000-0000-0000AA250000}"/>
    <cellStyle name="Comma 4 2 5" xfId="559" xr:uid="{00000000-0005-0000-0000-0000AB250000}"/>
    <cellStyle name="Comma 4 2 5 2" xfId="2779" xr:uid="{00000000-0005-0000-0000-0000AC250000}"/>
    <cellStyle name="Comma 4 2 5 2 2" xfId="7014" xr:uid="{00000000-0005-0000-0000-0000AD250000}"/>
    <cellStyle name="Comma 4 2 5 2 2 2" xfId="15848" xr:uid="{00000000-0005-0000-0000-0000AE250000}"/>
    <cellStyle name="Comma 4 2 5 2 2 3" xfId="27499" xr:uid="{00000000-0005-0000-0000-0000AF250000}"/>
    <cellStyle name="Comma 4 2 5 2 2 4" xfId="33884" xr:uid="{00000000-0005-0000-0000-0000B0250000}"/>
    <cellStyle name="Comma 4 2 5 2 3" xfId="9964" xr:uid="{00000000-0005-0000-0000-0000B1250000}"/>
    <cellStyle name="Comma 4 2 5 2 4" xfId="21741" xr:uid="{00000000-0005-0000-0000-0000B2250000}"/>
    <cellStyle name="Comma 4 2 5 2 5" xfId="33885" xr:uid="{00000000-0005-0000-0000-0000B3250000}"/>
    <cellStyle name="Comma 4 2 5 3" xfId="5806" xr:uid="{00000000-0005-0000-0000-0000B4250000}"/>
    <cellStyle name="Comma 4 2 5 3 2" xfId="15849" xr:uid="{00000000-0005-0000-0000-0000B5250000}"/>
    <cellStyle name="Comma 4 2 5 3 2 2" xfId="27500" xr:uid="{00000000-0005-0000-0000-0000B6250000}"/>
    <cellStyle name="Comma 4 2 5 3 3" xfId="9965" xr:uid="{00000000-0005-0000-0000-0000B7250000}"/>
    <cellStyle name="Comma 4 2 5 3 4" xfId="21742" xr:uid="{00000000-0005-0000-0000-0000B8250000}"/>
    <cellStyle name="Comma 4 2 5 3 5" xfId="33886" xr:uid="{00000000-0005-0000-0000-0000B9250000}"/>
    <cellStyle name="Comma 4 2 5 4" xfId="15847" xr:uid="{00000000-0005-0000-0000-0000BA250000}"/>
    <cellStyle name="Comma 4 2 5 4 2" xfId="27498" xr:uid="{00000000-0005-0000-0000-0000BB250000}"/>
    <cellStyle name="Comma 4 2 5 5" xfId="9963" xr:uid="{00000000-0005-0000-0000-0000BC250000}"/>
    <cellStyle name="Comma 4 2 5 6" xfId="21740" xr:uid="{00000000-0005-0000-0000-0000BD250000}"/>
    <cellStyle name="Comma 4 2 5 7" xfId="33887" xr:uid="{00000000-0005-0000-0000-0000BE250000}"/>
    <cellStyle name="Comma 4 2 6" xfId="2778" xr:uid="{00000000-0005-0000-0000-0000BF250000}"/>
    <cellStyle name="Comma 4 2 6 2" xfId="7013" xr:uid="{00000000-0005-0000-0000-0000C0250000}"/>
    <cellStyle name="Comma 4 2 6 2 2" xfId="15850" xr:uid="{00000000-0005-0000-0000-0000C1250000}"/>
    <cellStyle name="Comma 4 2 6 2 3" xfId="27501" xr:uid="{00000000-0005-0000-0000-0000C2250000}"/>
    <cellStyle name="Comma 4 2 6 2 4" xfId="33888" xr:uid="{00000000-0005-0000-0000-0000C3250000}"/>
    <cellStyle name="Comma 4 2 6 3" xfId="9966" xr:uid="{00000000-0005-0000-0000-0000C4250000}"/>
    <cellStyle name="Comma 4 2 6 4" xfId="21743" xr:uid="{00000000-0005-0000-0000-0000C5250000}"/>
    <cellStyle name="Comma 4 2 6 5" xfId="33889" xr:uid="{00000000-0005-0000-0000-0000C6250000}"/>
    <cellStyle name="Comma 4 2 7" xfId="4359" xr:uid="{00000000-0005-0000-0000-0000C7250000}"/>
    <cellStyle name="Comma 4 2 7 2" xfId="9967" xr:uid="{00000000-0005-0000-0000-0000C8250000}"/>
    <cellStyle name="Comma 4 2 8" xfId="5804" xr:uid="{00000000-0005-0000-0000-0000C9250000}"/>
    <cellStyle name="Comma 4 2 8 2" xfId="15851" xr:uid="{00000000-0005-0000-0000-0000CA250000}"/>
    <cellStyle name="Comma 4 2 8 2 2" xfId="27502" xr:uid="{00000000-0005-0000-0000-0000CB250000}"/>
    <cellStyle name="Comma 4 2 8 3" xfId="9968" xr:uid="{00000000-0005-0000-0000-0000CC250000}"/>
    <cellStyle name="Comma 4 2 8 4" xfId="21744" xr:uid="{00000000-0005-0000-0000-0000CD250000}"/>
    <cellStyle name="Comma 4 2 8 5" xfId="33890" xr:uid="{00000000-0005-0000-0000-0000CE250000}"/>
    <cellStyle name="Comma 4 2 9" xfId="15846" xr:uid="{00000000-0005-0000-0000-0000CF250000}"/>
    <cellStyle name="Comma 4 2 9 2" xfId="27497" xr:uid="{00000000-0005-0000-0000-0000D0250000}"/>
    <cellStyle name="Comma 4 3" xfId="560" xr:uid="{00000000-0005-0000-0000-0000D1250000}"/>
    <cellStyle name="Comma 4 3 2" xfId="561" xr:uid="{00000000-0005-0000-0000-0000D2250000}"/>
    <cellStyle name="Comma 4 4" xfId="562" xr:uid="{00000000-0005-0000-0000-0000D3250000}"/>
    <cellStyle name="Comma 4 5" xfId="563" xr:uid="{00000000-0005-0000-0000-0000D4250000}"/>
    <cellStyle name="Comma 4 6" xfId="564" xr:uid="{00000000-0005-0000-0000-0000D5250000}"/>
    <cellStyle name="Comma 4 6 2" xfId="2780" xr:uid="{00000000-0005-0000-0000-0000D6250000}"/>
    <cellStyle name="Comma 4 6 2 2" xfId="7015" xr:uid="{00000000-0005-0000-0000-0000D7250000}"/>
    <cellStyle name="Comma 4 6 2 2 2" xfId="15853" xr:uid="{00000000-0005-0000-0000-0000D8250000}"/>
    <cellStyle name="Comma 4 6 2 2 3" xfId="27504" xr:uid="{00000000-0005-0000-0000-0000D9250000}"/>
    <cellStyle name="Comma 4 6 2 2 4" xfId="33891" xr:uid="{00000000-0005-0000-0000-0000DA250000}"/>
    <cellStyle name="Comma 4 6 2 3" xfId="9970" xr:uid="{00000000-0005-0000-0000-0000DB250000}"/>
    <cellStyle name="Comma 4 6 2 4" xfId="21746" xr:uid="{00000000-0005-0000-0000-0000DC250000}"/>
    <cellStyle name="Comma 4 6 2 5" xfId="33892" xr:uid="{00000000-0005-0000-0000-0000DD250000}"/>
    <cellStyle name="Comma 4 6 3" xfId="5807" xr:uid="{00000000-0005-0000-0000-0000DE250000}"/>
    <cellStyle name="Comma 4 6 3 2" xfId="15854" xr:uid="{00000000-0005-0000-0000-0000DF250000}"/>
    <cellStyle name="Comma 4 6 3 2 2" xfId="27505" xr:uid="{00000000-0005-0000-0000-0000E0250000}"/>
    <cellStyle name="Comma 4 6 3 3" xfId="9971" xr:uid="{00000000-0005-0000-0000-0000E1250000}"/>
    <cellStyle name="Comma 4 6 3 4" xfId="21747" xr:uid="{00000000-0005-0000-0000-0000E2250000}"/>
    <cellStyle name="Comma 4 6 3 5" xfId="33893" xr:uid="{00000000-0005-0000-0000-0000E3250000}"/>
    <cellStyle name="Comma 4 6 4" xfId="15852" xr:uid="{00000000-0005-0000-0000-0000E4250000}"/>
    <cellStyle name="Comma 4 6 4 2" xfId="27503" xr:uid="{00000000-0005-0000-0000-0000E5250000}"/>
    <cellStyle name="Comma 4 6 5" xfId="9969" xr:uid="{00000000-0005-0000-0000-0000E6250000}"/>
    <cellStyle name="Comma 4 6 6" xfId="21745" xr:uid="{00000000-0005-0000-0000-0000E7250000}"/>
    <cellStyle name="Comma 4 6 7" xfId="33894" xr:uid="{00000000-0005-0000-0000-0000E8250000}"/>
    <cellStyle name="Comma 4 7" xfId="2777" xr:uid="{00000000-0005-0000-0000-0000E9250000}"/>
    <cellStyle name="Comma 4 7 2" xfId="7012" xr:uid="{00000000-0005-0000-0000-0000EA250000}"/>
    <cellStyle name="Comma 4 7 2 2" xfId="15855" xr:uid="{00000000-0005-0000-0000-0000EB250000}"/>
    <cellStyle name="Comma 4 7 2 3" xfId="27506" xr:uid="{00000000-0005-0000-0000-0000EC250000}"/>
    <cellStyle name="Comma 4 7 2 4" xfId="33895" xr:uid="{00000000-0005-0000-0000-0000ED250000}"/>
    <cellStyle name="Comma 4 7 3" xfId="9972" xr:uid="{00000000-0005-0000-0000-0000EE250000}"/>
    <cellStyle name="Comma 4 7 4" xfId="21748" xr:uid="{00000000-0005-0000-0000-0000EF250000}"/>
    <cellStyle name="Comma 4 7 5" xfId="33896" xr:uid="{00000000-0005-0000-0000-0000F0250000}"/>
    <cellStyle name="Comma 4 8" xfId="4236" xr:uid="{00000000-0005-0000-0000-0000F1250000}"/>
    <cellStyle name="Comma 4 8 2" xfId="9973" xr:uid="{00000000-0005-0000-0000-0000F2250000}"/>
    <cellStyle name="Comma 4 9" xfId="5803" xr:uid="{00000000-0005-0000-0000-0000F3250000}"/>
    <cellStyle name="Comma 4 9 2" xfId="15856" xr:uid="{00000000-0005-0000-0000-0000F4250000}"/>
    <cellStyle name="Comma 4 9 2 2" xfId="27507" xr:uid="{00000000-0005-0000-0000-0000F5250000}"/>
    <cellStyle name="Comma 4 9 3" xfId="9974" xr:uid="{00000000-0005-0000-0000-0000F6250000}"/>
    <cellStyle name="Comma 4 9 4" xfId="21749" xr:uid="{00000000-0005-0000-0000-0000F7250000}"/>
    <cellStyle name="Comma 4 9 5" xfId="33897" xr:uid="{00000000-0005-0000-0000-0000F8250000}"/>
    <cellStyle name="Comma 40" xfId="9975" xr:uid="{00000000-0005-0000-0000-0000F9250000}"/>
    <cellStyle name="Comma 40 2" xfId="33898" xr:uid="{00000000-0005-0000-0000-0000FA250000}"/>
    <cellStyle name="Comma 41" xfId="9976" xr:uid="{00000000-0005-0000-0000-0000FB250000}"/>
    <cellStyle name="Comma 41 2" xfId="33899" xr:uid="{00000000-0005-0000-0000-0000FC250000}"/>
    <cellStyle name="Comma 42" xfId="9977" xr:uid="{00000000-0005-0000-0000-0000FD250000}"/>
    <cellStyle name="Comma 42 2" xfId="33900" xr:uid="{00000000-0005-0000-0000-0000FE250000}"/>
    <cellStyle name="Comma 43" xfId="9978" xr:uid="{00000000-0005-0000-0000-0000FF250000}"/>
    <cellStyle name="Comma 43 2" xfId="33901" xr:uid="{00000000-0005-0000-0000-000000260000}"/>
    <cellStyle name="Comma 44" xfId="9979" xr:uid="{00000000-0005-0000-0000-000001260000}"/>
    <cellStyle name="Comma 44 2" xfId="33902" xr:uid="{00000000-0005-0000-0000-000002260000}"/>
    <cellStyle name="Comma 45" xfId="9980" xr:uid="{00000000-0005-0000-0000-000003260000}"/>
    <cellStyle name="Comma 45 2" xfId="33903" xr:uid="{00000000-0005-0000-0000-000004260000}"/>
    <cellStyle name="Comma 46" xfId="9981" xr:uid="{00000000-0005-0000-0000-000005260000}"/>
    <cellStyle name="Comma 46 2" xfId="33904" xr:uid="{00000000-0005-0000-0000-000006260000}"/>
    <cellStyle name="Comma 47" xfId="9982" xr:uid="{00000000-0005-0000-0000-000007260000}"/>
    <cellStyle name="Comma 47 2" xfId="33905" xr:uid="{00000000-0005-0000-0000-000008260000}"/>
    <cellStyle name="Comma 48" xfId="9983" xr:uid="{00000000-0005-0000-0000-000009260000}"/>
    <cellStyle name="Comma 48 2" xfId="33906" xr:uid="{00000000-0005-0000-0000-00000A260000}"/>
    <cellStyle name="Comma 49" xfId="9984" xr:uid="{00000000-0005-0000-0000-00000B260000}"/>
    <cellStyle name="Comma 49 2" xfId="33907" xr:uid="{00000000-0005-0000-0000-00000C260000}"/>
    <cellStyle name="Comma 5" xfId="565" xr:uid="{00000000-0005-0000-0000-00000D260000}"/>
    <cellStyle name="Comma 5 10" xfId="8539" xr:uid="{00000000-0005-0000-0000-00000E260000}"/>
    <cellStyle name="Comma 5 11" xfId="20344" xr:uid="{00000000-0005-0000-0000-00000F260000}"/>
    <cellStyle name="Comma 5 12" xfId="33908" xr:uid="{00000000-0005-0000-0000-000010260000}"/>
    <cellStyle name="Comma 5 2" xfId="566" xr:uid="{00000000-0005-0000-0000-000011260000}"/>
    <cellStyle name="Comma 5 2 2" xfId="567" xr:uid="{00000000-0005-0000-0000-000012260000}"/>
    <cellStyle name="Comma 5 2 3" xfId="568" xr:uid="{00000000-0005-0000-0000-000013260000}"/>
    <cellStyle name="Comma 5 3" xfId="569" xr:uid="{00000000-0005-0000-0000-000014260000}"/>
    <cellStyle name="Comma 5 3 2" xfId="9985" xr:uid="{00000000-0005-0000-0000-000015260000}"/>
    <cellStyle name="Comma 5 4" xfId="570" xr:uid="{00000000-0005-0000-0000-000016260000}"/>
    <cellStyle name="Comma 5 5" xfId="571" xr:uid="{00000000-0005-0000-0000-000017260000}"/>
    <cellStyle name="Comma 5 6" xfId="572" xr:uid="{00000000-0005-0000-0000-000018260000}"/>
    <cellStyle name="Comma 5 6 2" xfId="2782" xr:uid="{00000000-0005-0000-0000-000019260000}"/>
    <cellStyle name="Comma 5 6 2 2" xfId="7017" xr:uid="{00000000-0005-0000-0000-00001A260000}"/>
    <cellStyle name="Comma 5 6 2 2 2" xfId="15859" xr:uid="{00000000-0005-0000-0000-00001B260000}"/>
    <cellStyle name="Comma 5 6 2 2 3" xfId="27510" xr:uid="{00000000-0005-0000-0000-00001C260000}"/>
    <cellStyle name="Comma 5 6 2 2 4" xfId="33909" xr:uid="{00000000-0005-0000-0000-00001D260000}"/>
    <cellStyle name="Comma 5 6 2 3" xfId="9987" xr:uid="{00000000-0005-0000-0000-00001E260000}"/>
    <cellStyle name="Comma 5 6 2 4" xfId="21751" xr:uid="{00000000-0005-0000-0000-00001F260000}"/>
    <cellStyle name="Comma 5 6 2 5" xfId="33910" xr:uid="{00000000-0005-0000-0000-000020260000}"/>
    <cellStyle name="Comma 5 6 3" xfId="5811" xr:uid="{00000000-0005-0000-0000-000021260000}"/>
    <cellStyle name="Comma 5 6 3 2" xfId="15860" xr:uid="{00000000-0005-0000-0000-000022260000}"/>
    <cellStyle name="Comma 5 6 3 2 2" xfId="27511" xr:uid="{00000000-0005-0000-0000-000023260000}"/>
    <cellStyle name="Comma 5 6 3 3" xfId="9988" xr:uid="{00000000-0005-0000-0000-000024260000}"/>
    <cellStyle name="Comma 5 6 3 4" xfId="21752" xr:uid="{00000000-0005-0000-0000-000025260000}"/>
    <cellStyle name="Comma 5 6 3 5" xfId="33911" xr:uid="{00000000-0005-0000-0000-000026260000}"/>
    <cellStyle name="Comma 5 6 4" xfId="15858" xr:uid="{00000000-0005-0000-0000-000027260000}"/>
    <cellStyle name="Comma 5 6 4 2" xfId="27509" xr:uid="{00000000-0005-0000-0000-000028260000}"/>
    <cellStyle name="Comma 5 6 5" xfId="9986" xr:uid="{00000000-0005-0000-0000-000029260000}"/>
    <cellStyle name="Comma 5 6 6" xfId="21750" xr:uid="{00000000-0005-0000-0000-00002A260000}"/>
    <cellStyle name="Comma 5 6 7" xfId="33912" xr:uid="{00000000-0005-0000-0000-00002B260000}"/>
    <cellStyle name="Comma 5 7" xfId="2781" xr:uid="{00000000-0005-0000-0000-00002C260000}"/>
    <cellStyle name="Comma 5 7 2" xfId="7016" xr:uid="{00000000-0005-0000-0000-00002D260000}"/>
    <cellStyle name="Comma 5 7 2 2" xfId="15861" xr:uid="{00000000-0005-0000-0000-00002E260000}"/>
    <cellStyle name="Comma 5 7 2 3" xfId="27512" xr:uid="{00000000-0005-0000-0000-00002F260000}"/>
    <cellStyle name="Comma 5 7 2 4" xfId="33913" xr:uid="{00000000-0005-0000-0000-000030260000}"/>
    <cellStyle name="Comma 5 7 3" xfId="9989" xr:uid="{00000000-0005-0000-0000-000031260000}"/>
    <cellStyle name="Comma 5 7 4" xfId="21753" xr:uid="{00000000-0005-0000-0000-000032260000}"/>
    <cellStyle name="Comma 5 7 5" xfId="33914" xr:uid="{00000000-0005-0000-0000-000033260000}"/>
    <cellStyle name="Comma 5 8" xfId="5808" xr:uid="{00000000-0005-0000-0000-000034260000}"/>
    <cellStyle name="Comma 5 8 2" xfId="15862" xr:uid="{00000000-0005-0000-0000-000035260000}"/>
    <cellStyle name="Comma 5 8 2 2" xfId="27513" xr:uid="{00000000-0005-0000-0000-000036260000}"/>
    <cellStyle name="Comma 5 8 3" xfId="9990" xr:uid="{00000000-0005-0000-0000-000037260000}"/>
    <cellStyle name="Comma 5 8 4" xfId="21754" xr:uid="{00000000-0005-0000-0000-000038260000}"/>
    <cellStyle name="Comma 5 8 5" xfId="33915" xr:uid="{00000000-0005-0000-0000-000039260000}"/>
    <cellStyle name="Comma 5 9" xfId="15857" xr:uid="{00000000-0005-0000-0000-00003A260000}"/>
    <cellStyle name="Comma 5 9 2" xfId="27508" xr:uid="{00000000-0005-0000-0000-00003B260000}"/>
    <cellStyle name="Comma 50" xfId="9991" xr:uid="{00000000-0005-0000-0000-00003C260000}"/>
    <cellStyle name="Comma 50 2" xfId="33916" xr:uid="{00000000-0005-0000-0000-00003D260000}"/>
    <cellStyle name="Comma 51" xfId="9992" xr:uid="{00000000-0005-0000-0000-00003E260000}"/>
    <cellStyle name="Comma 52" xfId="9993" xr:uid="{00000000-0005-0000-0000-00003F260000}"/>
    <cellStyle name="Comma 53" xfId="9994" xr:uid="{00000000-0005-0000-0000-000040260000}"/>
    <cellStyle name="Comma 54" xfId="9995" xr:uid="{00000000-0005-0000-0000-000041260000}"/>
    <cellStyle name="Comma 55" xfId="9996" xr:uid="{00000000-0005-0000-0000-000042260000}"/>
    <cellStyle name="Comma 56" xfId="9997" xr:uid="{00000000-0005-0000-0000-000043260000}"/>
    <cellStyle name="Comma 57" xfId="9998" xr:uid="{00000000-0005-0000-0000-000044260000}"/>
    <cellStyle name="Comma 58" xfId="14447" xr:uid="{00000000-0005-0000-0000-000045260000}"/>
    <cellStyle name="Comma 59" xfId="14451" xr:uid="{00000000-0005-0000-0000-000046260000}"/>
    <cellStyle name="Comma 6" xfId="573" xr:uid="{00000000-0005-0000-0000-000047260000}"/>
    <cellStyle name="Comma 6 2" xfId="574" xr:uid="{00000000-0005-0000-0000-000048260000}"/>
    <cellStyle name="Comma 6 2 2" xfId="575" xr:uid="{00000000-0005-0000-0000-000049260000}"/>
    <cellStyle name="Comma 6 2 3" xfId="576" xr:uid="{00000000-0005-0000-0000-00004A260000}"/>
    <cellStyle name="Comma 6 3" xfId="577" xr:uid="{00000000-0005-0000-0000-00004B260000}"/>
    <cellStyle name="Comma 6 3 2" xfId="9999" xr:uid="{00000000-0005-0000-0000-00004C260000}"/>
    <cellStyle name="Comma 6 3 2 2" xfId="15863" xr:uid="{00000000-0005-0000-0000-00004D260000}"/>
    <cellStyle name="Comma 6 3 2 2 2" xfId="27514" xr:uid="{00000000-0005-0000-0000-00004E260000}"/>
    <cellStyle name="Comma 6 3 2 3" xfId="21755" xr:uid="{00000000-0005-0000-0000-00004F260000}"/>
    <cellStyle name="Comma 6 3 3" xfId="20248" xr:uid="{00000000-0005-0000-0000-000050260000}"/>
    <cellStyle name="Comma 6 3 3 2" xfId="31862" xr:uid="{00000000-0005-0000-0000-000051260000}"/>
    <cellStyle name="Comma 6 4" xfId="578" xr:uid="{00000000-0005-0000-0000-000052260000}"/>
    <cellStyle name="Comma 60" xfId="20212" xr:uid="{00000000-0005-0000-0000-000053260000}"/>
    <cellStyle name="Comma 60 2" xfId="31860" xr:uid="{00000000-0005-0000-0000-000054260000}"/>
    <cellStyle name="Comma 61" xfId="20214" xr:uid="{00000000-0005-0000-0000-000055260000}"/>
    <cellStyle name="Comma 62" xfId="20290" xr:uid="{00000000-0005-0000-0000-000056260000}"/>
    <cellStyle name="Comma 63" xfId="20311" xr:uid="{00000000-0005-0000-0000-000057260000}"/>
    <cellStyle name="Comma 64" xfId="20330" xr:uid="{00000000-0005-0000-0000-000058260000}"/>
    <cellStyle name="Comma 65" xfId="8535" xr:uid="{00000000-0005-0000-0000-000059260000}"/>
    <cellStyle name="Comma 66" xfId="20340" xr:uid="{00000000-0005-0000-0000-00005A260000}"/>
    <cellStyle name="Comma 67" xfId="26101" xr:uid="{00000000-0005-0000-0000-00005B260000}"/>
    <cellStyle name="Comma 68" xfId="31990" xr:uid="{00000000-0005-0000-0000-00005C260000}"/>
    <cellStyle name="Comma 69" xfId="31992" xr:uid="{00000000-0005-0000-0000-00005D260000}"/>
    <cellStyle name="Comma 7" xfId="579" xr:uid="{00000000-0005-0000-0000-00005E260000}"/>
    <cellStyle name="Comma 7 2" xfId="580" xr:uid="{00000000-0005-0000-0000-00005F260000}"/>
    <cellStyle name="Comma 7 2 2" xfId="581" xr:uid="{00000000-0005-0000-0000-000060260000}"/>
    <cellStyle name="Comma 7 3" xfId="582" xr:uid="{00000000-0005-0000-0000-000061260000}"/>
    <cellStyle name="Comma 7 3 2" xfId="10000" xr:uid="{00000000-0005-0000-0000-000062260000}"/>
    <cellStyle name="Comma 70" xfId="31996" xr:uid="{00000000-0005-0000-0000-000063260000}"/>
    <cellStyle name="Comma 71" xfId="33917" xr:uid="{00000000-0005-0000-0000-000064260000}"/>
    <cellStyle name="Comma 72" xfId="33918" xr:uid="{00000000-0005-0000-0000-000065260000}"/>
    <cellStyle name="Comma 74" xfId="39827" xr:uid="{00000000-0005-0000-0000-000066260000}"/>
    <cellStyle name="Comma 75" xfId="39831" xr:uid="{00000000-0005-0000-0000-000067260000}"/>
    <cellStyle name="Comma 76" xfId="39835" xr:uid="{00000000-0005-0000-0000-000068260000}"/>
    <cellStyle name="Comma 76 2" xfId="39839" xr:uid="{00000000-0005-0000-0000-000069260000}"/>
    <cellStyle name="Comma 8" xfId="583" xr:uid="{00000000-0005-0000-0000-00006A260000}"/>
    <cellStyle name="Comma 8 2" xfId="584" xr:uid="{00000000-0005-0000-0000-00006B260000}"/>
    <cellStyle name="Comma 8 3" xfId="10001" xr:uid="{00000000-0005-0000-0000-00006C260000}"/>
    <cellStyle name="Comma 9" xfId="585" xr:uid="{00000000-0005-0000-0000-00006D260000}"/>
    <cellStyle name="Comma 9 10" xfId="586" xr:uid="{00000000-0005-0000-0000-00006E260000}"/>
    <cellStyle name="Comma 9 11" xfId="587" xr:uid="{00000000-0005-0000-0000-00006F260000}"/>
    <cellStyle name="Comma 9 11 2" xfId="588" xr:uid="{00000000-0005-0000-0000-000070260000}"/>
    <cellStyle name="Comma 9 11 2 2" xfId="2785" xr:uid="{00000000-0005-0000-0000-000071260000}"/>
    <cellStyle name="Comma 9 11 2 2 2" xfId="7020" xr:uid="{00000000-0005-0000-0000-000072260000}"/>
    <cellStyle name="Comma 9 11 2 2 2 2" xfId="15867" xr:uid="{00000000-0005-0000-0000-000073260000}"/>
    <cellStyle name="Comma 9 11 2 2 2 3" xfId="27518" xr:uid="{00000000-0005-0000-0000-000074260000}"/>
    <cellStyle name="Comma 9 11 2 2 2 4" xfId="33919" xr:uid="{00000000-0005-0000-0000-000075260000}"/>
    <cellStyle name="Comma 9 11 2 2 3" xfId="10005" xr:uid="{00000000-0005-0000-0000-000076260000}"/>
    <cellStyle name="Comma 9 11 2 2 4" xfId="21759" xr:uid="{00000000-0005-0000-0000-000077260000}"/>
    <cellStyle name="Comma 9 11 2 2 5" xfId="33920" xr:uid="{00000000-0005-0000-0000-000078260000}"/>
    <cellStyle name="Comma 9 11 2 3" xfId="5814" xr:uid="{00000000-0005-0000-0000-000079260000}"/>
    <cellStyle name="Comma 9 11 2 3 2" xfId="15868" xr:uid="{00000000-0005-0000-0000-00007A260000}"/>
    <cellStyle name="Comma 9 11 2 3 2 2" xfId="27519" xr:uid="{00000000-0005-0000-0000-00007B260000}"/>
    <cellStyle name="Comma 9 11 2 3 3" xfId="10006" xr:uid="{00000000-0005-0000-0000-00007C260000}"/>
    <cellStyle name="Comma 9 11 2 3 4" xfId="21760" xr:uid="{00000000-0005-0000-0000-00007D260000}"/>
    <cellStyle name="Comma 9 11 2 3 5" xfId="33921" xr:uid="{00000000-0005-0000-0000-00007E260000}"/>
    <cellStyle name="Comma 9 11 2 4" xfId="15866" xr:uid="{00000000-0005-0000-0000-00007F260000}"/>
    <cellStyle name="Comma 9 11 2 4 2" xfId="27517" xr:uid="{00000000-0005-0000-0000-000080260000}"/>
    <cellStyle name="Comma 9 11 2 5" xfId="10004" xr:uid="{00000000-0005-0000-0000-000081260000}"/>
    <cellStyle name="Comma 9 11 2 6" xfId="21758" xr:uid="{00000000-0005-0000-0000-000082260000}"/>
    <cellStyle name="Comma 9 11 2 7" xfId="33922" xr:uid="{00000000-0005-0000-0000-000083260000}"/>
    <cellStyle name="Comma 9 11 3" xfId="2784" xr:uid="{00000000-0005-0000-0000-000084260000}"/>
    <cellStyle name="Comma 9 11 3 2" xfId="7019" xr:uid="{00000000-0005-0000-0000-000085260000}"/>
    <cellStyle name="Comma 9 11 3 2 2" xfId="15869" xr:uid="{00000000-0005-0000-0000-000086260000}"/>
    <cellStyle name="Comma 9 11 3 2 3" xfId="27520" xr:uid="{00000000-0005-0000-0000-000087260000}"/>
    <cellStyle name="Comma 9 11 3 2 4" xfId="33923" xr:uid="{00000000-0005-0000-0000-000088260000}"/>
    <cellStyle name="Comma 9 11 3 3" xfId="10007" xr:uid="{00000000-0005-0000-0000-000089260000}"/>
    <cellStyle name="Comma 9 11 3 4" xfId="21761" xr:uid="{00000000-0005-0000-0000-00008A260000}"/>
    <cellStyle name="Comma 9 11 3 5" xfId="33924" xr:uid="{00000000-0005-0000-0000-00008B260000}"/>
    <cellStyle name="Comma 9 11 4" xfId="5066" xr:uid="{00000000-0005-0000-0000-00008C260000}"/>
    <cellStyle name="Comma 9 11 4 2" xfId="15870" xr:uid="{00000000-0005-0000-0000-00008D260000}"/>
    <cellStyle name="Comma 9 11 4 2 2" xfId="27521" xr:uid="{00000000-0005-0000-0000-00008E260000}"/>
    <cellStyle name="Comma 9 11 4 3" xfId="10008" xr:uid="{00000000-0005-0000-0000-00008F260000}"/>
    <cellStyle name="Comma 9 11 4 4" xfId="21762" xr:uid="{00000000-0005-0000-0000-000090260000}"/>
    <cellStyle name="Comma 9 11 4 5" xfId="33925" xr:uid="{00000000-0005-0000-0000-000091260000}"/>
    <cellStyle name="Comma 9 11 5" xfId="15865" xr:uid="{00000000-0005-0000-0000-000092260000}"/>
    <cellStyle name="Comma 9 11 5 2" xfId="27516" xr:uid="{00000000-0005-0000-0000-000093260000}"/>
    <cellStyle name="Comma 9 11 6" xfId="10003" xr:uid="{00000000-0005-0000-0000-000094260000}"/>
    <cellStyle name="Comma 9 11 7" xfId="21757" xr:uid="{00000000-0005-0000-0000-000095260000}"/>
    <cellStyle name="Comma 9 11 8" xfId="33926" xr:uid="{00000000-0005-0000-0000-000096260000}"/>
    <cellStyle name="Comma 9 12" xfId="589" xr:uid="{00000000-0005-0000-0000-000097260000}"/>
    <cellStyle name="Comma 9 12 2" xfId="590" xr:uid="{00000000-0005-0000-0000-000098260000}"/>
    <cellStyle name="Comma 9 12 2 2" xfId="2787" xr:uid="{00000000-0005-0000-0000-000099260000}"/>
    <cellStyle name="Comma 9 12 2 2 2" xfId="7022" xr:uid="{00000000-0005-0000-0000-00009A260000}"/>
    <cellStyle name="Comma 9 12 2 2 2 2" xfId="15873" xr:uid="{00000000-0005-0000-0000-00009B260000}"/>
    <cellStyle name="Comma 9 12 2 2 2 3" xfId="27524" xr:uid="{00000000-0005-0000-0000-00009C260000}"/>
    <cellStyle name="Comma 9 12 2 2 2 4" xfId="33927" xr:uid="{00000000-0005-0000-0000-00009D260000}"/>
    <cellStyle name="Comma 9 12 2 2 3" xfId="10011" xr:uid="{00000000-0005-0000-0000-00009E260000}"/>
    <cellStyle name="Comma 9 12 2 2 4" xfId="21765" xr:uid="{00000000-0005-0000-0000-00009F260000}"/>
    <cellStyle name="Comma 9 12 2 2 5" xfId="33928" xr:uid="{00000000-0005-0000-0000-0000A0260000}"/>
    <cellStyle name="Comma 9 12 2 3" xfId="5815" xr:uid="{00000000-0005-0000-0000-0000A1260000}"/>
    <cellStyle name="Comma 9 12 2 3 2" xfId="15874" xr:uid="{00000000-0005-0000-0000-0000A2260000}"/>
    <cellStyle name="Comma 9 12 2 3 2 2" xfId="27525" xr:uid="{00000000-0005-0000-0000-0000A3260000}"/>
    <cellStyle name="Comma 9 12 2 3 3" xfId="10012" xr:uid="{00000000-0005-0000-0000-0000A4260000}"/>
    <cellStyle name="Comma 9 12 2 3 4" xfId="21766" xr:uid="{00000000-0005-0000-0000-0000A5260000}"/>
    <cellStyle name="Comma 9 12 2 3 5" xfId="33929" xr:uid="{00000000-0005-0000-0000-0000A6260000}"/>
    <cellStyle name="Comma 9 12 2 4" xfId="15872" xr:uid="{00000000-0005-0000-0000-0000A7260000}"/>
    <cellStyle name="Comma 9 12 2 4 2" xfId="27523" xr:uid="{00000000-0005-0000-0000-0000A8260000}"/>
    <cellStyle name="Comma 9 12 2 5" xfId="10010" xr:uid="{00000000-0005-0000-0000-0000A9260000}"/>
    <cellStyle name="Comma 9 12 2 6" xfId="21764" xr:uid="{00000000-0005-0000-0000-0000AA260000}"/>
    <cellStyle name="Comma 9 12 2 7" xfId="33930" xr:uid="{00000000-0005-0000-0000-0000AB260000}"/>
    <cellStyle name="Comma 9 12 3" xfId="2786" xr:uid="{00000000-0005-0000-0000-0000AC260000}"/>
    <cellStyle name="Comma 9 12 3 2" xfId="7021" xr:uid="{00000000-0005-0000-0000-0000AD260000}"/>
    <cellStyle name="Comma 9 12 3 2 2" xfId="15875" xr:uid="{00000000-0005-0000-0000-0000AE260000}"/>
    <cellStyle name="Comma 9 12 3 2 3" xfId="27526" xr:uid="{00000000-0005-0000-0000-0000AF260000}"/>
    <cellStyle name="Comma 9 12 3 2 4" xfId="33931" xr:uid="{00000000-0005-0000-0000-0000B0260000}"/>
    <cellStyle name="Comma 9 12 3 3" xfId="10013" xr:uid="{00000000-0005-0000-0000-0000B1260000}"/>
    <cellStyle name="Comma 9 12 3 4" xfId="21767" xr:uid="{00000000-0005-0000-0000-0000B2260000}"/>
    <cellStyle name="Comma 9 12 3 5" xfId="33932" xr:uid="{00000000-0005-0000-0000-0000B3260000}"/>
    <cellStyle name="Comma 9 12 4" xfId="4824" xr:uid="{00000000-0005-0000-0000-0000B4260000}"/>
    <cellStyle name="Comma 9 12 4 2" xfId="15876" xr:uid="{00000000-0005-0000-0000-0000B5260000}"/>
    <cellStyle name="Comma 9 12 4 2 2" xfId="27527" xr:uid="{00000000-0005-0000-0000-0000B6260000}"/>
    <cellStyle name="Comma 9 12 4 3" xfId="10014" xr:uid="{00000000-0005-0000-0000-0000B7260000}"/>
    <cellStyle name="Comma 9 12 4 4" xfId="21768" xr:uid="{00000000-0005-0000-0000-0000B8260000}"/>
    <cellStyle name="Comma 9 12 4 5" xfId="33933" xr:uid="{00000000-0005-0000-0000-0000B9260000}"/>
    <cellStyle name="Comma 9 12 5" xfId="15871" xr:uid="{00000000-0005-0000-0000-0000BA260000}"/>
    <cellStyle name="Comma 9 12 5 2" xfId="27522" xr:uid="{00000000-0005-0000-0000-0000BB260000}"/>
    <cellStyle name="Comma 9 12 6" xfId="10009" xr:uid="{00000000-0005-0000-0000-0000BC260000}"/>
    <cellStyle name="Comma 9 12 7" xfId="21763" xr:uid="{00000000-0005-0000-0000-0000BD260000}"/>
    <cellStyle name="Comma 9 12 8" xfId="33934" xr:uid="{00000000-0005-0000-0000-0000BE260000}"/>
    <cellStyle name="Comma 9 13" xfId="591" xr:uid="{00000000-0005-0000-0000-0000BF260000}"/>
    <cellStyle name="Comma 9 13 2" xfId="592" xr:uid="{00000000-0005-0000-0000-0000C0260000}"/>
    <cellStyle name="Comma 9 13 2 2" xfId="2789" xr:uid="{00000000-0005-0000-0000-0000C1260000}"/>
    <cellStyle name="Comma 9 13 2 2 2" xfId="7024" xr:uid="{00000000-0005-0000-0000-0000C2260000}"/>
    <cellStyle name="Comma 9 13 2 2 2 2" xfId="15879" xr:uid="{00000000-0005-0000-0000-0000C3260000}"/>
    <cellStyle name="Comma 9 13 2 2 2 3" xfId="27530" xr:uid="{00000000-0005-0000-0000-0000C4260000}"/>
    <cellStyle name="Comma 9 13 2 2 2 4" xfId="33935" xr:uid="{00000000-0005-0000-0000-0000C5260000}"/>
    <cellStyle name="Comma 9 13 2 2 3" xfId="10017" xr:uid="{00000000-0005-0000-0000-0000C6260000}"/>
    <cellStyle name="Comma 9 13 2 2 4" xfId="21771" xr:uid="{00000000-0005-0000-0000-0000C7260000}"/>
    <cellStyle name="Comma 9 13 2 2 5" xfId="33936" xr:uid="{00000000-0005-0000-0000-0000C8260000}"/>
    <cellStyle name="Comma 9 13 2 3" xfId="5817" xr:uid="{00000000-0005-0000-0000-0000C9260000}"/>
    <cellStyle name="Comma 9 13 2 3 2" xfId="15880" xr:uid="{00000000-0005-0000-0000-0000CA260000}"/>
    <cellStyle name="Comma 9 13 2 3 2 2" xfId="27531" xr:uid="{00000000-0005-0000-0000-0000CB260000}"/>
    <cellStyle name="Comma 9 13 2 3 3" xfId="10018" xr:uid="{00000000-0005-0000-0000-0000CC260000}"/>
    <cellStyle name="Comma 9 13 2 3 4" xfId="21772" xr:uid="{00000000-0005-0000-0000-0000CD260000}"/>
    <cellStyle name="Comma 9 13 2 3 5" xfId="33937" xr:uid="{00000000-0005-0000-0000-0000CE260000}"/>
    <cellStyle name="Comma 9 13 2 4" xfId="15878" xr:uid="{00000000-0005-0000-0000-0000CF260000}"/>
    <cellStyle name="Comma 9 13 2 4 2" xfId="27529" xr:uid="{00000000-0005-0000-0000-0000D0260000}"/>
    <cellStyle name="Comma 9 13 2 5" xfId="10016" xr:uid="{00000000-0005-0000-0000-0000D1260000}"/>
    <cellStyle name="Comma 9 13 2 6" xfId="21770" xr:uid="{00000000-0005-0000-0000-0000D2260000}"/>
    <cellStyle name="Comma 9 13 2 7" xfId="33938" xr:uid="{00000000-0005-0000-0000-0000D3260000}"/>
    <cellStyle name="Comma 9 13 3" xfId="2788" xr:uid="{00000000-0005-0000-0000-0000D4260000}"/>
    <cellStyle name="Comma 9 13 3 2" xfId="7023" xr:uid="{00000000-0005-0000-0000-0000D5260000}"/>
    <cellStyle name="Comma 9 13 3 2 2" xfId="15881" xr:uid="{00000000-0005-0000-0000-0000D6260000}"/>
    <cellStyle name="Comma 9 13 3 2 3" xfId="27532" xr:uid="{00000000-0005-0000-0000-0000D7260000}"/>
    <cellStyle name="Comma 9 13 3 2 4" xfId="33939" xr:uid="{00000000-0005-0000-0000-0000D8260000}"/>
    <cellStyle name="Comma 9 13 3 3" xfId="10019" xr:uid="{00000000-0005-0000-0000-0000D9260000}"/>
    <cellStyle name="Comma 9 13 3 4" xfId="21773" xr:uid="{00000000-0005-0000-0000-0000DA260000}"/>
    <cellStyle name="Comma 9 13 3 5" xfId="33940" xr:uid="{00000000-0005-0000-0000-0000DB260000}"/>
    <cellStyle name="Comma 9 13 4" xfId="5275" xr:uid="{00000000-0005-0000-0000-0000DC260000}"/>
    <cellStyle name="Comma 9 13 4 2" xfId="15882" xr:uid="{00000000-0005-0000-0000-0000DD260000}"/>
    <cellStyle name="Comma 9 13 4 2 2" xfId="27533" xr:uid="{00000000-0005-0000-0000-0000DE260000}"/>
    <cellStyle name="Comma 9 13 4 3" xfId="10020" xr:uid="{00000000-0005-0000-0000-0000DF260000}"/>
    <cellStyle name="Comma 9 13 4 4" xfId="21774" xr:uid="{00000000-0005-0000-0000-0000E0260000}"/>
    <cellStyle name="Comma 9 13 4 5" xfId="33941" xr:uid="{00000000-0005-0000-0000-0000E1260000}"/>
    <cellStyle name="Comma 9 13 5" xfId="15877" xr:uid="{00000000-0005-0000-0000-0000E2260000}"/>
    <cellStyle name="Comma 9 13 5 2" xfId="27528" xr:uid="{00000000-0005-0000-0000-0000E3260000}"/>
    <cellStyle name="Comma 9 13 6" xfId="10015" xr:uid="{00000000-0005-0000-0000-0000E4260000}"/>
    <cellStyle name="Comma 9 13 7" xfId="21769" xr:uid="{00000000-0005-0000-0000-0000E5260000}"/>
    <cellStyle name="Comma 9 13 8" xfId="33942" xr:uid="{00000000-0005-0000-0000-0000E6260000}"/>
    <cellStyle name="Comma 9 14" xfId="593" xr:uid="{00000000-0005-0000-0000-0000E7260000}"/>
    <cellStyle name="Comma 9 14 2" xfId="2790" xr:uid="{00000000-0005-0000-0000-0000E8260000}"/>
    <cellStyle name="Comma 9 14 2 2" xfId="7025" xr:uid="{00000000-0005-0000-0000-0000E9260000}"/>
    <cellStyle name="Comma 9 14 2 2 2" xfId="15884" xr:uid="{00000000-0005-0000-0000-0000EA260000}"/>
    <cellStyle name="Comma 9 14 2 2 3" xfId="27535" xr:uid="{00000000-0005-0000-0000-0000EB260000}"/>
    <cellStyle name="Comma 9 14 2 2 4" xfId="33943" xr:uid="{00000000-0005-0000-0000-0000EC260000}"/>
    <cellStyle name="Comma 9 14 2 3" xfId="10022" xr:uid="{00000000-0005-0000-0000-0000ED260000}"/>
    <cellStyle name="Comma 9 14 2 4" xfId="21776" xr:uid="{00000000-0005-0000-0000-0000EE260000}"/>
    <cellStyle name="Comma 9 14 2 5" xfId="33944" xr:uid="{00000000-0005-0000-0000-0000EF260000}"/>
    <cellStyle name="Comma 9 14 3" xfId="5818" xr:uid="{00000000-0005-0000-0000-0000F0260000}"/>
    <cellStyle name="Comma 9 14 3 2" xfId="15885" xr:uid="{00000000-0005-0000-0000-0000F1260000}"/>
    <cellStyle name="Comma 9 14 3 2 2" xfId="27536" xr:uid="{00000000-0005-0000-0000-0000F2260000}"/>
    <cellStyle name="Comma 9 14 3 3" xfId="10023" xr:uid="{00000000-0005-0000-0000-0000F3260000}"/>
    <cellStyle name="Comma 9 14 3 4" xfId="21777" xr:uid="{00000000-0005-0000-0000-0000F4260000}"/>
    <cellStyle name="Comma 9 14 3 5" xfId="33945" xr:uid="{00000000-0005-0000-0000-0000F5260000}"/>
    <cellStyle name="Comma 9 14 4" xfId="15883" xr:uid="{00000000-0005-0000-0000-0000F6260000}"/>
    <cellStyle name="Comma 9 14 4 2" xfId="27534" xr:uid="{00000000-0005-0000-0000-0000F7260000}"/>
    <cellStyle name="Comma 9 14 5" xfId="10021" xr:uid="{00000000-0005-0000-0000-0000F8260000}"/>
    <cellStyle name="Comma 9 14 6" xfId="21775" xr:uid="{00000000-0005-0000-0000-0000F9260000}"/>
    <cellStyle name="Comma 9 14 7" xfId="33946" xr:uid="{00000000-0005-0000-0000-0000FA260000}"/>
    <cellStyle name="Comma 9 15" xfId="2783" xr:uid="{00000000-0005-0000-0000-0000FB260000}"/>
    <cellStyle name="Comma 9 15 2" xfId="7018" xr:uid="{00000000-0005-0000-0000-0000FC260000}"/>
    <cellStyle name="Comma 9 15 2 2" xfId="15886" xr:uid="{00000000-0005-0000-0000-0000FD260000}"/>
    <cellStyle name="Comma 9 15 2 3" xfId="27537" xr:uid="{00000000-0005-0000-0000-0000FE260000}"/>
    <cellStyle name="Comma 9 15 2 4" xfId="33947" xr:uid="{00000000-0005-0000-0000-0000FF260000}"/>
    <cellStyle name="Comma 9 15 3" xfId="10024" xr:uid="{00000000-0005-0000-0000-000000270000}"/>
    <cellStyle name="Comma 9 15 4" xfId="21778" xr:uid="{00000000-0005-0000-0000-000001270000}"/>
    <cellStyle name="Comma 9 15 5" xfId="33948" xr:uid="{00000000-0005-0000-0000-000002270000}"/>
    <cellStyle name="Comma 9 16" xfId="4578" xr:uid="{00000000-0005-0000-0000-000003270000}"/>
    <cellStyle name="Comma 9 16 2" xfId="10025" xr:uid="{00000000-0005-0000-0000-000004270000}"/>
    <cellStyle name="Comma 9 16 2 2" xfId="33949" xr:uid="{00000000-0005-0000-0000-000005270000}"/>
    <cellStyle name="Comma 9 16 3" xfId="31967" xr:uid="{00000000-0005-0000-0000-000006270000}"/>
    <cellStyle name="Comma 9 16 4" xfId="33950" xr:uid="{00000000-0005-0000-0000-000007270000}"/>
    <cellStyle name="Comma 9 17" xfId="10026" xr:uid="{00000000-0005-0000-0000-000008270000}"/>
    <cellStyle name="Comma 9 17 2" xfId="15887" xr:uid="{00000000-0005-0000-0000-000009270000}"/>
    <cellStyle name="Comma 9 17 2 2" xfId="27538" xr:uid="{00000000-0005-0000-0000-00000A270000}"/>
    <cellStyle name="Comma 9 17 3" xfId="21779" xr:uid="{00000000-0005-0000-0000-00000B270000}"/>
    <cellStyle name="Comma 9 18" xfId="15864" xr:uid="{00000000-0005-0000-0000-00000C270000}"/>
    <cellStyle name="Comma 9 18 2" xfId="27515" xr:uid="{00000000-0005-0000-0000-00000D270000}"/>
    <cellStyle name="Comma 9 19" xfId="10002" xr:uid="{00000000-0005-0000-0000-00000E270000}"/>
    <cellStyle name="Comma 9 2" xfId="594" xr:uid="{00000000-0005-0000-0000-00000F270000}"/>
    <cellStyle name="Comma 9 2 10" xfId="595" xr:uid="{00000000-0005-0000-0000-000010270000}"/>
    <cellStyle name="Comma 9 2 10 2" xfId="596" xr:uid="{00000000-0005-0000-0000-000011270000}"/>
    <cellStyle name="Comma 9 2 10 2 2" xfId="2793" xr:uid="{00000000-0005-0000-0000-000012270000}"/>
    <cellStyle name="Comma 9 2 10 2 2 2" xfId="7028" xr:uid="{00000000-0005-0000-0000-000013270000}"/>
    <cellStyle name="Comma 9 2 10 2 2 2 2" xfId="15891" xr:uid="{00000000-0005-0000-0000-000014270000}"/>
    <cellStyle name="Comma 9 2 10 2 2 2 3" xfId="27542" xr:uid="{00000000-0005-0000-0000-000015270000}"/>
    <cellStyle name="Comma 9 2 10 2 2 2 4" xfId="33951" xr:uid="{00000000-0005-0000-0000-000016270000}"/>
    <cellStyle name="Comma 9 2 10 2 2 3" xfId="10030" xr:uid="{00000000-0005-0000-0000-000017270000}"/>
    <cellStyle name="Comma 9 2 10 2 2 4" xfId="21783" xr:uid="{00000000-0005-0000-0000-000018270000}"/>
    <cellStyle name="Comma 9 2 10 2 2 5" xfId="33952" xr:uid="{00000000-0005-0000-0000-000019270000}"/>
    <cellStyle name="Comma 9 2 10 2 3" xfId="5819" xr:uid="{00000000-0005-0000-0000-00001A270000}"/>
    <cellStyle name="Comma 9 2 10 2 3 2" xfId="15892" xr:uid="{00000000-0005-0000-0000-00001B270000}"/>
    <cellStyle name="Comma 9 2 10 2 3 2 2" xfId="27543" xr:uid="{00000000-0005-0000-0000-00001C270000}"/>
    <cellStyle name="Comma 9 2 10 2 3 3" xfId="10031" xr:uid="{00000000-0005-0000-0000-00001D270000}"/>
    <cellStyle name="Comma 9 2 10 2 3 4" xfId="21784" xr:uid="{00000000-0005-0000-0000-00001E270000}"/>
    <cellStyle name="Comma 9 2 10 2 3 5" xfId="33953" xr:uid="{00000000-0005-0000-0000-00001F270000}"/>
    <cellStyle name="Comma 9 2 10 2 4" xfId="15890" xr:uid="{00000000-0005-0000-0000-000020270000}"/>
    <cellStyle name="Comma 9 2 10 2 4 2" xfId="27541" xr:uid="{00000000-0005-0000-0000-000021270000}"/>
    <cellStyle name="Comma 9 2 10 2 5" xfId="10029" xr:uid="{00000000-0005-0000-0000-000022270000}"/>
    <cellStyle name="Comma 9 2 10 2 6" xfId="21782" xr:uid="{00000000-0005-0000-0000-000023270000}"/>
    <cellStyle name="Comma 9 2 10 2 7" xfId="33954" xr:uid="{00000000-0005-0000-0000-000024270000}"/>
    <cellStyle name="Comma 9 2 10 3" xfId="2792" xr:uid="{00000000-0005-0000-0000-000025270000}"/>
    <cellStyle name="Comma 9 2 10 3 2" xfId="7027" xr:uid="{00000000-0005-0000-0000-000026270000}"/>
    <cellStyle name="Comma 9 2 10 3 2 2" xfId="15893" xr:uid="{00000000-0005-0000-0000-000027270000}"/>
    <cellStyle name="Comma 9 2 10 3 2 3" xfId="27544" xr:uid="{00000000-0005-0000-0000-000028270000}"/>
    <cellStyle name="Comma 9 2 10 3 2 4" xfId="33955" xr:uid="{00000000-0005-0000-0000-000029270000}"/>
    <cellStyle name="Comma 9 2 10 3 3" xfId="10032" xr:uid="{00000000-0005-0000-0000-00002A270000}"/>
    <cellStyle name="Comma 9 2 10 3 4" xfId="21785" xr:uid="{00000000-0005-0000-0000-00002B270000}"/>
    <cellStyle name="Comma 9 2 10 3 5" xfId="33956" xr:uid="{00000000-0005-0000-0000-00002C270000}"/>
    <cellStyle name="Comma 9 2 10 4" xfId="5075" xr:uid="{00000000-0005-0000-0000-00002D270000}"/>
    <cellStyle name="Comma 9 2 10 4 2" xfId="15894" xr:uid="{00000000-0005-0000-0000-00002E270000}"/>
    <cellStyle name="Comma 9 2 10 4 2 2" xfId="27545" xr:uid="{00000000-0005-0000-0000-00002F270000}"/>
    <cellStyle name="Comma 9 2 10 4 3" xfId="10033" xr:uid="{00000000-0005-0000-0000-000030270000}"/>
    <cellStyle name="Comma 9 2 10 4 4" xfId="21786" xr:uid="{00000000-0005-0000-0000-000031270000}"/>
    <cellStyle name="Comma 9 2 10 4 5" xfId="33957" xr:uid="{00000000-0005-0000-0000-000032270000}"/>
    <cellStyle name="Comma 9 2 10 5" xfId="15889" xr:uid="{00000000-0005-0000-0000-000033270000}"/>
    <cellStyle name="Comma 9 2 10 5 2" xfId="27540" xr:uid="{00000000-0005-0000-0000-000034270000}"/>
    <cellStyle name="Comma 9 2 10 6" xfId="10028" xr:uid="{00000000-0005-0000-0000-000035270000}"/>
    <cellStyle name="Comma 9 2 10 7" xfId="21781" xr:uid="{00000000-0005-0000-0000-000036270000}"/>
    <cellStyle name="Comma 9 2 10 8" xfId="33958" xr:uid="{00000000-0005-0000-0000-000037270000}"/>
    <cellStyle name="Comma 9 2 11" xfId="597" xr:uid="{00000000-0005-0000-0000-000038270000}"/>
    <cellStyle name="Comma 9 2 11 2" xfId="598" xr:uid="{00000000-0005-0000-0000-000039270000}"/>
    <cellStyle name="Comma 9 2 11 2 2" xfId="2795" xr:uid="{00000000-0005-0000-0000-00003A270000}"/>
    <cellStyle name="Comma 9 2 11 2 2 2" xfId="7030" xr:uid="{00000000-0005-0000-0000-00003B270000}"/>
    <cellStyle name="Comma 9 2 11 2 2 2 2" xfId="15897" xr:uid="{00000000-0005-0000-0000-00003C270000}"/>
    <cellStyle name="Comma 9 2 11 2 2 2 3" xfId="27548" xr:uid="{00000000-0005-0000-0000-00003D270000}"/>
    <cellStyle name="Comma 9 2 11 2 2 2 4" xfId="33959" xr:uid="{00000000-0005-0000-0000-00003E270000}"/>
    <cellStyle name="Comma 9 2 11 2 2 3" xfId="10036" xr:uid="{00000000-0005-0000-0000-00003F270000}"/>
    <cellStyle name="Comma 9 2 11 2 2 4" xfId="21789" xr:uid="{00000000-0005-0000-0000-000040270000}"/>
    <cellStyle name="Comma 9 2 11 2 2 5" xfId="33960" xr:uid="{00000000-0005-0000-0000-000041270000}"/>
    <cellStyle name="Comma 9 2 11 2 3" xfId="5820" xr:uid="{00000000-0005-0000-0000-000042270000}"/>
    <cellStyle name="Comma 9 2 11 2 3 2" xfId="15898" xr:uid="{00000000-0005-0000-0000-000043270000}"/>
    <cellStyle name="Comma 9 2 11 2 3 2 2" xfId="27549" xr:uid="{00000000-0005-0000-0000-000044270000}"/>
    <cellStyle name="Comma 9 2 11 2 3 3" xfId="10037" xr:uid="{00000000-0005-0000-0000-000045270000}"/>
    <cellStyle name="Comma 9 2 11 2 3 4" xfId="21790" xr:uid="{00000000-0005-0000-0000-000046270000}"/>
    <cellStyle name="Comma 9 2 11 2 3 5" xfId="33961" xr:uid="{00000000-0005-0000-0000-000047270000}"/>
    <cellStyle name="Comma 9 2 11 2 4" xfId="15896" xr:uid="{00000000-0005-0000-0000-000048270000}"/>
    <cellStyle name="Comma 9 2 11 2 4 2" xfId="27547" xr:uid="{00000000-0005-0000-0000-000049270000}"/>
    <cellStyle name="Comma 9 2 11 2 5" xfId="10035" xr:uid="{00000000-0005-0000-0000-00004A270000}"/>
    <cellStyle name="Comma 9 2 11 2 6" xfId="21788" xr:uid="{00000000-0005-0000-0000-00004B270000}"/>
    <cellStyle name="Comma 9 2 11 2 7" xfId="33962" xr:uid="{00000000-0005-0000-0000-00004C270000}"/>
    <cellStyle name="Comma 9 2 11 3" xfId="2794" xr:uid="{00000000-0005-0000-0000-00004D270000}"/>
    <cellStyle name="Comma 9 2 11 3 2" xfId="7029" xr:uid="{00000000-0005-0000-0000-00004E270000}"/>
    <cellStyle name="Comma 9 2 11 3 2 2" xfId="15899" xr:uid="{00000000-0005-0000-0000-00004F270000}"/>
    <cellStyle name="Comma 9 2 11 3 2 3" xfId="27550" xr:uid="{00000000-0005-0000-0000-000050270000}"/>
    <cellStyle name="Comma 9 2 11 3 2 4" xfId="33963" xr:uid="{00000000-0005-0000-0000-000051270000}"/>
    <cellStyle name="Comma 9 2 11 3 3" xfId="10038" xr:uid="{00000000-0005-0000-0000-000052270000}"/>
    <cellStyle name="Comma 9 2 11 3 4" xfId="21791" xr:uid="{00000000-0005-0000-0000-000053270000}"/>
    <cellStyle name="Comma 9 2 11 3 5" xfId="33964" xr:uid="{00000000-0005-0000-0000-000054270000}"/>
    <cellStyle name="Comma 9 2 11 4" xfId="4833" xr:uid="{00000000-0005-0000-0000-000055270000}"/>
    <cellStyle name="Comma 9 2 11 4 2" xfId="15900" xr:uid="{00000000-0005-0000-0000-000056270000}"/>
    <cellStyle name="Comma 9 2 11 4 2 2" xfId="27551" xr:uid="{00000000-0005-0000-0000-000057270000}"/>
    <cellStyle name="Comma 9 2 11 4 3" xfId="10039" xr:uid="{00000000-0005-0000-0000-000058270000}"/>
    <cellStyle name="Comma 9 2 11 4 4" xfId="21792" xr:uid="{00000000-0005-0000-0000-000059270000}"/>
    <cellStyle name="Comma 9 2 11 4 5" xfId="33965" xr:uid="{00000000-0005-0000-0000-00005A270000}"/>
    <cellStyle name="Comma 9 2 11 5" xfId="15895" xr:uid="{00000000-0005-0000-0000-00005B270000}"/>
    <cellStyle name="Comma 9 2 11 5 2" xfId="27546" xr:uid="{00000000-0005-0000-0000-00005C270000}"/>
    <cellStyle name="Comma 9 2 11 6" xfId="10034" xr:uid="{00000000-0005-0000-0000-00005D270000}"/>
    <cellStyle name="Comma 9 2 11 7" xfId="21787" xr:uid="{00000000-0005-0000-0000-00005E270000}"/>
    <cellStyle name="Comma 9 2 11 8" xfId="33966" xr:uid="{00000000-0005-0000-0000-00005F270000}"/>
    <cellStyle name="Comma 9 2 12" xfId="599" xr:uid="{00000000-0005-0000-0000-000060270000}"/>
    <cellStyle name="Comma 9 2 12 2" xfId="600" xr:uid="{00000000-0005-0000-0000-000061270000}"/>
    <cellStyle name="Comma 9 2 12 2 2" xfId="2797" xr:uid="{00000000-0005-0000-0000-000062270000}"/>
    <cellStyle name="Comma 9 2 12 2 2 2" xfId="7032" xr:uid="{00000000-0005-0000-0000-000063270000}"/>
    <cellStyle name="Comma 9 2 12 2 2 2 2" xfId="15903" xr:uid="{00000000-0005-0000-0000-000064270000}"/>
    <cellStyle name="Comma 9 2 12 2 2 2 3" xfId="27554" xr:uid="{00000000-0005-0000-0000-000065270000}"/>
    <cellStyle name="Comma 9 2 12 2 2 2 4" xfId="33967" xr:uid="{00000000-0005-0000-0000-000066270000}"/>
    <cellStyle name="Comma 9 2 12 2 2 3" xfId="10042" xr:uid="{00000000-0005-0000-0000-000067270000}"/>
    <cellStyle name="Comma 9 2 12 2 2 4" xfId="21795" xr:uid="{00000000-0005-0000-0000-000068270000}"/>
    <cellStyle name="Comma 9 2 12 2 2 5" xfId="33968" xr:uid="{00000000-0005-0000-0000-000069270000}"/>
    <cellStyle name="Comma 9 2 12 2 3" xfId="5821" xr:uid="{00000000-0005-0000-0000-00006A270000}"/>
    <cellStyle name="Comma 9 2 12 2 3 2" xfId="15904" xr:uid="{00000000-0005-0000-0000-00006B270000}"/>
    <cellStyle name="Comma 9 2 12 2 3 2 2" xfId="27555" xr:uid="{00000000-0005-0000-0000-00006C270000}"/>
    <cellStyle name="Comma 9 2 12 2 3 3" xfId="10043" xr:uid="{00000000-0005-0000-0000-00006D270000}"/>
    <cellStyle name="Comma 9 2 12 2 3 4" xfId="21796" xr:uid="{00000000-0005-0000-0000-00006E270000}"/>
    <cellStyle name="Comma 9 2 12 2 3 5" xfId="33969" xr:uid="{00000000-0005-0000-0000-00006F270000}"/>
    <cellStyle name="Comma 9 2 12 2 4" xfId="15902" xr:uid="{00000000-0005-0000-0000-000070270000}"/>
    <cellStyle name="Comma 9 2 12 2 4 2" xfId="27553" xr:uid="{00000000-0005-0000-0000-000071270000}"/>
    <cellStyle name="Comma 9 2 12 2 5" xfId="10041" xr:uid="{00000000-0005-0000-0000-000072270000}"/>
    <cellStyle name="Comma 9 2 12 2 6" xfId="21794" xr:uid="{00000000-0005-0000-0000-000073270000}"/>
    <cellStyle name="Comma 9 2 12 2 7" xfId="33970" xr:uid="{00000000-0005-0000-0000-000074270000}"/>
    <cellStyle name="Comma 9 2 12 3" xfId="2796" xr:uid="{00000000-0005-0000-0000-000075270000}"/>
    <cellStyle name="Comma 9 2 12 3 2" xfId="7031" xr:uid="{00000000-0005-0000-0000-000076270000}"/>
    <cellStyle name="Comma 9 2 12 3 2 2" xfId="15905" xr:uid="{00000000-0005-0000-0000-000077270000}"/>
    <cellStyle name="Comma 9 2 12 3 2 3" xfId="27556" xr:uid="{00000000-0005-0000-0000-000078270000}"/>
    <cellStyle name="Comma 9 2 12 3 2 4" xfId="33971" xr:uid="{00000000-0005-0000-0000-000079270000}"/>
    <cellStyle name="Comma 9 2 12 3 3" xfId="10044" xr:uid="{00000000-0005-0000-0000-00007A270000}"/>
    <cellStyle name="Comma 9 2 12 3 4" xfId="21797" xr:uid="{00000000-0005-0000-0000-00007B270000}"/>
    <cellStyle name="Comma 9 2 12 3 5" xfId="33972" xr:uid="{00000000-0005-0000-0000-00007C270000}"/>
    <cellStyle name="Comma 9 2 12 4" xfId="5284" xr:uid="{00000000-0005-0000-0000-00007D270000}"/>
    <cellStyle name="Comma 9 2 12 4 2" xfId="15906" xr:uid="{00000000-0005-0000-0000-00007E270000}"/>
    <cellStyle name="Comma 9 2 12 4 2 2" xfId="27557" xr:uid="{00000000-0005-0000-0000-00007F270000}"/>
    <cellStyle name="Comma 9 2 12 4 3" xfId="10045" xr:uid="{00000000-0005-0000-0000-000080270000}"/>
    <cellStyle name="Comma 9 2 12 4 4" xfId="21798" xr:uid="{00000000-0005-0000-0000-000081270000}"/>
    <cellStyle name="Comma 9 2 12 4 5" xfId="33973" xr:uid="{00000000-0005-0000-0000-000082270000}"/>
    <cellStyle name="Comma 9 2 12 5" xfId="15901" xr:uid="{00000000-0005-0000-0000-000083270000}"/>
    <cellStyle name="Comma 9 2 12 5 2" xfId="27552" xr:uid="{00000000-0005-0000-0000-000084270000}"/>
    <cellStyle name="Comma 9 2 12 6" xfId="10040" xr:uid="{00000000-0005-0000-0000-000085270000}"/>
    <cellStyle name="Comma 9 2 12 7" xfId="21793" xr:uid="{00000000-0005-0000-0000-000086270000}"/>
    <cellStyle name="Comma 9 2 12 8" xfId="33974" xr:uid="{00000000-0005-0000-0000-000087270000}"/>
    <cellStyle name="Comma 9 2 13" xfId="601" xr:uid="{00000000-0005-0000-0000-000088270000}"/>
    <cellStyle name="Comma 9 2 13 2" xfId="2798" xr:uid="{00000000-0005-0000-0000-000089270000}"/>
    <cellStyle name="Comma 9 2 13 2 2" xfId="7033" xr:uid="{00000000-0005-0000-0000-00008A270000}"/>
    <cellStyle name="Comma 9 2 13 2 2 2" xfId="15908" xr:uid="{00000000-0005-0000-0000-00008B270000}"/>
    <cellStyle name="Comma 9 2 13 2 2 3" xfId="27559" xr:uid="{00000000-0005-0000-0000-00008C270000}"/>
    <cellStyle name="Comma 9 2 13 2 2 4" xfId="33975" xr:uid="{00000000-0005-0000-0000-00008D270000}"/>
    <cellStyle name="Comma 9 2 13 2 3" xfId="10047" xr:uid="{00000000-0005-0000-0000-00008E270000}"/>
    <cellStyle name="Comma 9 2 13 2 4" xfId="21800" xr:uid="{00000000-0005-0000-0000-00008F270000}"/>
    <cellStyle name="Comma 9 2 13 2 5" xfId="33976" xr:uid="{00000000-0005-0000-0000-000090270000}"/>
    <cellStyle name="Comma 9 2 13 3" xfId="5822" xr:uid="{00000000-0005-0000-0000-000091270000}"/>
    <cellStyle name="Comma 9 2 13 3 2" xfId="15909" xr:uid="{00000000-0005-0000-0000-000092270000}"/>
    <cellStyle name="Comma 9 2 13 3 2 2" xfId="27560" xr:uid="{00000000-0005-0000-0000-000093270000}"/>
    <cellStyle name="Comma 9 2 13 3 3" xfId="10048" xr:uid="{00000000-0005-0000-0000-000094270000}"/>
    <cellStyle name="Comma 9 2 13 3 4" xfId="21801" xr:uid="{00000000-0005-0000-0000-000095270000}"/>
    <cellStyle name="Comma 9 2 13 3 5" xfId="33977" xr:uid="{00000000-0005-0000-0000-000096270000}"/>
    <cellStyle name="Comma 9 2 13 4" xfId="15907" xr:uid="{00000000-0005-0000-0000-000097270000}"/>
    <cellStyle name="Comma 9 2 13 4 2" xfId="27558" xr:uid="{00000000-0005-0000-0000-000098270000}"/>
    <cellStyle name="Comma 9 2 13 5" xfId="10046" xr:uid="{00000000-0005-0000-0000-000099270000}"/>
    <cellStyle name="Comma 9 2 13 6" xfId="21799" xr:uid="{00000000-0005-0000-0000-00009A270000}"/>
    <cellStyle name="Comma 9 2 13 7" xfId="33978" xr:uid="{00000000-0005-0000-0000-00009B270000}"/>
    <cellStyle name="Comma 9 2 14" xfId="2791" xr:uid="{00000000-0005-0000-0000-00009C270000}"/>
    <cellStyle name="Comma 9 2 14 2" xfId="7026" xr:uid="{00000000-0005-0000-0000-00009D270000}"/>
    <cellStyle name="Comma 9 2 14 2 2" xfId="15910" xr:uid="{00000000-0005-0000-0000-00009E270000}"/>
    <cellStyle name="Comma 9 2 14 2 3" xfId="27561" xr:uid="{00000000-0005-0000-0000-00009F270000}"/>
    <cellStyle name="Comma 9 2 14 2 4" xfId="33979" xr:uid="{00000000-0005-0000-0000-0000A0270000}"/>
    <cellStyle name="Comma 9 2 14 3" xfId="10049" xr:uid="{00000000-0005-0000-0000-0000A1270000}"/>
    <cellStyle name="Comma 9 2 14 4" xfId="21802" xr:uid="{00000000-0005-0000-0000-0000A2270000}"/>
    <cellStyle name="Comma 9 2 14 5" xfId="33980" xr:uid="{00000000-0005-0000-0000-0000A3270000}"/>
    <cellStyle name="Comma 9 2 15" xfId="4591" xr:uid="{00000000-0005-0000-0000-0000A4270000}"/>
    <cellStyle name="Comma 9 2 15 2" xfId="15911" xr:uid="{00000000-0005-0000-0000-0000A5270000}"/>
    <cellStyle name="Comma 9 2 15 2 2" xfId="27562" xr:uid="{00000000-0005-0000-0000-0000A6270000}"/>
    <cellStyle name="Comma 9 2 15 3" xfId="10050" xr:uid="{00000000-0005-0000-0000-0000A7270000}"/>
    <cellStyle name="Comma 9 2 15 4" xfId="21803" xr:uid="{00000000-0005-0000-0000-0000A8270000}"/>
    <cellStyle name="Comma 9 2 15 5" xfId="33981" xr:uid="{00000000-0005-0000-0000-0000A9270000}"/>
    <cellStyle name="Comma 9 2 16" xfId="15888" xr:uid="{00000000-0005-0000-0000-0000AA270000}"/>
    <cellStyle name="Comma 9 2 16 2" xfId="27539" xr:uid="{00000000-0005-0000-0000-0000AB270000}"/>
    <cellStyle name="Comma 9 2 17" xfId="10027" xr:uid="{00000000-0005-0000-0000-0000AC270000}"/>
    <cellStyle name="Comma 9 2 18" xfId="21780" xr:uid="{00000000-0005-0000-0000-0000AD270000}"/>
    <cellStyle name="Comma 9 2 19" xfId="33982" xr:uid="{00000000-0005-0000-0000-0000AE270000}"/>
    <cellStyle name="Comma 9 2 2" xfId="602" xr:uid="{00000000-0005-0000-0000-0000AF270000}"/>
    <cellStyle name="Comma 9 2 2 10" xfId="15912" xr:uid="{00000000-0005-0000-0000-0000B0270000}"/>
    <cellStyle name="Comma 9 2 2 10 2" xfId="27563" xr:uid="{00000000-0005-0000-0000-0000B1270000}"/>
    <cellStyle name="Comma 9 2 2 11" xfId="10051" xr:uid="{00000000-0005-0000-0000-0000B2270000}"/>
    <cellStyle name="Comma 9 2 2 12" xfId="21804" xr:uid="{00000000-0005-0000-0000-0000B3270000}"/>
    <cellStyle name="Comma 9 2 2 13" xfId="33983" xr:uid="{00000000-0005-0000-0000-0000B4270000}"/>
    <cellStyle name="Comma 9 2 2 2" xfId="603" xr:uid="{00000000-0005-0000-0000-0000B5270000}"/>
    <cellStyle name="Comma 9 2 2 2 10" xfId="21805" xr:uid="{00000000-0005-0000-0000-0000B6270000}"/>
    <cellStyle name="Comma 9 2 2 2 11" xfId="33984" xr:uid="{00000000-0005-0000-0000-0000B7270000}"/>
    <cellStyle name="Comma 9 2 2 2 2" xfId="604" xr:uid="{00000000-0005-0000-0000-0000B8270000}"/>
    <cellStyle name="Comma 9 2 2 2 2 2" xfId="605" xr:uid="{00000000-0005-0000-0000-0000B9270000}"/>
    <cellStyle name="Comma 9 2 2 2 2 2 2" xfId="2802" xr:uid="{00000000-0005-0000-0000-0000BA270000}"/>
    <cellStyle name="Comma 9 2 2 2 2 2 2 2" xfId="7037" xr:uid="{00000000-0005-0000-0000-0000BB270000}"/>
    <cellStyle name="Comma 9 2 2 2 2 2 2 2 2" xfId="15916" xr:uid="{00000000-0005-0000-0000-0000BC270000}"/>
    <cellStyle name="Comma 9 2 2 2 2 2 2 2 3" xfId="27567" xr:uid="{00000000-0005-0000-0000-0000BD270000}"/>
    <cellStyle name="Comma 9 2 2 2 2 2 2 2 4" xfId="33985" xr:uid="{00000000-0005-0000-0000-0000BE270000}"/>
    <cellStyle name="Comma 9 2 2 2 2 2 2 3" xfId="10055" xr:uid="{00000000-0005-0000-0000-0000BF270000}"/>
    <cellStyle name="Comma 9 2 2 2 2 2 2 4" xfId="21808" xr:uid="{00000000-0005-0000-0000-0000C0270000}"/>
    <cellStyle name="Comma 9 2 2 2 2 2 2 5" xfId="33986" xr:uid="{00000000-0005-0000-0000-0000C1270000}"/>
    <cellStyle name="Comma 9 2 2 2 2 2 3" xfId="5824" xr:uid="{00000000-0005-0000-0000-0000C2270000}"/>
    <cellStyle name="Comma 9 2 2 2 2 2 3 2" xfId="15917" xr:uid="{00000000-0005-0000-0000-0000C3270000}"/>
    <cellStyle name="Comma 9 2 2 2 2 2 3 2 2" xfId="27568" xr:uid="{00000000-0005-0000-0000-0000C4270000}"/>
    <cellStyle name="Comma 9 2 2 2 2 2 3 3" xfId="10056" xr:uid="{00000000-0005-0000-0000-0000C5270000}"/>
    <cellStyle name="Comma 9 2 2 2 2 2 3 4" xfId="21809" xr:uid="{00000000-0005-0000-0000-0000C6270000}"/>
    <cellStyle name="Comma 9 2 2 2 2 2 3 5" xfId="33987" xr:uid="{00000000-0005-0000-0000-0000C7270000}"/>
    <cellStyle name="Comma 9 2 2 2 2 2 4" xfId="15915" xr:uid="{00000000-0005-0000-0000-0000C8270000}"/>
    <cellStyle name="Comma 9 2 2 2 2 2 4 2" xfId="27566" xr:uid="{00000000-0005-0000-0000-0000C9270000}"/>
    <cellStyle name="Comma 9 2 2 2 2 2 5" xfId="10054" xr:uid="{00000000-0005-0000-0000-0000CA270000}"/>
    <cellStyle name="Comma 9 2 2 2 2 2 6" xfId="21807" xr:uid="{00000000-0005-0000-0000-0000CB270000}"/>
    <cellStyle name="Comma 9 2 2 2 2 2 7" xfId="33988" xr:uid="{00000000-0005-0000-0000-0000CC270000}"/>
    <cellStyle name="Comma 9 2 2 2 2 3" xfId="2801" xr:uid="{00000000-0005-0000-0000-0000CD270000}"/>
    <cellStyle name="Comma 9 2 2 2 2 3 2" xfId="7036" xr:uid="{00000000-0005-0000-0000-0000CE270000}"/>
    <cellStyle name="Comma 9 2 2 2 2 3 2 2" xfId="15918" xr:uid="{00000000-0005-0000-0000-0000CF270000}"/>
    <cellStyle name="Comma 9 2 2 2 2 3 2 3" xfId="27569" xr:uid="{00000000-0005-0000-0000-0000D0270000}"/>
    <cellStyle name="Comma 9 2 2 2 2 3 2 4" xfId="33989" xr:uid="{00000000-0005-0000-0000-0000D1270000}"/>
    <cellStyle name="Comma 9 2 2 2 2 3 3" xfId="10057" xr:uid="{00000000-0005-0000-0000-0000D2270000}"/>
    <cellStyle name="Comma 9 2 2 2 2 3 4" xfId="21810" xr:uid="{00000000-0005-0000-0000-0000D3270000}"/>
    <cellStyle name="Comma 9 2 2 2 2 3 5" xfId="33990" xr:uid="{00000000-0005-0000-0000-0000D4270000}"/>
    <cellStyle name="Comma 9 2 2 2 2 4" xfId="5123" xr:uid="{00000000-0005-0000-0000-0000D5270000}"/>
    <cellStyle name="Comma 9 2 2 2 2 4 2" xfId="15919" xr:uid="{00000000-0005-0000-0000-0000D6270000}"/>
    <cellStyle name="Comma 9 2 2 2 2 4 2 2" xfId="27570" xr:uid="{00000000-0005-0000-0000-0000D7270000}"/>
    <cellStyle name="Comma 9 2 2 2 2 4 3" xfId="10058" xr:uid="{00000000-0005-0000-0000-0000D8270000}"/>
    <cellStyle name="Comma 9 2 2 2 2 4 4" xfId="21811" xr:uid="{00000000-0005-0000-0000-0000D9270000}"/>
    <cellStyle name="Comma 9 2 2 2 2 4 5" xfId="33991" xr:uid="{00000000-0005-0000-0000-0000DA270000}"/>
    <cellStyle name="Comma 9 2 2 2 2 5" xfId="15914" xr:uid="{00000000-0005-0000-0000-0000DB270000}"/>
    <cellStyle name="Comma 9 2 2 2 2 5 2" xfId="27565" xr:uid="{00000000-0005-0000-0000-0000DC270000}"/>
    <cellStyle name="Comma 9 2 2 2 2 6" xfId="10053" xr:uid="{00000000-0005-0000-0000-0000DD270000}"/>
    <cellStyle name="Comma 9 2 2 2 2 7" xfId="21806" xr:uid="{00000000-0005-0000-0000-0000DE270000}"/>
    <cellStyle name="Comma 9 2 2 2 2 8" xfId="33992" xr:uid="{00000000-0005-0000-0000-0000DF270000}"/>
    <cellStyle name="Comma 9 2 2 2 3" xfId="606" xr:uid="{00000000-0005-0000-0000-0000E0270000}"/>
    <cellStyle name="Comma 9 2 2 2 3 2" xfId="607" xr:uid="{00000000-0005-0000-0000-0000E1270000}"/>
    <cellStyle name="Comma 9 2 2 2 3 2 2" xfId="2804" xr:uid="{00000000-0005-0000-0000-0000E2270000}"/>
    <cellStyle name="Comma 9 2 2 2 3 2 2 2" xfId="7039" xr:uid="{00000000-0005-0000-0000-0000E3270000}"/>
    <cellStyle name="Comma 9 2 2 2 3 2 2 2 2" xfId="15922" xr:uid="{00000000-0005-0000-0000-0000E4270000}"/>
    <cellStyle name="Comma 9 2 2 2 3 2 2 2 3" xfId="27573" xr:uid="{00000000-0005-0000-0000-0000E5270000}"/>
    <cellStyle name="Comma 9 2 2 2 3 2 2 2 4" xfId="33993" xr:uid="{00000000-0005-0000-0000-0000E6270000}"/>
    <cellStyle name="Comma 9 2 2 2 3 2 2 3" xfId="10061" xr:uid="{00000000-0005-0000-0000-0000E7270000}"/>
    <cellStyle name="Comma 9 2 2 2 3 2 2 4" xfId="21814" xr:uid="{00000000-0005-0000-0000-0000E8270000}"/>
    <cellStyle name="Comma 9 2 2 2 3 2 2 5" xfId="33994" xr:uid="{00000000-0005-0000-0000-0000E9270000}"/>
    <cellStyle name="Comma 9 2 2 2 3 2 3" xfId="5825" xr:uid="{00000000-0005-0000-0000-0000EA270000}"/>
    <cellStyle name="Comma 9 2 2 2 3 2 3 2" xfId="15923" xr:uid="{00000000-0005-0000-0000-0000EB270000}"/>
    <cellStyle name="Comma 9 2 2 2 3 2 3 2 2" xfId="27574" xr:uid="{00000000-0005-0000-0000-0000EC270000}"/>
    <cellStyle name="Comma 9 2 2 2 3 2 3 3" xfId="10062" xr:uid="{00000000-0005-0000-0000-0000ED270000}"/>
    <cellStyle name="Comma 9 2 2 2 3 2 3 4" xfId="21815" xr:uid="{00000000-0005-0000-0000-0000EE270000}"/>
    <cellStyle name="Comma 9 2 2 2 3 2 3 5" xfId="33995" xr:uid="{00000000-0005-0000-0000-0000EF270000}"/>
    <cellStyle name="Comma 9 2 2 2 3 2 4" xfId="15921" xr:uid="{00000000-0005-0000-0000-0000F0270000}"/>
    <cellStyle name="Comma 9 2 2 2 3 2 4 2" xfId="27572" xr:uid="{00000000-0005-0000-0000-0000F1270000}"/>
    <cellStyle name="Comma 9 2 2 2 3 2 5" xfId="10060" xr:uid="{00000000-0005-0000-0000-0000F2270000}"/>
    <cellStyle name="Comma 9 2 2 2 3 2 6" xfId="21813" xr:uid="{00000000-0005-0000-0000-0000F3270000}"/>
    <cellStyle name="Comma 9 2 2 2 3 2 7" xfId="33996" xr:uid="{00000000-0005-0000-0000-0000F4270000}"/>
    <cellStyle name="Comma 9 2 2 2 3 3" xfId="2803" xr:uid="{00000000-0005-0000-0000-0000F5270000}"/>
    <cellStyle name="Comma 9 2 2 2 3 3 2" xfId="7038" xr:uid="{00000000-0005-0000-0000-0000F6270000}"/>
    <cellStyle name="Comma 9 2 2 2 3 3 2 2" xfId="15924" xr:uid="{00000000-0005-0000-0000-0000F7270000}"/>
    <cellStyle name="Comma 9 2 2 2 3 3 2 3" xfId="27575" xr:uid="{00000000-0005-0000-0000-0000F8270000}"/>
    <cellStyle name="Comma 9 2 2 2 3 3 2 4" xfId="33997" xr:uid="{00000000-0005-0000-0000-0000F9270000}"/>
    <cellStyle name="Comma 9 2 2 2 3 3 3" xfId="10063" xr:uid="{00000000-0005-0000-0000-0000FA270000}"/>
    <cellStyle name="Comma 9 2 2 2 3 3 4" xfId="21816" xr:uid="{00000000-0005-0000-0000-0000FB270000}"/>
    <cellStyle name="Comma 9 2 2 2 3 3 5" xfId="33998" xr:uid="{00000000-0005-0000-0000-0000FC270000}"/>
    <cellStyle name="Comma 9 2 2 2 3 4" xfId="4881" xr:uid="{00000000-0005-0000-0000-0000FD270000}"/>
    <cellStyle name="Comma 9 2 2 2 3 4 2" xfId="15925" xr:uid="{00000000-0005-0000-0000-0000FE270000}"/>
    <cellStyle name="Comma 9 2 2 2 3 4 2 2" xfId="27576" xr:uid="{00000000-0005-0000-0000-0000FF270000}"/>
    <cellStyle name="Comma 9 2 2 2 3 4 3" xfId="10064" xr:uid="{00000000-0005-0000-0000-000000280000}"/>
    <cellStyle name="Comma 9 2 2 2 3 4 4" xfId="21817" xr:uid="{00000000-0005-0000-0000-000001280000}"/>
    <cellStyle name="Comma 9 2 2 2 3 4 5" xfId="33999" xr:uid="{00000000-0005-0000-0000-000002280000}"/>
    <cellStyle name="Comma 9 2 2 2 3 5" xfId="15920" xr:uid="{00000000-0005-0000-0000-000003280000}"/>
    <cellStyle name="Comma 9 2 2 2 3 5 2" xfId="27571" xr:uid="{00000000-0005-0000-0000-000004280000}"/>
    <cellStyle name="Comma 9 2 2 2 3 6" xfId="10059" xr:uid="{00000000-0005-0000-0000-000005280000}"/>
    <cellStyle name="Comma 9 2 2 2 3 7" xfId="21812" xr:uid="{00000000-0005-0000-0000-000006280000}"/>
    <cellStyle name="Comma 9 2 2 2 3 8" xfId="34000" xr:uid="{00000000-0005-0000-0000-000007280000}"/>
    <cellStyle name="Comma 9 2 2 2 4" xfId="608" xr:uid="{00000000-0005-0000-0000-000008280000}"/>
    <cellStyle name="Comma 9 2 2 2 4 2" xfId="609" xr:uid="{00000000-0005-0000-0000-000009280000}"/>
    <cellStyle name="Comma 9 2 2 2 4 2 2" xfId="2806" xr:uid="{00000000-0005-0000-0000-00000A280000}"/>
    <cellStyle name="Comma 9 2 2 2 4 2 2 2" xfId="7041" xr:uid="{00000000-0005-0000-0000-00000B280000}"/>
    <cellStyle name="Comma 9 2 2 2 4 2 2 2 2" xfId="15928" xr:uid="{00000000-0005-0000-0000-00000C280000}"/>
    <cellStyle name="Comma 9 2 2 2 4 2 2 2 3" xfId="27579" xr:uid="{00000000-0005-0000-0000-00000D280000}"/>
    <cellStyle name="Comma 9 2 2 2 4 2 2 2 4" xfId="34001" xr:uid="{00000000-0005-0000-0000-00000E280000}"/>
    <cellStyle name="Comma 9 2 2 2 4 2 2 3" xfId="10067" xr:uid="{00000000-0005-0000-0000-00000F280000}"/>
    <cellStyle name="Comma 9 2 2 2 4 2 2 4" xfId="21820" xr:uid="{00000000-0005-0000-0000-000010280000}"/>
    <cellStyle name="Comma 9 2 2 2 4 2 2 5" xfId="34002" xr:uid="{00000000-0005-0000-0000-000011280000}"/>
    <cellStyle name="Comma 9 2 2 2 4 2 3" xfId="5827" xr:uid="{00000000-0005-0000-0000-000012280000}"/>
    <cellStyle name="Comma 9 2 2 2 4 2 3 2" xfId="15929" xr:uid="{00000000-0005-0000-0000-000013280000}"/>
    <cellStyle name="Comma 9 2 2 2 4 2 3 2 2" xfId="27580" xr:uid="{00000000-0005-0000-0000-000014280000}"/>
    <cellStyle name="Comma 9 2 2 2 4 2 3 3" xfId="10068" xr:uid="{00000000-0005-0000-0000-000015280000}"/>
    <cellStyle name="Comma 9 2 2 2 4 2 3 4" xfId="21821" xr:uid="{00000000-0005-0000-0000-000016280000}"/>
    <cellStyle name="Comma 9 2 2 2 4 2 3 5" xfId="34003" xr:uid="{00000000-0005-0000-0000-000017280000}"/>
    <cellStyle name="Comma 9 2 2 2 4 2 4" xfId="15927" xr:uid="{00000000-0005-0000-0000-000018280000}"/>
    <cellStyle name="Comma 9 2 2 2 4 2 4 2" xfId="27578" xr:uid="{00000000-0005-0000-0000-000019280000}"/>
    <cellStyle name="Comma 9 2 2 2 4 2 5" xfId="10066" xr:uid="{00000000-0005-0000-0000-00001A280000}"/>
    <cellStyle name="Comma 9 2 2 2 4 2 6" xfId="21819" xr:uid="{00000000-0005-0000-0000-00001B280000}"/>
    <cellStyle name="Comma 9 2 2 2 4 2 7" xfId="34004" xr:uid="{00000000-0005-0000-0000-00001C280000}"/>
    <cellStyle name="Comma 9 2 2 2 4 3" xfId="2805" xr:uid="{00000000-0005-0000-0000-00001D280000}"/>
    <cellStyle name="Comma 9 2 2 2 4 3 2" xfId="7040" xr:uid="{00000000-0005-0000-0000-00001E280000}"/>
    <cellStyle name="Comma 9 2 2 2 4 3 2 2" xfId="15930" xr:uid="{00000000-0005-0000-0000-00001F280000}"/>
    <cellStyle name="Comma 9 2 2 2 4 3 2 3" xfId="27581" xr:uid="{00000000-0005-0000-0000-000020280000}"/>
    <cellStyle name="Comma 9 2 2 2 4 3 2 4" xfId="34005" xr:uid="{00000000-0005-0000-0000-000021280000}"/>
    <cellStyle name="Comma 9 2 2 2 4 3 3" xfId="10069" xr:uid="{00000000-0005-0000-0000-000022280000}"/>
    <cellStyle name="Comma 9 2 2 2 4 3 4" xfId="21822" xr:uid="{00000000-0005-0000-0000-000023280000}"/>
    <cellStyle name="Comma 9 2 2 2 4 3 5" xfId="34006" xr:uid="{00000000-0005-0000-0000-000024280000}"/>
    <cellStyle name="Comma 9 2 2 2 4 4" xfId="5332" xr:uid="{00000000-0005-0000-0000-000025280000}"/>
    <cellStyle name="Comma 9 2 2 2 4 4 2" xfId="15931" xr:uid="{00000000-0005-0000-0000-000026280000}"/>
    <cellStyle name="Comma 9 2 2 2 4 4 2 2" xfId="27582" xr:uid="{00000000-0005-0000-0000-000027280000}"/>
    <cellStyle name="Comma 9 2 2 2 4 4 3" xfId="10070" xr:uid="{00000000-0005-0000-0000-000028280000}"/>
    <cellStyle name="Comma 9 2 2 2 4 4 4" xfId="21823" xr:uid="{00000000-0005-0000-0000-000029280000}"/>
    <cellStyle name="Comma 9 2 2 2 4 4 5" xfId="34007" xr:uid="{00000000-0005-0000-0000-00002A280000}"/>
    <cellStyle name="Comma 9 2 2 2 4 5" xfId="15926" xr:uid="{00000000-0005-0000-0000-00002B280000}"/>
    <cellStyle name="Comma 9 2 2 2 4 5 2" xfId="27577" xr:uid="{00000000-0005-0000-0000-00002C280000}"/>
    <cellStyle name="Comma 9 2 2 2 4 6" xfId="10065" xr:uid="{00000000-0005-0000-0000-00002D280000}"/>
    <cellStyle name="Comma 9 2 2 2 4 7" xfId="21818" xr:uid="{00000000-0005-0000-0000-00002E280000}"/>
    <cellStyle name="Comma 9 2 2 2 4 8" xfId="34008" xr:uid="{00000000-0005-0000-0000-00002F280000}"/>
    <cellStyle name="Comma 9 2 2 2 5" xfId="610" xr:uid="{00000000-0005-0000-0000-000030280000}"/>
    <cellStyle name="Comma 9 2 2 2 5 2" xfId="2807" xr:uid="{00000000-0005-0000-0000-000031280000}"/>
    <cellStyle name="Comma 9 2 2 2 5 2 2" xfId="7042" xr:uid="{00000000-0005-0000-0000-000032280000}"/>
    <cellStyle name="Comma 9 2 2 2 5 2 2 2" xfId="15933" xr:uid="{00000000-0005-0000-0000-000033280000}"/>
    <cellStyle name="Comma 9 2 2 2 5 2 2 3" xfId="27584" xr:uid="{00000000-0005-0000-0000-000034280000}"/>
    <cellStyle name="Comma 9 2 2 2 5 2 2 4" xfId="34009" xr:uid="{00000000-0005-0000-0000-000035280000}"/>
    <cellStyle name="Comma 9 2 2 2 5 2 3" xfId="10072" xr:uid="{00000000-0005-0000-0000-000036280000}"/>
    <cellStyle name="Comma 9 2 2 2 5 2 4" xfId="21825" xr:uid="{00000000-0005-0000-0000-000037280000}"/>
    <cellStyle name="Comma 9 2 2 2 5 2 5" xfId="34010" xr:uid="{00000000-0005-0000-0000-000038280000}"/>
    <cellStyle name="Comma 9 2 2 2 5 3" xfId="5828" xr:uid="{00000000-0005-0000-0000-000039280000}"/>
    <cellStyle name="Comma 9 2 2 2 5 3 2" xfId="15934" xr:uid="{00000000-0005-0000-0000-00003A280000}"/>
    <cellStyle name="Comma 9 2 2 2 5 3 2 2" xfId="27585" xr:uid="{00000000-0005-0000-0000-00003B280000}"/>
    <cellStyle name="Comma 9 2 2 2 5 3 3" xfId="10073" xr:uid="{00000000-0005-0000-0000-00003C280000}"/>
    <cellStyle name="Comma 9 2 2 2 5 3 4" xfId="21826" xr:uid="{00000000-0005-0000-0000-00003D280000}"/>
    <cellStyle name="Comma 9 2 2 2 5 3 5" xfId="34011" xr:uid="{00000000-0005-0000-0000-00003E280000}"/>
    <cellStyle name="Comma 9 2 2 2 5 4" xfId="15932" xr:uid="{00000000-0005-0000-0000-00003F280000}"/>
    <cellStyle name="Comma 9 2 2 2 5 4 2" xfId="27583" xr:uid="{00000000-0005-0000-0000-000040280000}"/>
    <cellStyle name="Comma 9 2 2 2 5 5" xfId="10071" xr:uid="{00000000-0005-0000-0000-000041280000}"/>
    <cellStyle name="Comma 9 2 2 2 5 6" xfId="21824" xr:uid="{00000000-0005-0000-0000-000042280000}"/>
    <cellStyle name="Comma 9 2 2 2 5 7" xfId="34012" xr:uid="{00000000-0005-0000-0000-000043280000}"/>
    <cellStyle name="Comma 9 2 2 2 6" xfId="2800" xr:uid="{00000000-0005-0000-0000-000044280000}"/>
    <cellStyle name="Comma 9 2 2 2 6 2" xfId="7035" xr:uid="{00000000-0005-0000-0000-000045280000}"/>
    <cellStyle name="Comma 9 2 2 2 6 2 2" xfId="15935" xr:uid="{00000000-0005-0000-0000-000046280000}"/>
    <cellStyle name="Comma 9 2 2 2 6 2 3" xfId="27586" xr:uid="{00000000-0005-0000-0000-000047280000}"/>
    <cellStyle name="Comma 9 2 2 2 6 2 4" xfId="34013" xr:uid="{00000000-0005-0000-0000-000048280000}"/>
    <cellStyle name="Comma 9 2 2 2 6 3" xfId="10074" xr:uid="{00000000-0005-0000-0000-000049280000}"/>
    <cellStyle name="Comma 9 2 2 2 6 4" xfId="21827" xr:uid="{00000000-0005-0000-0000-00004A280000}"/>
    <cellStyle name="Comma 9 2 2 2 6 5" xfId="34014" xr:uid="{00000000-0005-0000-0000-00004B280000}"/>
    <cellStyle name="Comma 9 2 2 2 7" xfId="4639" xr:uid="{00000000-0005-0000-0000-00004C280000}"/>
    <cellStyle name="Comma 9 2 2 2 7 2" xfId="15936" xr:uid="{00000000-0005-0000-0000-00004D280000}"/>
    <cellStyle name="Comma 9 2 2 2 7 2 2" xfId="27587" xr:uid="{00000000-0005-0000-0000-00004E280000}"/>
    <cellStyle name="Comma 9 2 2 2 7 3" xfId="10075" xr:uid="{00000000-0005-0000-0000-00004F280000}"/>
    <cellStyle name="Comma 9 2 2 2 7 4" xfId="21828" xr:uid="{00000000-0005-0000-0000-000050280000}"/>
    <cellStyle name="Comma 9 2 2 2 7 5" xfId="34015" xr:uid="{00000000-0005-0000-0000-000051280000}"/>
    <cellStyle name="Comma 9 2 2 2 8" xfId="15913" xr:uid="{00000000-0005-0000-0000-000052280000}"/>
    <cellStyle name="Comma 9 2 2 2 8 2" xfId="27564" xr:uid="{00000000-0005-0000-0000-000053280000}"/>
    <cellStyle name="Comma 9 2 2 2 9" xfId="10052" xr:uid="{00000000-0005-0000-0000-000054280000}"/>
    <cellStyle name="Comma 9 2 2 3" xfId="611" xr:uid="{00000000-0005-0000-0000-000055280000}"/>
    <cellStyle name="Comma 9 2 2 3 10" xfId="21829" xr:uid="{00000000-0005-0000-0000-000056280000}"/>
    <cellStyle name="Comma 9 2 2 3 11" xfId="34016" xr:uid="{00000000-0005-0000-0000-000057280000}"/>
    <cellStyle name="Comma 9 2 2 3 2" xfId="612" xr:uid="{00000000-0005-0000-0000-000058280000}"/>
    <cellStyle name="Comma 9 2 2 3 2 2" xfId="613" xr:uid="{00000000-0005-0000-0000-000059280000}"/>
    <cellStyle name="Comma 9 2 2 3 2 2 2" xfId="2810" xr:uid="{00000000-0005-0000-0000-00005A280000}"/>
    <cellStyle name="Comma 9 2 2 3 2 2 2 2" xfId="7045" xr:uid="{00000000-0005-0000-0000-00005B280000}"/>
    <cellStyle name="Comma 9 2 2 3 2 2 2 2 2" xfId="15940" xr:uid="{00000000-0005-0000-0000-00005C280000}"/>
    <cellStyle name="Comma 9 2 2 3 2 2 2 2 3" xfId="27591" xr:uid="{00000000-0005-0000-0000-00005D280000}"/>
    <cellStyle name="Comma 9 2 2 3 2 2 2 2 4" xfId="34017" xr:uid="{00000000-0005-0000-0000-00005E280000}"/>
    <cellStyle name="Comma 9 2 2 3 2 2 2 3" xfId="10079" xr:uid="{00000000-0005-0000-0000-00005F280000}"/>
    <cellStyle name="Comma 9 2 2 3 2 2 2 4" xfId="21832" xr:uid="{00000000-0005-0000-0000-000060280000}"/>
    <cellStyle name="Comma 9 2 2 3 2 2 2 5" xfId="34018" xr:uid="{00000000-0005-0000-0000-000061280000}"/>
    <cellStyle name="Comma 9 2 2 3 2 2 3" xfId="5829" xr:uid="{00000000-0005-0000-0000-000062280000}"/>
    <cellStyle name="Comma 9 2 2 3 2 2 3 2" xfId="15941" xr:uid="{00000000-0005-0000-0000-000063280000}"/>
    <cellStyle name="Comma 9 2 2 3 2 2 3 2 2" xfId="27592" xr:uid="{00000000-0005-0000-0000-000064280000}"/>
    <cellStyle name="Comma 9 2 2 3 2 2 3 3" xfId="10080" xr:uid="{00000000-0005-0000-0000-000065280000}"/>
    <cellStyle name="Comma 9 2 2 3 2 2 3 4" xfId="21833" xr:uid="{00000000-0005-0000-0000-000066280000}"/>
    <cellStyle name="Comma 9 2 2 3 2 2 3 5" xfId="34019" xr:uid="{00000000-0005-0000-0000-000067280000}"/>
    <cellStyle name="Comma 9 2 2 3 2 2 4" xfId="15939" xr:uid="{00000000-0005-0000-0000-000068280000}"/>
    <cellStyle name="Comma 9 2 2 3 2 2 4 2" xfId="27590" xr:uid="{00000000-0005-0000-0000-000069280000}"/>
    <cellStyle name="Comma 9 2 2 3 2 2 5" xfId="10078" xr:uid="{00000000-0005-0000-0000-00006A280000}"/>
    <cellStyle name="Comma 9 2 2 3 2 2 6" xfId="21831" xr:uid="{00000000-0005-0000-0000-00006B280000}"/>
    <cellStyle name="Comma 9 2 2 3 2 2 7" xfId="34020" xr:uid="{00000000-0005-0000-0000-00006C280000}"/>
    <cellStyle name="Comma 9 2 2 3 2 3" xfId="2809" xr:uid="{00000000-0005-0000-0000-00006D280000}"/>
    <cellStyle name="Comma 9 2 2 3 2 3 2" xfId="7044" xr:uid="{00000000-0005-0000-0000-00006E280000}"/>
    <cellStyle name="Comma 9 2 2 3 2 3 2 2" xfId="15942" xr:uid="{00000000-0005-0000-0000-00006F280000}"/>
    <cellStyle name="Comma 9 2 2 3 2 3 2 3" xfId="27593" xr:uid="{00000000-0005-0000-0000-000070280000}"/>
    <cellStyle name="Comma 9 2 2 3 2 3 2 4" xfId="34021" xr:uid="{00000000-0005-0000-0000-000071280000}"/>
    <cellStyle name="Comma 9 2 2 3 2 3 3" xfId="10081" xr:uid="{00000000-0005-0000-0000-000072280000}"/>
    <cellStyle name="Comma 9 2 2 3 2 3 4" xfId="21834" xr:uid="{00000000-0005-0000-0000-000073280000}"/>
    <cellStyle name="Comma 9 2 2 3 2 3 5" xfId="34022" xr:uid="{00000000-0005-0000-0000-000074280000}"/>
    <cellStyle name="Comma 9 2 2 3 2 4" xfId="5210" xr:uid="{00000000-0005-0000-0000-000075280000}"/>
    <cellStyle name="Comma 9 2 2 3 2 4 2" xfId="15943" xr:uid="{00000000-0005-0000-0000-000076280000}"/>
    <cellStyle name="Comma 9 2 2 3 2 4 2 2" xfId="27594" xr:uid="{00000000-0005-0000-0000-000077280000}"/>
    <cellStyle name="Comma 9 2 2 3 2 4 3" xfId="10082" xr:uid="{00000000-0005-0000-0000-000078280000}"/>
    <cellStyle name="Comma 9 2 2 3 2 4 4" xfId="21835" xr:uid="{00000000-0005-0000-0000-000079280000}"/>
    <cellStyle name="Comma 9 2 2 3 2 4 5" xfId="34023" xr:uid="{00000000-0005-0000-0000-00007A280000}"/>
    <cellStyle name="Comma 9 2 2 3 2 5" xfId="15938" xr:uid="{00000000-0005-0000-0000-00007B280000}"/>
    <cellStyle name="Comma 9 2 2 3 2 5 2" xfId="27589" xr:uid="{00000000-0005-0000-0000-00007C280000}"/>
    <cellStyle name="Comma 9 2 2 3 2 6" xfId="10077" xr:uid="{00000000-0005-0000-0000-00007D280000}"/>
    <cellStyle name="Comma 9 2 2 3 2 7" xfId="21830" xr:uid="{00000000-0005-0000-0000-00007E280000}"/>
    <cellStyle name="Comma 9 2 2 3 2 8" xfId="34024" xr:uid="{00000000-0005-0000-0000-00007F280000}"/>
    <cellStyle name="Comma 9 2 2 3 3" xfId="614" xr:uid="{00000000-0005-0000-0000-000080280000}"/>
    <cellStyle name="Comma 9 2 2 3 3 2" xfId="615" xr:uid="{00000000-0005-0000-0000-000081280000}"/>
    <cellStyle name="Comma 9 2 2 3 3 2 2" xfId="2812" xr:uid="{00000000-0005-0000-0000-000082280000}"/>
    <cellStyle name="Comma 9 2 2 3 3 2 2 2" xfId="7047" xr:uid="{00000000-0005-0000-0000-000083280000}"/>
    <cellStyle name="Comma 9 2 2 3 3 2 2 2 2" xfId="15946" xr:uid="{00000000-0005-0000-0000-000084280000}"/>
    <cellStyle name="Comma 9 2 2 3 3 2 2 2 3" xfId="27597" xr:uid="{00000000-0005-0000-0000-000085280000}"/>
    <cellStyle name="Comma 9 2 2 3 3 2 2 2 4" xfId="34025" xr:uid="{00000000-0005-0000-0000-000086280000}"/>
    <cellStyle name="Comma 9 2 2 3 3 2 2 3" xfId="10085" xr:uid="{00000000-0005-0000-0000-000087280000}"/>
    <cellStyle name="Comma 9 2 2 3 3 2 2 4" xfId="21838" xr:uid="{00000000-0005-0000-0000-000088280000}"/>
    <cellStyle name="Comma 9 2 2 3 3 2 2 5" xfId="34026" xr:uid="{00000000-0005-0000-0000-000089280000}"/>
    <cellStyle name="Comma 9 2 2 3 3 2 3" xfId="5830" xr:uid="{00000000-0005-0000-0000-00008A280000}"/>
    <cellStyle name="Comma 9 2 2 3 3 2 3 2" xfId="15947" xr:uid="{00000000-0005-0000-0000-00008B280000}"/>
    <cellStyle name="Comma 9 2 2 3 3 2 3 2 2" xfId="27598" xr:uid="{00000000-0005-0000-0000-00008C280000}"/>
    <cellStyle name="Comma 9 2 2 3 3 2 3 3" xfId="10086" xr:uid="{00000000-0005-0000-0000-00008D280000}"/>
    <cellStyle name="Comma 9 2 2 3 3 2 3 4" xfId="21839" xr:uid="{00000000-0005-0000-0000-00008E280000}"/>
    <cellStyle name="Comma 9 2 2 3 3 2 3 5" xfId="34027" xr:uid="{00000000-0005-0000-0000-00008F280000}"/>
    <cellStyle name="Comma 9 2 2 3 3 2 4" xfId="15945" xr:uid="{00000000-0005-0000-0000-000090280000}"/>
    <cellStyle name="Comma 9 2 2 3 3 2 4 2" xfId="27596" xr:uid="{00000000-0005-0000-0000-000091280000}"/>
    <cellStyle name="Comma 9 2 2 3 3 2 5" xfId="10084" xr:uid="{00000000-0005-0000-0000-000092280000}"/>
    <cellStyle name="Comma 9 2 2 3 3 2 6" xfId="21837" xr:uid="{00000000-0005-0000-0000-000093280000}"/>
    <cellStyle name="Comma 9 2 2 3 3 2 7" xfId="34028" xr:uid="{00000000-0005-0000-0000-000094280000}"/>
    <cellStyle name="Comma 9 2 2 3 3 3" xfId="2811" xr:uid="{00000000-0005-0000-0000-000095280000}"/>
    <cellStyle name="Comma 9 2 2 3 3 3 2" xfId="7046" xr:uid="{00000000-0005-0000-0000-000096280000}"/>
    <cellStyle name="Comma 9 2 2 3 3 3 2 2" xfId="15948" xr:uid="{00000000-0005-0000-0000-000097280000}"/>
    <cellStyle name="Comma 9 2 2 3 3 3 2 3" xfId="27599" xr:uid="{00000000-0005-0000-0000-000098280000}"/>
    <cellStyle name="Comma 9 2 2 3 3 3 2 4" xfId="34029" xr:uid="{00000000-0005-0000-0000-000099280000}"/>
    <cellStyle name="Comma 9 2 2 3 3 3 3" xfId="10087" xr:uid="{00000000-0005-0000-0000-00009A280000}"/>
    <cellStyle name="Comma 9 2 2 3 3 3 4" xfId="21840" xr:uid="{00000000-0005-0000-0000-00009B280000}"/>
    <cellStyle name="Comma 9 2 2 3 3 3 5" xfId="34030" xr:uid="{00000000-0005-0000-0000-00009C280000}"/>
    <cellStyle name="Comma 9 2 2 3 3 4" xfId="4968" xr:uid="{00000000-0005-0000-0000-00009D280000}"/>
    <cellStyle name="Comma 9 2 2 3 3 4 2" xfId="15949" xr:uid="{00000000-0005-0000-0000-00009E280000}"/>
    <cellStyle name="Comma 9 2 2 3 3 4 2 2" xfId="27600" xr:uid="{00000000-0005-0000-0000-00009F280000}"/>
    <cellStyle name="Comma 9 2 2 3 3 4 3" xfId="10088" xr:uid="{00000000-0005-0000-0000-0000A0280000}"/>
    <cellStyle name="Comma 9 2 2 3 3 4 4" xfId="21841" xr:uid="{00000000-0005-0000-0000-0000A1280000}"/>
    <cellStyle name="Comma 9 2 2 3 3 4 5" xfId="34031" xr:uid="{00000000-0005-0000-0000-0000A2280000}"/>
    <cellStyle name="Comma 9 2 2 3 3 5" xfId="15944" xr:uid="{00000000-0005-0000-0000-0000A3280000}"/>
    <cellStyle name="Comma 9 2 2 3 3 5 2" xfId="27595" xr:uid="{00000000-0005-0000-0000-0000A4280000}"/>
    <cellStyle name="Comma 9 2 2 3 3 6" xfId="10083" xr:uid="{00000000-0005-0000-0000-0000A5280000}"/>
    <cellStyle name="Comma 9 2 2 3 3 7" xfId="21836" xr:uid="{00000000-0005-0000-0000-0000A6280000}"/>
    <cellStyle name="Comma 9 2 2 3 3 8" xfId="34032" xr:uid="{00000000-0005-0000-0000-0000A7280000}"/>
    <cellStyle name="Comma 9 2 2 3 4" xfId="616" xr:uid="{00000000-0005-0000-0000-0000A8280000}"/>
    <cellStyle name="Comma 9 2 2 3 4 2" xfId="617" xr:uid="{00000000-0005-0000-0000-0000A9280000}"/>
    <cellStyle name="Comma 9 2 2 3 4 2 2" xfId="2814" xr:uid="{00000000-0005-0000-0000-0000AA280000}"/>
    <cellStyle name="Comma 9 2 2 3 4 2 2 2" xfId="7049" xr:uid="{00000000-0005-0000-0000-0000AB280000}"/>
    <cellStyle name="Comma 9 2 2 3 4 2 2 2 2" xfId="15952" xr:uid="{00000000-0005-0000-0000-0000AC280000}"/>
    <cellStyle name="Comma 9 2 2 3 4 2 2 2 3" xfId="27603" xr:uid="{00000000-0005-0000-0000-0000AD280000}"/>
    <cellStyle name="Comma 9 2 2 3 4 2 2 2 4" xfId="34033" xr:uid="{00000000-0005-0000-0000-0000AE280000}"/>
    <cellStyle name="Comma 9 2 2 3 4 2 2 3" xfId="10091" xr:uid="{00000000-0005-0000-0000-0000AF280000}"/>
    <cellStyle name="Comma 9 2 2 3 4 2 2 4" xfId="21844" xr:uid="{00000000-0005-0000-0000-0000B0280000}"/>
    <cellStyle name="Comma 9 2 2 3 4 2 2 5" xfId="34034" xr:uid="{00000000-0005-0000-0000-0000B1280000}"/>
    <cellStyle name="Comma 9 2 2 3 4 2 3" xfId="5831" xr:uid="{00000000-0005-0000-0000-0000B2280000}"/>
    <cellStyle name="Comma 9 2 2 3 4 2 3 2" xfId="15953" xr:uid="{00000000-0005-0000-0000-0000B3280000}"/>
    <cellStyle name="Comma 9 2 2 3 4 2 3 2 2" xfId="27604" xr:uid="{00000000-0005-0000-0000-0000B4280000}"/>
    <cellStyle name="Comma 9 2 2 3 4 2 3 3" xfId="10092" xr:uid="{00000000-0005-0000-0000-0000B5280000}"/>
    <cellStyle name="Comma 9 2 2 3 4 2 3 4" xfId="21845" xr:uid="{00000000-0005-0000-0000-0000B6280000}"/>
    <cellStyle name="Comma 9 2 2 3 4 2 3 5" xfId="34035" xr:uid="{00000000-0005-0000-0000-0000B7280000}"/>
    <cellStyle name="Comma 9 2 2 3 4 2 4" xfId="15951" xr:uid="{00000000-0005-0000-0000-0000B8280000}"/>
    <cellStyle name="Comma 9 2 2 3 4 2 4 2" xfId="27602" xr:uid="{00000000-0005-0000-0000-0000B9280000}"/>
    <cellStyle name="Comma 9 2 2 3 4 2 5" xfId="10090" xr:uid="{00000000-0005-0000-0000-0000BA280000}"/>
    <cellStyle name="Comma 9 2 2 3 4 2 6" xfId="21843" xr:uid="{00000000-0005-0000-0000-0000BB280000}"/>
    <cellStyle name="Comma 9 2 2 3 4 2 7" xfId="34036" xr:uid="{00000000-0005-0000-0000-0000BC280000}"/>
    <cellStyle name="Comma 9 2 2 3 4 3" xfId="2813" xr:uid="{00000000-0005-0000-0000-0000BD280000}"/>
    <cellStyle name="Comma 9 2 2 3 4 3 2" xfId="7048" xr:uid="{00000000-0005-0000-0000-0000BE280000}"/>
    <cellStyle name="Comma 9 2 2 3 4 3 2 2" xfId="15954" xr:uid="{00000000-0005-0000-0000-0000BF280000}"/>
    <cellStyle name="Comma 9 2 2 3 4 3 2 3" xfId="27605" xr:uid="{00000000-0005-0000-0000-0000C0280000}"/>
    <cellStyle name="Comma 9 2 2 3 4 3 2 4" xfId="34037" xr:uid="{00000000-0005-0000-0000-0000C1280000}"/>
    <cellStyle name="Comma 9 2 2 3 4 3 3" xfId="10093" xr:uid="{00000000-0005-0000-0000-0000C2280000}"/>
    <cellStyle name="Comma 9 2 2 3 4 3 4" xfId="21846" xr:uid="{00000000-0005-0000-0000-0000C3280000}"/>
    <cellStyle name="Comma 9 2 2 3 4 3 5" xfId="34038" xr:uid="{00000000-0005-0000-0000-0000C4280000}"/>
    <cellStyle name="Comma 9 2 2 3 4 4" xfId="5419" xr:uid="{00000000-0005-0000-0000-0000C5280000}"/>
    <cellStyle name="Comma 9 2 2 3 4 4 2" xfId="15955" xr:uid="{00000000-0005-0000-0000-0000C6280000}"/>
    <cellStyle name="Comma 9 2 2 3 4 4 2 2" xfId="27606" xr:uid="{00000000-0005-0000-0000-0000C7280000}"/>
    <cellStyle name="Comma 9 2 2 3 4 4 3" xfId="10094" xr:uid="{00000000-0005-0000-0000-0000C8280000}"/>
    <cellStyle name="Comma 9 2 2 3 4 4 4" xfId="21847" xr:uid="{00000000-0005-0000-0000-0000C9280000}"/>
    <cellStyle name="Comma 9 2 2 3 4 4 5" xfId="34039" xr:uid="{00000000-0005-0000-0000-0000CA280000}"/>
    <cellStyle name="Comma 9 2 2 3 4 5" xfId="15950" xr:uid="{00000000-0005-0000-0000-0000CB280000}"/>
    <cellStyle name="Comma 9 2 2 3 4 5 2" xfId="27601" xr:uid="{00000000-0005-0000-0000-0000CC280000}"/>
    <cellStyle name="Comma 9 2 2 3 4 6" xfId="10089" xr:uid="{00000000-0005-0000-0000-0000CD280000}"/>
    <cellStyle name="Comma 9 2 2 3 4 7" xfId="21842" xr:uid="{00000000-0005-0000-0000-0000CE280000}"/>
    <cellStyle name="Comma 9 2 2 3 4 8" xfId="34040" xr:uid="{00000000-0005-0000-0000-0000CF280000}"/>
    <cellStyle name="Comma 9 2 2 3 5" xfId="618" xr:uid="{00000000-0005-0000-0000-0000D0280000}"/>
    <cellStyle name="Comma 9 2 2 3 5 2" xfId="2815" xr:uid="{00000000-0005-0000-0000-0000D1280000}"/>
    <cellStyle name="Comma 9 2 2 3 5 2 2" xfId="7050" xr:uid="{00000000-0005-0000-0000-0000D2280000}"/>
    <cellStyle name="Comma 9 2 2 3 5 2 2 2" xfId="15957" xr:uid="{00000000-0005-0000-0000-0000D3280000}"/>
    <cellStyle name="Comma 9 2 2 3 5 2 2 3" xfId="27608" xr:uid="{00000000-0005-0000-0000-0000D4280000}"/>
    <cellStyle name="Comma 9 2 2 3 5 2 2 4" xfId="34041" xr:uid="{00000000-0005-0000-0000-0000D5280000}"/>
    <cellStyle name="Comma 9 2 2 3 5 2 3" xfId="10096" xr:uid="{00000000-0005-0000-0000-0000D6280000}"/>
    <cellStyle name="Comma 9 2 2 3 5 2 4" xfId="21849" xr:uid="{00000000-0005-0000-0000-0000D7280000}"/>
    <cellStyle name="Comma 9 2 2 3 5 2 5" xfId="34042" xr:uid="{00000000-0005-0000-0000-0000D8280000}"/>
    <cellStyle name="Comma 9 2 2 3 5 3" xfId="5832" xr:uid="{00000000-0005-0000-0000-0000D9280000}"/>
    <cellStyle name="Comma 9 2 2 3 5 3 2" xfId="15958" xr:uid="{00000000-0005-0000-0000-0000DA280000}"/>
    <cellStyle name="Comma 9 2 2 3 5 3 2 2" xfId="27609" xr:uid="{00000000-0005-0000-0000-0000DB280000}"/>
    <cellStyle name="Comma 9 2 2 3 5 3 3" xfId="10097" xr:uid="{00000000-0005-0000-0000-0000DC280000}"/>
    <cellStyle name="Comma 9 2 2 3 5 3 4" xfId="21850" xr:uid="{00000000-0005-0000-0000-0000DD280000}"/>
    <cellStyle name="Comma 9 2 2 3 5 3 5" xfId="34043" xr:uid="{00000000-0005-0000-0000-0000DE280000}"/>
    <cellStyle name="Comma 9 2 2 3 5 4" xfId="15956" xr:uid="{00000000-0005-0000-0000-0000DF280000}"/>
    <cellStyle name="Comma 9 2 2 3 5 4 2" xfId="27607" xr:uid="{00000000-0005-0000-0000-0000E0280000}"/>
    <cellStyle name="Comma 9 2 2 3 5 5" xfId="10095" xr:uid="{00000000-0005-0000-0000-0000E1280000}"/>
    <cellStyle name="Comma 9 2 2 3 5 6" xfId="21848" xr:uid="{00000000-0005-0000-0000-0000E2280000}"/>
    <cellStyle name="Comma 9 2 2 3 5 7" xfId="34044" xr:uid="{00000000-0005-0000-0000-0000E3280000}"/>
    <cellStyle name="Comma 9 2 2 3 6" xfId="2808" xr:uid="{00000000-0005-0000-0000-0000E4280000}"/>
    <cellStyle name="Comma 9 2 2 3 6 2" xfId="7043" xr:uid="{00000000-0005-0000-0000-0000E5280000}"/>
    <cellStyle name="Comma 9 2 2 3 6 2 2" xfId="15959" xr:uid="{00000000-0005-0000-0000-0000E6280000}"/>
    <cellStyle name="Comma 9 2 2 3 6 2 3" xfId="27610" xr:uid="{00000000-0005-0000-0000-0000E7280000}"/>
    <cellStyle name="Comma 9 2 2 3 6 2 4" xfId="34045" xr:uid="{00000000-0005-0000-0000-0000E8280000}"/>
    <cellStyle name="Comma 9 2 2 3 6 3" xfId="10098" xr:uid="{00000000-0005-0000-0000-0000E9280000}"/>
    <cellStyle name="Comma 9 2 2 3 6 4" xfId="21851" xr:uid="{00000000-0005-0000-0000-0000EA280000}"/>
    <cellStyle name="Comma 9 2 2 3 6 5" xfId="34046" xr:uid="{00000000-0005-0000-0000-0000EB280000}"/>
    <cellStyle name="Comma 9 2 2 3 7" xfId="4726" xr:uid="{00000000-0005-0000-0000-0000EC280000}"/>
    <cellStyle name="Comma 9 2 2 3 7 2" xfId="15960" xr:uid="{00000000-0005-0000-0000-0000ED280000}"/>
    <cellStyle name="Comma 9 2 2 3 7 2 2" xfId="27611" xr:uid="{00000000-0005-0000-0000-0000EE280000}"/>
    <cellStyle name="Comma 9 2 2 3 7 3" xfId="10099" xr:uid="{00000000-0005-0000-0000-0000EF280000}"/>
    <cellStyle name="Comma 9 2 2 3 7 4" xfId="21852" xr:uid="{00000000-0005-0000-0000-0000F0280000}"/>
    <cellStyle name="Comma 9 2 2 3 7 5" xfId="34047" xr:uid="{00000000-0005-0000-0000-0000F1280000}"/>
    <cellStyle name="Comma 9 2 2 3 8" xfId="15937" xr:uid="{00000000-0005-0000-0000-0000F2280000}"/>
    <cellStyle name="Comma 9 2 2 3 8 2" xfId="27588" xr:uid="{00000000-0005-0000-0000-0000F3280000}"/>
    <cellStyle name="Comma 9 2 2 3 9" xfId="10076" xr:uid="{00000000-0005-0000-0000-0000F4280000}"/>
    <cellStyle name="Comma 9 2 2 4" xfId="619" xr:uid="{00000000-0005-0000-0000-0000F5280000}"/>
    <cellStyle name="Comma 9 2 2 4 2" xfId="620" xr:uid="{00000000-0005-0000-0000-0000F6280000}"/>
    <cellStyle name="Comma 9 2 2 4 2 2" xfId="2817" xr:uid="{00000000-0005-0000-0000-0000F7280000}"/>
    <cellStyle name="Comma 9 2 2 4 2 2 2" xfId="7052" xr:uid="{00000000-0005-0000-0000-0000F8280000}"/>
    <cellStyle name="Comma 9 2 2 4 2 2 2 2" xfId="15963" xr:uid="{00000000-0005-0000-0000-0000F9280000}"/>
    <cellStyle name="Comma 9 2 2 4 2 2 2 3" xfId="27614" xr:uid="{00000000-0005-0000-0000-0000FA280000}"/>
    <cellStyle name="Comma 9 2 2 4 2 2 2 4" xfId="34048" xr:uid="{00000000-0005-0000-0000-0000FB280000}"/>
    <cellStyle name="Comma 9 2 2 4 2 2 3" xfId="10102" xr:uid="{00000000-0005-0000-0000-0000FC280000}"/>
    <cellStyle name="Comma 9 2 2 4 2 2 4" xfId="21855" xr:uid="{00000000-0005-0000-0000-0000FD280000}"/>
    <cellStyle name="Comma 9 2 2 4 2 2 5" xfId="34049" xr:uid="{00000000-0005-0000-0000-0000FE280000}"/>
    <cellStyle name="Comma 9 2 2 4 2 3" xfId="5833" xr:uid="{00000000-0005-0000-0000-0000FF280000}"/>
    <cellStyle name="Comma 9 2 2 4 2 3 2" xfId="15964" xr:uid="{00000000-0005-0000-0000-000000290000}"/>
    <cellStyle name="Comma 9 2 2 4 2 3 2 2" xfId="27615" xr:uid="{00000000-0005-0000-0000-000001290000}"/>
    <cellStyle name="Comma 9 2 2 4 2 3 3" xfId="10103" xr:uid="{00000000-0005-0000-0000-000002290000}"/>
    <cellStyle name="Comma 9 2 2 4 2 3 4" xfId="21856" xr:uid="{00000000-0005-0000-0000-000003290000}"/>
    <cellStyle name="Comma 9 2 2 4 2 3 5" xfId="34050" xr:uid="{00000000-0005-0000-0000-000004290000}"/>
    <cellStyle name="Comma 9 2 2 4 2 4" xfId="15962" xr:uid="{00000000-0005-0000-0000-000005290000}"/>
    <cellStyle name="Comma 9 2 2 4 2 4 2" xfId="27613" xr:uid="{00000000-0005-0000-0000-000006290000}"/>
    <cellStyle name="Comma 9 2 2 4 2 5" xfId="10101" xr:uid="{00000000-0005-0000-0000-000007290000}"/>
    <cellStyle name="Comma 9 2 2 4 2 6" xfId="21854" xr:uid="{00000000-0005-0000-0000-000008290000}"/>
    <cellStyle name="Comma 9 2 2 4 2 7" xfId="34051" xr:uid="{00000000-0005-0000-0000-000009290000}"/>
    <cellStyle name="Comma 9 2 2 4 3" xfId="2816" xr:uid="{00000000-0005-0000-0000-00000A290000}"/>
    <cellStyle name="Comma 9 2 2 4 3 2" xfId="7051" xr:uid="{00000000-0005-0000-0000-00000B290000}"/>
    <cellStyle name="Comma 9 2 2 4 3 2 2" xfId="15965" xr:uid="{00000000-0005-0000-0000-00000C290000}"/>
    <cellStyle name="Comma 9 2 2 4 3 2 3" xfId="27616" xr:uid="{00000000-0005-0000-0000-00000D290000}"/>
    <cellStyle name="Comma 9 2 2 4 3 2 4" xfId="34052" xr:uid="{00000000-0005-0000-0000-00000E290000}"/>
    <cellStyle name="Comma 9 2 2 4 3 3" xfId="10104" xr:uid="{00000000-0005-0000-0000-00000F290000}"/>
    <cellStyle name="Comma 9 2 2 4 3 4" xfId="21857" xr:uid="{00000000-0005-0000-0000-000010290000}"/>
    <cellStyle name="Comma 9 2 2 4 3 5" xfId="34053" xr:uid="{00000000-0005-0000-0000-000011290000}"/>
    <cellStyle name="Comma 9 2 2 4 4" xfId="5090" xr:uid="{00000000-0005-0000-0000-000012290000}"/>
    <cellStyle name="Comma 9 2 2 4 4 2" xfId="15966" xr:uid="{00000000-0005-0000-0000-000013290000}"/>
    <cellStyle name="Comma 9 2 2 4 4 2 2" xfId="27617" xr:uid="{00000000-0005-0000-0000-000014290000}"/>
    <cellStyle name="Comma 9 2 2 4 4 3" xfId="10105" xr:uid="{00000000-0005-0000-0000-000015290000}"/>
    <cellStyle name="Comma 9 2 2 4 4 4" xfId="21858" xr:uid="{00000000-0005-0000-0000-000016290000}"/>
    <cellStyle name="Comma 9 2 2 4 4 5" xfId="34054" xr:uid="{00000000-0005-0000-0000-000017290000}"/>
    <cellStyle name="Comma 9 2 2 4 5" xfId="15961" xr:uid="{00000000-0005-0000-0000-000018290000}"/>
    <cellStyle name="Comma 9 2 2 4 5 2" xfId="27612" xr:uid="{00000000-0005-0000-0000-000019290000}"/>
    <cellStyle name="Comma 9 2 2 4 6" xfId="10100" xr:uid="{00000000-0005-0000-0000-00001A290000}"/>
    <cellStyle name="Comma 9 2 2 4 7" xfId="21853" xr:uid="{00000000-0005-0000-0000-00001B290000}"/>
    <cellStyle name="Comma 9 2 2 4 8" xfId="34055" xr:uid="{00000000-0005-0000-0000-00001C290000}"/>
    <cellStyle name="Comma 9 2 2 5" xfId="621" xr:uid="{00000000-0005-0000-0000-00001D290000}"/>
    <cellStyle name="Comma 9 2 2 5 2" xfId="622" xr:uid="{00000000-0005-0000-0000-00001E290000}"/>
    <cellStyle name="Comma 9 2 2 5 2 2" xfId="2819" xr:uid="{00000000-0005-0000-0000-00001F290000}"/>
    <cellStyle name="Comma 9 2 2 5 2 2 2" xfId="7054" xr:uid="{00000000-0005-0000-0000-000020290000}"/>
    <cellStyle name="Comma 9 2 2 5 2 2 2 2" xfId="15969" xr:uid="{00000000-0005-0000-0000-000021290000}"/>
    <cellStyle name="Comma 9 2 2 5 2 2 2 3" xfId="27620" xr:uid="{00000000-0005-0000-0000-000022290000}"/>
    <cellStyle name="Comma 9 2 2 5 2 2 2 4" xfId="34056" xr:uid="{00000000-0005-0000-0000-000023290000}"/>
    <cellStyle name="Comma 9 2 2 5 2 2 3" xfId="10108" xr:uid="{00000000-0005-0000-0000-000024290000}"/>
    <cellStyle name="Comma 9 2 2 5 2 2 4" xfId="21861" xr:uid="{00000000-0005-0000-0000-000025290000}"/>
    <cellStyle name="Comma 9 2 2 5 2 2 5" xfId="34057" xr:uid="{00000000-0005-0000-0000-000026290000}"/>
    <cellStyle name="Comma 9 2 2 5 2 3" xfId="5834" xr:uid="{00000000-0005-0000-0000-000027290000}"/>
    <cellStyle name="Comma 9 2 2 5 2 3 2" xfId="15970" xr:uid="{00000000-0005-0000-0000-000028290000}"/>
    <cellStyle name="Comma 9 2 2 5 2 3 2 2" xfId="27621" xr:uid="{00000000-0005-0000-0000-000029290000}"/>
    <cellStyle name="Comma 9 2 2 5 2 3 3" xfId="10109" xr:uid="{00000000-0005-0000-0000-00002A290000}"/>
    <cellStyle name="Comma 9 2 2 5 2 3 4" xfId="21862" xr:uid="{00000000-0005-0000-0000-00002B290000}"/>
    <cellStyle name="Comma 9 2 2 5 2 3 5" xfId="34058" xr:uid="{00000000-0005-0000-0000-00002C290000}"/>
    <cellStyle name="Comma 9 2 2 5 2 4" xfId="15968" xr:uid="{00000000-0005-0000-0000-00002D290000}"/>
    <cellStyle name="Comma 9 2 2 5 2 4 2" xfId="27619" xr:uid="{00000000-0005-0000-0000-00002E290000}"/>
    <cellStyle name="Comma 9 2 2 5 2 5" xfId="10107" xr:uid="{00000000-0005-0000-0000-00002F290000}"/>
    <cellStyle name="Comma 9 2 2 5 2 6" xfId="21860" xr:uid="{00000000-0005-0000-0000-000030290000}"/>
    <cellStyle name="Comma 9 2 2 5 2 7" xfId="34059" xr:uid="{00000000-0005-0000-0000-000031290000}"/>
    <cellStyle name="Comma 9 2 2 5 3" xfId="2818" xr:uid="{00000000-0005-0000-0000-000032290000}"/>
    <cellStyle name="Comma 9 2 2 5 3 2" xfId="7053" xr:uid="{00000000-0005-0000-0000-000033290000}"/>
    <cellStyle name="Comma 9 2 2 5 3 2 2" xfId="15971" xr:uid="{00000000-0005-0000-0000-000034290000}"/>
    <cellStyle name="Comma 9 2 2 5 3 2 3" xfId="27622" xr:uid="{00000000-0005-0000-0000-000035290000}"/>
    <cellStyle name="Comma 9 2 2 5 3 2 4" xfId="34060" xr:uid="{00000000-0005-0000-0000-000036290000}"/>
    <cellStyle name="Comma 9 2 2 5 3 3" xfId="10110" xr:uid="{00000000-0005-0000-0000-000037290000}"/>
    <cellStyle name="Comma 9 2 2 5 3 4" xfId="21863" xr:uid="{00000000-0005-0000-0000-000038290000}"/>
    <cellStyle name="Comma 9 2 2 5 3 5" xfId="34061" xr:uid="{00000000-0005-0000-0000-000039290000}"/>
    <cellStyle name="Comma 9 2 2 5 4" xfId="4848" xr:uid="{00000000-0005-0000-0000-00003A290000}"/>
    <cellStyle name="Comma 9 2 2 5 4 2" xfId="15972" xr:uid="{00000000-0005-0000-0000-00003B290000}"/>
    <cellStyle name="Comma 9 2 2 5 4 2 2" xfId="27623" xr:uid="{00000000-0005-0000-0000-00003C290000}"/>
    <cellStyle name="Comma 9 2 2 5 4 3" xfId="10111" xr:uid="{00000000-0005-0000-0000-00003D290000}"/>
    <cellStyle name="Comma 9 2 2 5 4 4" xfId="21864" xr:uid="{00000000-0005-0000-0000-00003E290000}"/>
    <cellStyle name="Comma 9 2 2 5 4 5" xfId="34062" xr:uid="{00000000-0005-0000-0000-00003F290000}"/>
    <cellStyle name="Comma 9 2 2 5 5" xfId="15967" xr:uid="{00000000-0005-0000-0000-000040290000}"/>
    <cellStyle name="Comma 9 2 2 5 5 2" xfId="27618" xr:uid="{00000000-0005-0000-0000-000041290000}"/>
    <cellStyle name="Comma 9 2 2 5 6" xfId="10106" xr:uid="{00000000-0005-0000-0000-000042290000}"/>
    <cellStyle name="Comma 9 2 2 5 7" xfId="21859" xr:uid="{00000000-0005-0000-0000-000043290000}"/>
    <cellStyle name="Comma 9 2 2 5 8" xfId="34063" xr:uid="{00000000-0005-0000-0000-000044290000}"/>
    <cellStyle name="Comma 9 2 2 6" xfId="623" xr:uid="{00000000-0005-0000-0000-000045290000}"/>
    <cellStyle name="Comma 9 2 2 6 2" xfId="624" xr:uid="{00000000-0005-0000-0000-000046290000}"/>
    <cellStyle name="Comma 9 2 2 6 2 2" xfId="2821" xr:uid="{00000000-0005-0000-0000-000047290000}"/>
    <cellStyle name="Comma 9 2 2 6 2 2 2" xfId="7056" xr:uid="{00000000-0005-0000-0000-000048290000}"/>
    <cellStyle name="Comma 9 2 2 6 2 2 2 2" xfId="15975" xr:uid="{00000000-0005-0000-0000-000049290000}"/>
    <cellStyle name="Comma 9 2 2 6 2 2 2 3" xfId="27626" xr:uid="{00000000-0005-0000-0000-00004A290000}"/>
    <cellStyle name="Comma 9 2 2 6 2 2 2 4" xfId="34064" xr:uid="{00000000-0005-0000-0000-00004B290000}"/>
    <cellStyle name="Comma 9 2 2 6 2 2 3" xfId="10114" xr:uid="{00000000-0005-0000-0000-00004C290000}"/>
    <cellStyle name="Comma 9 2 2 6 2 2 4" xfId="21867" xr:uid="{00000000-0005-0000-0000-00004D290000}"/>
    <cellStyle name="Comma 9 2 2 6 2 2 5" xfId="34065" xr:uid="{00000000-0005-0000-0000-00004E290000}"/>
    <cellStyle name="Comma 9 2 2 6 2 3" xfId="5835" xr:uid="{00000000-0005-0000-0000-00004F290000}"/>
    <cellStyle name="Comma 9 2 2 6 2 3 2" xfId="15976" xr:uid="{00000000-0005-0000-0000-000050290000}"/>
    <cellStyle name="Comma 9 2 2 6 2 3 2 2" xfId="27627" xr:uid="{00000000-0005-0000-0000-000051290000}"/>
    <cellStyle name="Comma 9 2 2 6 2 3 3" xfId="10115" xr:uid="{00000000-0005-0000-0000-000052290000}"/>
    <cellStyle name="Comma 9 2 2 6 2 3 4" xfId="21868" xr:uid="{00000000-0005-0000-0000-000053290000}"/>
    <cellStyle name="Comma 9 2 2 6 2 3 5" xfId="34066" xr:uid="{00000000-0005-0000-0000-000054290000}"/>
    <cellStyle name="Comma 9 2 2 6 2 4" xfId="15974" xr:uid="{00000000-0005-0000-0000-000055290000}"/>
    <cellStyle name="Comma 9 2 2 6 2 4 2" xfId="27625" xr:uid="{00000000-0005-0000-0000-000056290000}"/>
    <cellStyle name="Comma 9 2 2 6 2 5" xfId="10113" xr:uid="{00000000-0005-0000-0000-000057290000}"/>
    <cellStyle name="Comma 9 2 2 6 2 6" xfId="21866" xr:uid="{00000000-0005-0000-0000-000058290000}"/>
    <cellStyle name="Comma 9 2 2 6 2 7" xfId="34067" xr:uid="{00000000-0005-0000-0000-000059290000}"/>
    <cellStyle name="Comma 9 2 2 6 3" xfId="2820" xr:uid="{00000000-0005-0000-0000-00005A290000}"/>
    <cellStyle name="Comma 9 2 2 6 3 2" xfId="7055" xr:uid="{00000000-0005-0000-0000-00005B290000}"/>
    <cellStyle name="Comma 9 2 2 6 3 2 2" xfId="15977" xr:uid="{00000000-0005-0000-0000-00005C290000}"/>
    <cellStyle name="Comma 9 2 2 6 3 2 3" xfId="27628" xr:uid="{00000000-0005-0000-0000-00005D290000}"/>
    <cellStyle name="Comma 9 2 2 6 3 2 4" xfId="34068" xr:uid="{00000000-0005-0000-0000-00005E290000}"/>
    <cellStyle name="Comma 9 2 2 6 3 3" xfId="10116" xr:uid="{00000000-0005-0000-0000-00005F290000}"/>
    <cellStyle name="Comma 9 2 2 6 3 4" xfId="21869" xr:uid="{00000000-0005-0000-0000-000060290000}"/>
    <cellStyle name="Comma 9 2 2 6 3 5" xfId="34069" xr:uid="{00000000-0005-0000-0000-000061290000}"/>
    <cellStyle name="Comma 9 2 2 6 4" xfId="5299" xr:uid="{00000000-0005-0000-0000-000062290000}"/>
    <cellStyle name="Comma 9 2 2 6 4 2" xfId="15978" xr:uid="{00000000-0005-0000-0000-000063290000}"/>
    <cellStyle name="Comma 9 2 2 6 4 2 2" xfId="27629" xr:uid="{00000000-0005-0000-0000-000064290000}"/>
    <cellStyle name="Comma 9 2 2 6 4 3" xfId="10117" xr:uid="{00000000-0005-0000-0000-000065290000}"/>
    <cellStyle name="Comma 9 2 2 6 4 4" xfId="21870" xr:uid="{00000000-0005-0000-0000-000066290000}"/>
    <cellStyle name="Comma 9 2 2 6 4 5" xfId="34070" xr:uid="{00000000-0005-0000-0000-000067290000}"/>
    <cellStyle name="Comma 9 2 2 6 5" xfId="15973" xr:uid="{00000000-0005-0000-0000-000068290000}"/>
    <cellStyle name="Comma 9 2 2 6 5 2" xfId="27624" xr:uid="{00000000-0005-0000-0000-000069290000}"/>
    <cellStyle name="Comma 9 2 2 6 6" xfId="10112" xr:uid="{00000000-0005-0000-0000-00006A290000}"/>
    <cellStyle name="Comma 9 2 2 6 7" xfId="21865" xr:uid="{00000000-0005-0000-0000-00006B290000}"/>
    <cellStyle name="Comma 9 2 2 6 8" xfId="34071" xr:uid="{00000000-0005-0000-0000-00006C290000}"/>
    <cellStyle name="Comma 9 2 2 7" xfId="625" xr:uid="{00000000-0005-0000-0000-00006D290000}"/>
    <cellStyle name="Comma 9 2 2 7 2" xfId="2822" xr:uid="{00000000-0005-0000-0000-00006E290000}"/>
    <cellStyle name="Comma 9 2 2 7 2 2" xfId="7057" xr:uid="{00000000-0005-0000-0000-00006F290000}"/>
    <cellStyle name="Comma 9 2 2 7 2 2 2" xfId="15980" xr:uid="{00000000-0005-0000-0000-000070290000}"/>
    <cellStyle name="Comma 9 2 2 7 2 2 3" xfId="27631" xr:uid="{00000000-0005-0000-0000-000071290000}"/>
    <cellStyle name="Comma 9 2 2 7 2 2 4" xfId="34072" xr:uid="{00000000-0005-0000-0000-000072290000}"/>
    <cellStyle name="Comma 9 2 2 7 2 3" xfId="10119" xr:uid="{00000000-0005-0000-0000-000073290000}"/>
    <cellStyle name="Comma 9 2 2 7 2 4" xfId="21872" xr:uid="{00000000-0005-0000-0000-000074290000}"/>
    <cellStyle name="Comma 9 2 2 7 2 5" xfId="34073" xr:uid="{00000000-0005-0000-0000-000075290000}"/>
    <cellStyle name="Comma 9 2 2 7 3" xfId="5836" xr:uid="{00000000-0005-0000-0000-000076290000}"/>
    <cellStyle name="Comma 9 2 2 7 3 2" xfId="15981" xr:uid="{00000000-0005-0000-0000-000077290000}"/>
    <cellStyle name="Comma 9 2 2 7 3 2 2" xfId="27632" xr:uid="{00000000-0005-0000-0000-000078290000}"/>
    <cellStyle name="Comma 9 2 2 7 3 3" xfId="10120" xr:uid="{00000000-0005-0000-0000-000079290000}"/>
    <cellStyle name="Comma 9 2 2 7 3 4" xfId="21873" xr:uid="{00000000-0005-0000-0000-00007A290000}"/>
    <cellStyle name="Comma 9 2 2 7 3 5" xfId="34074" xr:uid="{00000000-0005-0000-0000-00007B290000}"/>
    <cellStyle name="Comma 9 2 2 7 4" xfId="15979" xr:uid="{00000000-0005-0000-0000-00007C290000}"/>
    <cellStyle name="Comma 9 2 2 7 4 2" xfId="27630" xr:uid="{00000000-0005-0000-0000-00007D290000}"/>
    <cellStyle name="Comma 9 2 2 7 5" xfId="10118" xr:uid="{00000000-0005-0000-0000-00007E290000}"/>
    <cellStyle name="Comma 9 2 2 7 6" xfId="21871" xr:uid="{00000000-0005-0000-0000-00007F290000}"/>
    <cellStyle name="Comma 9 2 2 7 7" xfId="34075" xr:uid="{00000000-0005-0000-0000-000080290000}"/>
    <cellStyle name="Comma 9 2 2 8" xfId="2799" xr:uid="{00000000-0005-0000-0000-000081290000}"/>
    <cellStyle name="Comma 9 2 2 8 2" xfId="7034" xr:uid="{00000000-0005-0000-0000-000082290000}"/>
    <cellStyle name="Comma 9 2 2 8 2 2" xfId="15982" xr:uid="{00000000-0005-0000-0000-000083290000}"/>
    <cellStyle name="Comma 9 2 2 8 2 3" xfId="27633" xr:uid="{00000000-0005-0000-0000-000084290000}"/>
    <cellStyle name="Comma 9 2 2 8 2 4" xfId="34076" xr:uid="{00000000-0005-0000-0000-000085290000}"/>
    <cellStyle name="Comma 9 2 2 8 3" xfId="10121" xr:uid="{00000000-0005-0000-0000-000086290000}"/>
    <cellStyle name="Comma 9 2 2 8 4" xfId="21874" xr:uid="{00000000-0005-0000-0000-000087290000}"/>
    <cellStyle name="Comma 9 2 2 8 5" xfId="34077" xr:uid="{00000000-0005-0000-0000-000088290000}"/>
    <cellStyle name="Comma 9 2 2 9" xfId="4606" xr:uid="{00000000-0005-0000-0000-000089290000}"/>
    <cellStyle name="Comma 9 2 2 9 2" xfId="15983" xr:uid="{00000000-0005-0000-0000-00008A290000}"/>
    <cellStyle name="Comma 9 2 2 9 2 2" xfId="27634" xr:uid="{00000000-0005-0000-0000-00008B290000}"/>
    <cellStyle name="Comma 9 2 2 9 3" xfId="10122" xr:uid="{00000000-0005-0000-0000-00008C290000}"/>
    <cellStyle name="Comma 9 2 2 9 4" xfId="21875" xr:uid="{00000000-0005-0000-0000-00008D290000}"/>
    <cellStyle name="Comma 9 2 2 9 5" xfId="34078" xr:uid="{00000000-0005-0000-0000-00008E290000}"/>
    <cellStyle name="Comma 9 2 3" xfId="626" xr:uid="{00000000-0005-0000-0000-00008F290000}"/>
    <cellStyle name="Comma 9 2 3 10" xfId="10123" xr:uid="{00000000-0005-0000-0000-000090290000}"/>
    <cellStyle name="Comma 9 2 3 11" xfId="21876" xr:uid="{00000000-0005-0000-0000-000091290000}"/>
    <cellStyle name="Comma 9 2 3 12" xfId="34079" xr:uid="{00000000-0005-0000-0000-000092290000}"/>
    <cellStyle name="Comma 9 2 3 2" xfId="627" xr:uid="{00000000-0005-0000-0000-000093290000}"/>
    <cellStyle name="Comma 9 2 3 2 10" xfId="21877" xr:uid="{00000000-0005-0000-0000-000094290000}"/>
    <cellStyle name="Comma 9 2 3 2 11" xfId="34080" xr:uid="{00000000-0005-0000-0000-000095290000}"/>
    <cellStyle name="Comma 9 2 3 2 2" xfId="628" xr:uid="{00000000-0005-0000-0000-000096290000}"/>
    <cellStyle name="Comma 9 2 3 2 2 2" xfId="629" xr:uid="{00000000-0005-0000-0000-000097290000}"/>
    <cellStyle name="Comma 9 2 3 2 2 2 2" xfId="2826" xr:uid="{00000000-0005-0000-0000-000098290000}"/>
    <cellStyle name="Comma 9 2 3 2 2 2 2 2" xfId="7061" xr:uid="{00000000-0005-0000-0000-000099290000}"/>
    <cellStyle name="Comma 9 2 3 2 2 2 2 2 2" xfId="15988" xr:uid="{00000000-0005-0000-0000-00009A290000}"/>
    <cellStyle name="Comma 9 2 3 2 2 2 2 2 3" xfId="27639" xr:uid="{00000000-0005-0000-0000-00009B290000}"/>
    <cellStyle name="Comma 9 2 3 2 2 2 2 2 4" xfId="34081" xr:uid="{00000000-0005-0000-0000-00009C290000}"/>
    <cellStyle name="Comma 9 2 3 2 2 2 2 3" xfId="10127" xr:uid="{00000000-0005-0000-0000-00009D290000}"/>
    <cellStyle name="Comma 9 2 3 2 2 2 2 4" xfId="21880" xr:uid="{00000000-0005-0000-0000-00009E290000}"/>
    <cellStyle name="Comma 9 2 3 2 2 2 2 5" xfId="34082" xr:uid="{00000000-0005-0000-0000-00009F290000}"/>
    <cellStyle name="Comma 9 2 3 2 2 2 3" xfId="5837" xr:uid="{00000000-0005-0000-0000-0000A0290000}"/>
    <cellStyle name="Comma 9 2 3 2 2 2 3 2" xfId="15989" xr:uid="{00000000-0005-0000-0000-0000A1290000}"/>
    <cellStyle name="Comma 9 2 3 2 2 2 3 2 2" xfId="27640" xr:uid="{00000000-0005-0000-0000-0000A2290000}"/>
    <cellStyle name="Comma 9 2 3 2 2 2 3 3" xfId="10128" xr:uid="{00000000-0005-0000-0000-0000A3290000}"/>
    <cellStyle name="Comma 9 2 3 2 2 2 3 4" xfId="21881" xr:uid="{00000000-0005-0000-0000-0000A4290000}"/>
    <cellStyle name="Comma 9 2 3 2 2 2 3 5" xfId="34083" xr:uid="{00000000-0005-0000-0000-0000A5290000}"/>
    <cellStyle name="Comma 9 2 3 2 2 2 4" xfId="15987" xr:uid="{00000000-0005-0000-0000-0000A6290000}"/>
    <cellStyle name="Comma 9 2 3 2 2 2 4 2" xfId="27638" xr:uid="{00000000-0005-0000-0000-0000A7290000}"/>
    <cellStyle name="Comma 9 2 3 2 2 2 5" xfId="10126" xr:uid="{00000000-0005-0000-0000-0000A8290000}"/>
    <cellStyle name="Comma 9 2 3 2 2 2 6" xfId="21879" xr:uid="{00000000-0005-0000-0000-0000A9290000}"/>
    <cellStyle name="Comma 9 2 3 2 2 2 7" xfId="34084" xr:uid="{00000000-0005-0000-0000-0000AA290000}"/>
    <cellStyle name="Comma 9 2 3 2 2 3" xfId="2825" xr:uid="{00000000-0005-0000-0000-0000AB290000}"/>
    <cellStyle name="Comma 9 2 3 2 2 3 2" xfId="7060" xr:uid="{00000000-0005-0000-0000-0000AC290000}"/>
    <cellStyle name="Comma 9 2 3 2 2 3 2 2" xfId="15990" xr:uid="{00000000-0005-0000-0000-0000AD290000}"/>
    <cellStyle name="Comma 9 2 3 2 2 3 2 3" xfId="27641" xr:uid="{00000000-0005-0000-0000-0000AE290000}"/>
    <cellStyle name="Comma 9 2 3 2 2 3 2 4" xfId="34085" xr:uid="{00000000-0005-0000-0000-0000AF290000}"/>
    <cellStyle name="Comma 9 2 3 2 2 3 3" xfId="10129" xr:uid="{00000000-0005-0000-0000-0000B0290000}"/>
    <cellStyle name="Comma 9 2 3 2 2 3 4" xfId="21882" xr:uid="{00000000-0005-0000-0000-0000B1290000}"/>
    <cellStyle name="Comma 9 2 3 2 2 3 5" xfId="34086" xr:uid="{00000000-0005-0000-0000-0000B2290000}"/>
    <cellStyle name="Comma 9 2 3 2 2 4" xfId="5224" xr:uid="{00000000-0005-0000-0000-0000B3290000}"/>
    <cellStyle name="Comma 9 2 3 2 2 4 2" xfId="15991" xr:uid="{00000000-0005-0000-0000-0000B4290000}"/>
    <cellStyle name="Comma 9 2 3 2 2 4 2 2" xfId="27642" xr:uid="{00000000-0005-0000-0000-0000B5290000}"/>
    <cellStyle name="Comma 9 2 3 2 2 4 3" xfId="10130" xr:uid="{00000000-0005-0000-0000-0000B6290000}"/>
    <cellStyle name="Comma 9 2 3 2 2 4 4" xfId="21883" xr:uid="{00000000-0005-0000-0000-0000B7290000}"/>
    <cellStyle name="Comma 9 2 3 2 2 4 5" xfId="34087" xr:uid="{00000000-0005-0000-0000-0000B8290000}"/>
    <cellStyle name="Comma 9 2 3 2 2 5" xfId="15986" xr:uid="{00000000-0005-0000-0000-0000B9290000}"/>
    <cellStyle name="Comma 9 2 3 2 2 5 2" xfId="27637" xr:uid="{00000000-0005-0000-0000-0000BA290000}"/>
    <cellStyle name="Comma 9 2 3 2 2 6" xfId="10125" xr:uid="{00000000-0005-0000-0000-0000BB290000}"/>
    <cellStyle name="Comma 9 2 3 2 2 7" xfId="21878" xr:uid="{00000000-0005-0000-0000-0000BC290000}"/>
    <cellStyle name="Comma 9 2 3 2 2 8" xfId="34088" xr:uid="{00000000-0005-0000-0000-0000BD290000}"/>
    <cellStyle name="Comma 9 2 3 2 3" xfId="630" xr:uid="{00000000-0005-0000-0000-0000BE290000}"/>
    <cellStyle name="Comma 9 2 3 2 3 2" xfId="631" xr:uid="{00000000-0005-0000-0000-0000BF290000}"/>
    <cellStyle name="Comma 9 2 3 2 3 2 2" xfId="2828" xr:uid="{00000000-0005-0000-0000-0000C0290000}"/>
    <cellStyle name="Comma 9 2 3 2 3 2 2 2" xfId="7063" xr:uid="{00000000-0005-0000-0000-0000C1290000}"/>
    <cellStyle name="Comma 9 2 3 2 3 2 2 2 2" xfId="15994" xr:uid="{00000000-0005-0000-0000-0000C2290000}"/>
    <cellStyle name="Comma 9 2 3 2 3 2 2 2 3" xfId="27645" xr:uid="{00000000-0005-0000-0000-0000C3290000}"/>
    <cellStyle name="Comma 9 2 3 2 3 2 2 2 4" xfId="34089" xr:uid="{00000000-0005-0000-0000-0000C4290000}"/>
    <cellStyle name="Comma 9 2 3 2 3 2 2 3" xfId="10133" xr:uid="{00000000-0005-0000-0000-0000C5290000}"/>
    <cellStyle name="Comma 9 2 3 2 3 2 2 4" xfId="21886" xr:uid="{00000000-0005-0000-0000-0000C6290000}"/>
    <cellStyle name="Comma 9 2 3 2 3 2 2 5" xfId="34090" xr:uid="{00000000-0005-0000-0000-0000C7290000}"/>
    <cellStyle name="Comma 9 2 3 2 3 2 3" xfId="5838" xr:uid="{00000000-0005-0000-0000-0000C8290000}"/>
    <cellStyle name="Comma 9 2 3 2 3 2 3 2" xfId="15995" xr:uid="{00000000-0005-0000-0000-0000C9290000}"/>
    <cellStyle name="Comma 9 2 3 2 3 2 3 2 2" xfId="27646" xr:uid="{00000000-0005-0000-0000-0000CA290000}"/>
    <cellStyle name="Comma 9 2 3 2 3 2 3 3" xfId="10134" xr:uid="{00000000-0005-0000-0000-0000CB290000}"/>
    <cellStyle name="Comma 9 2 3 2 3 2 3 4" xfId="21887" xr:uid="{00000000-0005-0000-0000-0000CC290000}"/>
    <cellStyle name="Comma 9 2 3 2 3 2 3 5" xfId="34091" xr:uid="{00000000-0005-0000-0000-0000CD290000}"/>
    <cellStyle name="Comma 9 2 3 2 3 2 4" xfId="15993" xr:uid="{00000000-0005-0000-0000-0000CE290000}"/>
    <cellStyle name="Comma 9 2 3 2 3 2 4 2" xfId="27644" xr:uid="{00000000-0005-0000-0000-0000CF290000}"/>
    <cellStyle name="Comma 9 2 3 2 3 2 5" xfId="10132" xr:uid="{00000000-0005-0000-0000-0000D0290000}"/>
    <cellStyle name="Comma 9 2 3 2 3 2 6" xfId="21885" xr:uid="{00000000-0005-0000-0000-0000D1290000}"/>
    <cellStyle name="Comma 9 2 3 2 3 2 7" xfId="34092" xr:uid="{00000000-0005-0000-0000-0000D2290000}"/>
    <cellStyle name="Comma 9 2 3 2 3 3" xfId="2827" xr:uid="{00000000-0005-0000-0000-0000D3290000}"/>
    <cellStyle name="Comma 9 2 3 2 3 3 2" xfId="7062" xr:uid="{00000000-0005-0000-0000-0000D4290000}"/>
    <cellStyle name="Comma 9 2 3 2 3 3 2 2" xfId="15996" xr:uid="{00000000-0005-0000-0000-0000D5290000}"/>
    <cellStyle name="Comma 9 2 3 2 3 3 2 3" xfId="27647" xr:uid="{00000000-0005-0000-0000-0000D6290000}"/>
    <cellStyle name="Comma 9 2 3 2 3 3 2 4" xfId="34093" xr:uid="{00000000-0005-0000-0000-0000D7290000}"/>
    <cellStyle name="Comma 9 2 3 2 3 3 3" xfId="10135" xr:uid="{00000000-0005-0000-0000-0000D8290000}"/>
    <cellStyle name="Comma 9 2 3 2 3 3 4" xfId="21888" xr:uid="{00000000-0005-0000-0000-0000D9290000}"/>
    <cellStyle name="Comma 9 2 3 2 3 3 5" xfId="34094" xr:uid="{00000000-0005-0000-0000-0000DA290000}"/>
    <cellStyle name="Comma 9 2 3 2 3 4" xfId="4982" xr:uid="{00000000-0005-0000-0000-0000DB290000}"/>
    <cellStyle name="Comma 9 2 3 2 3 4 2" xfId="15997" xr:uid="{00000000-0005-0000-0000-0000DC290000}"/>
    <cellStyle name="Comma 9 2 3 2 3 4 2 2" xfId="27648" xr:uid="{00000000-0005-0000-0000-0000DD290000}"/>
    <cellStyle name="Comma 9 2 3 2 3 4 3" xfId="10136" xr:uid="{00000000-0005-0000-0000-0000DE290000}"/>
    <cellStyle name="Comma 9 2 3 2 3 4 4" xfId="21889" xr:uid="{00000000-0005-0000-0000-0000DF290000}"/>
    <cellStyle name="Comma 9 2 3 2 3 4 5" xfId="34095" xr:uid="{00000000-0005-0000-0000-0000E0290000}"/>
    <cellStyle name="Comma 9 2 3 2 3 5" xfId="15992" xr:uid="{00000000-0005-0000-0000-0000E1290000}"/>
    <cellStyle name="Comma 9 2 3 2 3 5 2" xfId="27643" xr:uid="{00000000-0005-0000-0000-0000E2290000}"/>
    <cellStyle name="Comma 9 2 3 2 3 6" xfId="10131" xr:uid="{00000000-0005-0000-0000-0000E3290000}"/>
    <cellStyle name="Comma 9 2 3 2 3 7" xfId="21884" xr:uid="{00000000-0005-0000-0000-0000E4290000}"/>
    <cellStyle name="Comma 9 2 3 2 3 8" xfId="34096" xr:uid="{00000000-0005-0000-0000-0000E5290000}"/>
    <cellStyle name="Comma 9 2 3 2 4" xfId="632" xr:uid="{00000000-0005-0000-0000-0000E6290000}"/>
    <cellStyle name="Comma 9 2 3 2 4 2" xfId="633" xr:uid="{00000000-0005-0000-0000-0000E7290000}"/>
    <cellStyle name="Comma 9 2 3 2 4 2 2" xfId="2830" xr:uid="{00000000-0005-0000-0000-0000E8290000}"/>
    <cellStyle name="Comma 9 2 3 2 4 2 2 2" xfId="7065" xr:uid="{00000000-0005-0000-0000-0000E9290000}"/>
    <cellStyle name="Comma 9 2 3 2 4 2 2 2 2" xfId="16000" xr:uid="{00000000-0005-0000-0000-0000EA290000}"/>
    <cellStyle name="Comma 9 2 3 2 4 2 2 2 3" xfId="27651" xr:uid="{00000000-0005-0000-0000-0000EB290000}"/>
    <cellStyle name="Comma 9 2 3 2 4 2 2 2 4" xfId="34097" xr:uid="{00000000-0005-0000-0000-0000EC290000}"/>
    <cellStyle name="Comma 9 2 3 2 4 2 2 3" xfId="10139" xr:uid="{00000000-0005-0000-0000-0000ED290000}"/>
    <cellStyle name="Comma 9 2 3 2 4 2 2 4" xfId="21892" xr:uid="{00000000-0005-0000-0000-0000EE290000}"/>
    <cellStyle name="Comma 9 2 3 2 4 2 2 5" xfId="34098" xr:uid="{00000000-0005-0000-0000-0000EF290000}"/>
    <cellStyle name="Comma 9 2 3 2 4 2 3" xfId="5839" xr:uid="{00000000-0005-0000-0000-0000F0290000}"/>
    <cellStyle name="Comma 9 2 3 2 4 2 3 2" xfId="16001" xr:uid="{00000000-0005-0000-0000-0000F1290000}"/>
    <cellStyle name="Comma 9 2 3 2 4 2 3 2 2" xfId="27652" xr:uid="{00000000-0005-0000-0000-0000F2290000}"/>
    <cellStyle name="Comma 9 2 3 2 4 2 3 3" xfId="10140" xr:uid="{00000000-0005-0000-0000-0000F3290000}"/>
    <cellStyle name="Comma 9 2 3 2 4 2 3 4" xfId="21893" xr:uid="{00000000-0005-0000-0000-0000F4290000}"/>
    <cellStyle name="Comma 9 2 3 2 4 2 3 5" xfId="34099" xr:uid="{00000000-0005-0000-0000-0000F5290000}"/>
    <cellStyle name="Comma 9 2 3 2 4 2 4" xfId="15999" xr:uid="{00000000-0005-0000-0000-0000F6290000}"/>
    <cellStyle name="Comma 9 2 3 2 4 2 4 2" xfId="27650" xr:uid="{00000000-0005-0000-0000-0000F7290000}"/>
    <cellStyle name="Comma 9 2 3 2 4 2 5" xfId="10138" xr:uid="{00000000-0005-0000-0000-0000F8290000}"/>
    <cellStyle name="Comma 9 2 3 2 4 2 6" xfId="21891" xr:uid="{00000000-0005-0000-0000-0000F9290000}"/>
    <cellStyle name="Comma 9 2 3 2 4 2 7" xfId="34100" xr:uid="{00000000-0005-0000-0000-0000FA290000}"/>
    <cellStyle name="Comma 9 2 3 2 4 3" xfId="2829" xr:uid="{00000000-0005-0000-0000-0000FB290000}"/>
    <cellStyle name="Comma 9 2 3 2 4 3 2" xfId="7064" xr:uid="{00000000-0005-0000-0000-0000FC290000}"/>
    <cellStyle name="Comma 9 2 3 2 4 3 2 2" xfId="16002" xr:uid="{00000000-0005-0000-0000-0000FD290000}"/>
    <cellStyle name="Comma 9 2 3 2 4 3 2 3" xfId="27653" xr:uid="{00000000-0005-0000-0000-0000FE290000}"/>
    <cellStyle name="Comma 9 2 3 2 4 3 2 4" xfId="34101" xr:uid="{00000000-0005-0000-0000-0000FF290000}"/>
    <cellStyle name="Comma 9 2 3 2 4 3 3" xfId="10141" xr:uid="{00000000-0005-0000-0000-0000002A0000}"/>
    <cellStyle name="Comma 9 2 3 2 4 3 4" xfId="21894" xr:uid="{00000000-0005-0000-0000-0000012A0000}"/>
    <cellStyle name="Comma 9 2 3 2 4 3 5" xfId="34102" xr:uid="{00000000-0005-0000-0000-0000022A0000}"/>
    <cellStyle name="Comma 9 2 3 2 4 4" xfId="5433" xr:uid="{00000000-0005-0000-0000-0000032A0000}"/>
    <cellStyle name="Comma 9 2 3 2 4 4 2" xfId="16003" xr:uid="{00000000-0005-0000-0000-0000042A0000}"/>
    <cellStyle name="Comma 9 2 3 2 4 4 2 2" xfId="27654" xr:uid="{00000000-0005-0000-0000-0000052A0000}"/>
    <cellStyle name="Comma 9 2 3 2 4 4 3" xfId="10142" xr:uid="{00000000-0005-0000-0000-0000062A0000}"/>
    <cellStyle name="Comma 9 2 3 2 4 4 4" xfId="21895" xr:uid="{00000000-0005-0000-0000-0000072A0000}"/>
    <cellStyle name="Comma 9 2 3 2 4 4 5" xfId="34103" xr:uid="{00000000-0005-0000-0000-0000082A0000}"/>
    <cellStyle name="Comma 9 2 3 2 4 5" xfId="15998" xr:uid="{00000000-0005-0000-0000-0000092A0000}"/>
    <cellStyle name="Comma 9 2 3 2 4 5 2" xfId="27649" xr:uid="{00000000-0005-0000-0000-00000A2A0000}"/>
    <cellStyle name="Comma 9 2 3 2 4 6" xfId="10137" xr:uid="{00000000-0005-0000-0000-00000B2A0000}"/>
    <cellStyle name="Comma 9 2 3 2 4 7" xfId="21890" xr:uid="{00000000-0005-0000-0000-00000C2A0000}"/>
    <cellStyle name="Comma 9 2 3 2 4 8" xfId="34104" xr:uid="{00000000-0005-0000-0000-00000D2A0000}"/>
    <cellStyle name="Comma 9 2 3 2 5" xfId="634" xr:uid="{00000000-0005-0000-0000-00000E2A0000}"/>
    <cellStyle name="Comma 9 2 3 2 5 2" xfId="2831" xr:uid="{00000000-0005-0000-0000-00000F2A0000}"/>
    <cellStyle name="Comma 9 2 3 2 5 2 2" xfId="7066" xr:uid="{00000000-0005-0000-0000-0000102A0000}"/>
    <cellStyle name="Comma 9 2 3 2 5 2 2 2" xfId="16005" xr:uid="{00000000-0005-0000-0000-0000112A0000}"/>
    <cellStyle name="Comma 9 2 3 2 5 2 2 3" xfId="27656" xr:uid="{00000000-0005-0000-0000-0000122A0000}"/>
    <cellStyle name="Comma 9 2 3 2 5 2 2 4" xfId="34105" xr:uid="{00000000-0005-0000-0000-0000132A0000}"/>
    <cellStyle name="Comma 9 2 3 2 5 2 3" xfId="10144" xr:uid="{00000000-0005-0000-0000-0000142A0000}"/>
    <cellStyle name="Comma 9 2 3 2 5 2 4" xfId="21897" xr:uid="{00000000-0005-0000-0000-0000152A0000}"/>
    <cellStyle name="Comma 9 2 3 2 5 2 5" xfId="34106" xr:uid="{00000000-0005-0000-0000-0000162A0000}"/>
    <cellStyle name="Comma 9 2 3 2 5 3" xfId="5840" xr:uid="{00000000-0005-0000-0000-0000172A0000}"/>
    <cellStyle name="Comma 9 2 3 2 5 3 2" xfId="16006" xr:uid="{00000000-0005-0000-0000-0000182A0000}"/>
    <cellStyle name="Comma 9 2 3 2 5 3 2 2" xfId="27657" xr:uid="{00000000-0005-0000-0000-0000192A0000}"/>
    <cellStyle name="Comma 9 2 3 2 5 3 3" xfId="10145" xr:uid="{00000000-0005-0000-0000-00001A2A0000}"/>
    <cellStyle name="Comma 9 2 3 2 5 3 4" xfId="21898" xr:uid="{00000000-0005-0000-0000-00001B2A0000}"/>
    <cellStyle name="Comma 9 2 3 2 5 3 5" xfId="34107" xr:uid="{00000000-0005-0000-0000-00001C2A0000}"/>
    <cellStyle name="Comma 9 2 3 2 5 4" xfId="16004" xr:uid="{00000000-0005-0000-0000-00001D2A0000}"/>
    <cellStyle name="Comma 9 2 3 2 5 4 2" xfId="27655" xr:uid="{00000000-0005-0000-0000-00001E2A0000}"/>
    <cellStyle name="Comma 9 2 3 2 5 5" xfId="10143" xr:uid="{00000000-0005-0000-0000-00001F2A0000}"/>
    <cellStyle name="Comma 9 2 3 2 5 6" xfId="21896" xr:uid="{00000000-0005-0000-0000-0000202A0000}"/>
    <cellStyle name="Comma 9 2 3 2 5 7" xfId="34108" xr:uid="{00000000-0005-0000-0000-0000212A0000}"/>
    <cellStyle name="Comma 9 2 3 2 6" xfId="2824" xr:uid="{00000000-0005-0000-0000-0000222A0000}"/>
    <cellStyle name="Comma 9 2 3 2 6 2" xfId="7059" xr:uid="{00000000-0005-0000-0000-0000232A0000}"/>
    <cellStyle name="Comma 9 2 3 2 6 2 2" xfId="16007" xr:uid="{00000000-0005-0000-0000-0000242A0000}"/>
    <cellStyle name="Comma 9 2 3 2 6 2 3" xfId="27658" xr:uid="{00000000-0005-0000-0000-0000252A0000}"/>
    <cellStyle name="Comma 9 2 3 2 6 2 4" xfId="34109" xr:uid="{00000000-0005-0000-0000-0000262A0000}"/>
    <cellStyle name="Comma 9 2 3 2 6 3" xfId="10146" xr:uid="{00000000-0005-0000-0000-0000272A0000}"/>
    <cellStyle name="Comma 9 2 3 2 6 4" xfId="21899" xr:uid="{00000000-0005-0000-0000-0000282A0000}"/>
    <cellStyle name="Comma 9 2 3 2 6 5" xfId="34110" xr:uid="{00000000-0005-0000-0000-0000292A0000}"/>
    <cellStyle name="Comma 9 2 3 2 7" xfId="4740" xr:uid="{00000000-0005-0000-0000-00002A2A0000}"/>
    <cellStyle name="Comma 9 2 3 2 7 2" xfId="16008" xr:uid="{00000000-0005-0000-0000-00002B2A0000}"/>
    <cellStyle name="Comma 9 2 3 2 7 2 2" xfId="27659" xr:uid="{00000000-0005-0000-0000-00002C2A0000}"/>
    <cellStyle name="Comma 9 2 3 2 7 3" xfId="10147" xr:uid="{00000000-0005-0000-0000-00002D2A0000}"/>
    <cellStyle name="Comma 9 2 3 2 7 4" xfId="21900" xr:uid="{00000000-0005-0000-0000-00002E2A0000}"/>
    <cellStyle name="Comma 9 2 3 2 7 5" xfId="34111" xr:uid="{00000000-0005-0000-0000-00002F2A0000}"/>
    <cellStyle name="Comma 9 2 3 2 8" xfId="15985" xr:uid="{00000000-0005-0000-0000-0000302A0000}"/>
    <cellStyle name="Comma 9 2 3 2 8 2" xfId="27636" xr:uid="{00000000-0005-0000-0000-0000312A0000}"/>
    <cellStyle name="Comma 9 2 3 2 9" xfId="10124" xr:uid="{00000000-0005-0000-0000-0000322A0000}"/>
    <cellStyle name="Comma 9 2 3 3" xfId="635" xr:uid="{00000000-0005-0000-0000-0000332A0000}"/>
    <cellStyle name="Comma 9 2 3 3 2" xfId="636" xr:uid="{00000000-0005-0000-0000-0000342A0000}"/>
    <cellStyle name="Comma 9 2 3 3 2 2" xfId="2833" xr:uid="{00000000-0005-0000-0000-0000352A0000}"/>
    <cellStyle name="Comma 9 2 3 3 2 2 2" xfId="7068" xr:uid="{00000000-0005-0000-0000-0000362A0000}"/>
    <cellStyle name="Comma 9 2 3 3 2 2 2 2" xfId="16011" xr:uid="{00000000-0005-0000-0000-0000372A0000}"/>
    <cellStyle name="Comma 9 2 3 3 2 2 2 3" xfId="27662" xr:uid="{00000000-0005-0000-0000-0000382A0000}"/>
    <cellStyle name="Comma 9 2 3 3 2 2 2 4" xfId="34112" xr:uid="{00000000-0005-0000-0000-0000392A0000}"/>
    <cellStyle name="Comma 9 2 3 3 2 2 3" xfId="10150" xr:uid="{00000000-0005-0000-0000-00003A2A0000}"/>
    <cellStyle name="Comma 9 2 3 3 2 2 4" xfId="21903" xr:uid="{00000000-0005-0000-0000-00003B2A0000}"/>
    <cellStyle name="Comma 9 2 3 3 2 2 5" xfId="34113" xr:uid="{00000000-0005-0000-0000-00003C2A0000}"/>
    <cellStyle name="Comma 9 2 3 3 2 3" xfId="5841" xr:uid="{00000000-0005-0000-0000-00003D2A0000}"/>
    <cellStyle name="Comma 9 2 3 3 2 3 2" xfId="16012" xr:uid="{00000000-0005-0000-0000-00003E2A0000}"/>
    <cellStyle name="Comma 9 2 3 3 2 3 2 2" xfId="27663" xr:uid="{00000000-0005-0000-0000-00003F2A0000}"/>
    <cellStyle name="Comma 9 2 3 3 2 3 3" xfId="10151" xr:uid="{00000000-0005-0000-0000-0000402A0000}"/>
    <cellStyle name="Comma 9 2 3 3 2 3 4" xfId="21904" xr:uid="{00000000-0005-0000-0000-0000412A0000}"/>
    <cellStyle name="Comma 9 2 3 3 2 3 5" xfId="34114" xr:uid="{00000000-0005-0000-0000-0000422A0000}"/>
    <cellStyle name="Comma 9 2 3 3 2 4" xfId="16010" xr:uid="{00000000-0005-0000-0000-0000432A0000}"/>
    <cellStyle name="Comma 9 2 3 3 2 4 2" xfId="27661" xr:uid="{00000000-0005-0000-0000-0000442A0000}"/>
    <cellStyle name="Comma 9 2 3 3 2 5" xfId="10149" xr:uid="{00000000-0005-0000-0000-0000452A0000}"/>
    <cellStyle name="Comma 9 2 3 3 2 6" xfId="21902" xr:uid="{00000000-0005-0000-0000-0000462A0000}"/>
    <cellStyle name="Comma 9 2 3 3 2 7" xfId="34115" xr:uid="{00000000-0005-0000-0000-0000472A0000}"/>
    <cellStyle name="Comma 9 2 3 3 3" xfId="2832" xr:uid="{00000000-0005-0000-0000-0000482A0000}"/>
    <cellStyle name="Comma 9 2 3 3 3 2" xfId="7067" xr:uid="{00000000-0005-0000-0000-0000492A0000}"/>
    <cellStyle name="Comma 9 2 3 3 3 2 2" xfId="16013" xr:uid="{00000000-0005-0000-0000-00004A2A0000}"/>
    <cellStyle name="Comma 9 2 3 3 3 2 3" xfId="27664" xr:uid="{00000000-0005-0000-0000-00004B2A0000}"/>
    <cellStyle name="Comma 9 2 3 3 3 2 4" xfId="34116" xr:uid="{00000000-0005-0000-0000-00004C2A0000}"/>
    <cellStyle name="Comma 9 2 3 3 3 3" xfId="10152" xr:uid="{00000000-0005-0000-0000-00004D2A0000}"/>
    <cellStyle name="Comma 9 2 3 3 3 4" xfId="21905" xr:uid="{00000000-0005-0000-0000-00004E2A0000}"/>
    <cellStyle name="Comma 9 2 3 3 3 5" xfId="34117" xr:uid="{00000000-0005-0000-0000-00004F2A0000}"/>
    <cellStyle name="Comma 9 2 3 3 4" xfId="5137" xr:uid="{00000000-0005-0000-0000-0000502A0000}"/>
    <cellStyle name="Comma 9 2 3 3 4 2" xfId="16014" xr:uid="{00000000-0005-0000-0000-0000512A0000}"/>
    <cellStyle name="Comma 9 2 3 3 4 2 2" xfId="27665" xr:uid="{00000000-0005-0000-0000-0000522A0000}"/>
    <cellStyle name="Comma 9 2 3 3 4 3" xfId="10153" xr:uid="{00000000-0005-0000-0000-0000532A0000}"/>
    <cellStyle name="Comma 9 2 3 3 4 4" xfId="21906" xr:uid="{00000000-0005-0000-0000-0000542A0000}"/>
    <cellStyle name="Comma 9 2 3 3 4 5" xfId="34118" xr:uid="{00000000-0005-0000-0000-0000552A0000}"/>
    <cellStyle name="Comma 9 2 3 3 5" xfId="16009" xr:uid="{00000000-0005-0000-0000-0000562A0000}"/>
    <cellStyle name="Comma 9 2 3 3 5 2" xfId="27660" xr:uid="{00000000-0005-0000-0000-0000572A0000}"/>
    <cellStyle name="Comma 9 2 3 3 6" xfId="10148" xr:uid="{00000000-0005-0000-0000-0000582A0000}"/>
    <cellStyle name="Comma 9 2 3 3 7" xfId="21901" xr:uid="{00000000-0005-0000-0000-0000592A0000}"/>
    <cellStyle name="Comma 9 2 3 3 8" xfId="34119" xr:uid="{00000000-0005-0000-0000-00005A2A0000}"/>
    <cellStyle name="Comma 9 2 3 4" xfId="637" xr:uid="{00000000-0005-0000-0000-00005B2A0000}"/>
    <cellStyle name="Comma 9 2 3 4 2" xfId="638" xr:uid="{00000000-0005-0000-0000-00005C2A0000}"/>
    <cellStyle name="Comma 9 2 3 4 2 2" xfId="2835" xr:uid="{00000000-0005-0000-0000-00005D2A0000}"/>
    <cellStyle name="Comma 9 2 3 4 2 2 2" xfId="7070" xr:uid="{00000000-0005-0000-0000-00005E2A0000}"/>
    <cellStyle name="Comma 9 2 3 4 2 2 2 2" xfId="16017" xr:uid="{00000000-0005-0000-0000-00005F2A0000}"/>
    <cellStyle name="Comma 9 2 3 4 2 2 2 3" xfId="27668" xr:uid="{00000000-0005-0000-0000-0000602A0000}"/>
    <cellStyle name="Comma 9 2 3 4 2 2 2 4" xfId="34120" xr:uid="{00000000-0005-0000-0000-0000612A0000}"/>
    <cellStyle name="Comma 9 2 3 4 2 2 3" xfId="10156" xr:uid="{00000000-0005-0000-0000-0000622A0000}"/>
    <cellStyle name="Comma 9 2 3 4 2 2 4" xfId="21909" xr:uid="{00000000-0005-0000-0000-0000632A0000}"/>
    <cellStyle name="Comma 9 2 3 4 2 2 5" xfId="34121" xr:uid="{00000000-0005-0000-0000-0000642A0000}"/>
    <cellStyle name="Comma 9 2 3 4 2 3" xfId="5842" xr:uid="{00000000-0005-0000-0000-0000652A0000}"/>
    <cellStyle name="Comma 9 2 3 4 2 3 2" xfId="16018" xr:uid="{00000000-0005-0000-0000-0000662A0000}"/>
    <cellStyle name="Comma 9 2 3 4 2 3 2 2" xfId="27669" xr:uid="{00000000-0005-0000-0000-0000672A0000}"/>
    <cellStyle name="Comma 9 2 3 4 2 3 3" xfId="10157" xr:uid="{00000000-0005-0000-0000-0000682A0000}"/>
    <cellStyle name="Comma 9 2 3 4 2 3 4" xfId="21910" xr:uid="{00000000-0005-0000-0000-0000692A0000}"/>
    <cellStyle name="Comma 9 2 3 4 2 3 5" xfId="34122" xr:uid="{00000000-0005-0000-0000-00006A2A0000}"/>
    <cellStyle name="Comma 9 2 3 4 2 4" xfId="16016" xr:uid="{00000000-0005-0000-0000-00006B2A0000}"/>
    <cellStyle name="Comma 9 2 3 4 2 4 2" xfId="27667" xr:uid="{00000000-0005-0000-0000-00006C2A0000}"/>
    <cellStyle name="Comma 9 2 3 4 2 5" xfId="10155" xr:uid="{00000000-0005-0000-0000-00006D2A0000}"/>
    <cellStyle name="Comma 9 2 3 4 2 6" xfId="21908" xr:uid="{00000000-0005-0000-0000-00006E2A0000}"/>
    <cellStyle name="Comma 9 2 3 4 2 7" xfId="34123" xr:uid="{00000000-0005-0000-0000-00006F2A0000}"/>
    <cellStyle name="Comma 9 2 3 4 3" xfId="2834" xr:uid="{00000000-0005-0000-0000-0000702A0000}"/>
    <cellStyle name="Comma 9 2 3 4 3 2" xfId="7069" xr:uid="{00000000-0005-0000-0000-0000712A0000}"/>
    <cellStyle name="Comma 9 2 3 4 3 2 2" xfId="16019" xr:uid="{00000000-0005-0000-0000-0000722A0000}"/>
    <cellStyle name="Comma 9 2 3 4 3 2 3" xfId="27670" xr:uid="{00000000-0005-0000-0000-0000732A0000}"/>
    <cellStyle name="Comma 9 2 3 4 3 2 4" xfId="34124" xr:uid="{00000000-0005-0000-0000-0000742A0000}"/>
    <cellStyle name="Comma 9 2 3 4 3 3" xfId="10158" xr:uid="{00000000-0005-0000-0000-0000752A0000}"/>
    <cellStyle name="Comma 9 2 3 4 3 4" xfId="21911" xr:uid="{00000000-0005-0000-0000-0000762A0000}"/>
    <cellStyle name="Comma 9 2 3 4 3 5" xfId="34125" xr:uid="{00000000-0005-0000-0000-0000772A0000}"/>
    <cellStyle name="Comma 9 2 3 4 4" xfId="4895" xr:uid="{00000000-0005-0000-0000-0000782A0000}"/>
    <cellStyle name="Comma 9 2 3 4 4 2" xfId="16020" xr:uid="{00000000-0005-0000-0000-0000792A0000}"/>
    <cellStyle name="Comma 9 2 3 4 4 2 2" xfId="27671" xr:uid="{00000000-0005-0000-0000-00007A2A0000}"/>
    <cellStyle name="Comma 9 2 3 4 4 3" xfId="10159" xr:uid="{00000000-0005-0000-0000-00007B2A0000}"/>
    <cellStyle name="Comma 9 2 3 4 4 4" xfId="21912" xr:uid="{00000000-0005-0000-0000-00007C2A0000}"/>
    <cellStyle name="Comma 9 2 3 4 4 5" xfId="34126" xr:uid="{00000000-0005-0000-0000-00007D2A0000}"/>
    <cellStyle name="Comma 9 2 3 4 5" xfId="16015" xr:uid="{00000000-0005-0000-0000-00007E2A0000}"/>
    <cellStyle name="Comma 9 2 3 4 5 2" xfId="27666" xr:uid="{00000000-0005-0000-0000-00007F2A0000}"/>
    <cellStyle name="Comma 9 2 3 4 6" xfId="10154" xr:uid="{00000000-0005-0000-0000-0000802A0000}"/>
    <cellStyle name="Comma 9 2 3 4 7" xfId="21907" xr:uid="{00000000-0005-0000-0000-0000812A0000}"/>
    <cellStyle name="Comma 9 2 3 4 8" xfId="34127" xr:uid="{00000000-0005-0000-0000-0000822A0000}"/>
    <cellStyle name="Comma 9 2 3 5" xfId="639" xr:uid="{00000000-0005-0000-0000-0000832A0000}"/>
    <cellStyle name="Comma 9 2 3 5 2" xfId="640" xr:uid="{00000000-0005-0000-0000-0000842A0000}"/>
    <cellStyle name="Comma 9 2 3 5 2 2" xfId="2837" xr:uid="{00000000-0005-0000-0000-0000852A0000}"/>
    <cellStyle name="Comma 9 2 3 5 2 2 2" xfId="7072" xr:uid="{00000000-0005-0000-0000-0000862A0000}"/>
    <cellStyle name="Comma 9 2 3 5 2 2 2 2" xfId="16023" xr:uid="{00000000-0005-0000-0000-0000872A0000}"/>
    <cellStyle name="Comma 9 2 3 5 2 2 2 3" xfId="27674" xr:uid="{00000000-0005-0000-0000-0000882A0000}"/>
    <cellStyle name="Comma 9 2 3 5 2 2 2 4" xfId="34128" xr:uid="{00000000-0005-0000-0000-0000892A0000}"/>
    <cellStyle name="Comma 9 2 3 5 2 2 3" xfId="10162" xr:uid="{00000000-0005-0000-0000-00008A2A0000}"/>
    <cellStyle name="Comma 9 2 3 5 2 2 4" xfId="21915" xr:uid="{00000000-0005-0000-0000-00008B2A0000}"/>
    <cellStyle name="Comma 9 2 3 5 2 2 5" xfId="34129" xr:uid="{00000000-0005-0000-0000-00008C2A0000}"/>
    <cellStyle name="Comma 9 2 3 5 2 3" xfId="5843" xr:uid="{00000000-0005-0000-0000-00008D2A0000}"/>
    <cellStyle name="Comma 9 2 3 5 2 3 2" xfId="16024" xr:uid="{00000000-0005-0000-0000-00008E2A0000}"/>
    <cellStyle name="Comma 9 2 3 5 2 3 2 2" xfId="27675" xr:uid="{00000000-0005-0000-0000-00008F2A0000}"/>
    <cellStyle name="Comma 9 2 3 5 2 3 3" xfId="10163" xr:uid="{00000000-0005-0000-0000-0000902A0000}"/>
    <cellStyle name="Comma 9 2 3 5 2 3 4" xfId="21916" xr:uid="{00000000-0005-0000-0000-0000912A0000}"/>
    <cellStyle name="Comma 9 2 3 5 2 3 5" xfId="34130" xr:uid="{00000000-0005-0000-0000-0000922A0000}"/>
    <cellStyle name="Comma 9 2 3 5 2 4" xfId="16022" xr:uid="{00000000-0005-0000-0000-0000932A0000}"/>
    <cellStyle name="Comma 9 2 3 5 2 4 2" xfId="27673" xr:uid="{00000000-0005-0000-0000-0000942A0000}"/>
    <cellStyle name="Comma 9 2 3 5 2 5" xfId="10161" xr:uid="{00000000-0005-0000-0000-0000952A0000}"/>
    <cellStyle name="Comma 9 2 3 5 2 6" xfId="21914" xr:uid="{00000000-0005-0000-0000-0000962A0000}"/>
    <cellStyle name="Comma 9 2 3 5 2 7" xfId="34131" xr:uid="{00000000-0005-0000-0000-0000972A0000}"/>
    <cellStyle name="Comma 9 2 3 5 3" xfId="2836" xr:uid="{00000000-0005-0000-0000-0000982A0000}"/>
    <cellStyle name="Comma 9 2 3 5 3 2" xfId="7071" xr:uid="{00000000-0005-0000-0000-0000992A0000}"/>
    <cellStyle name="Comma 9 2 3 5 3 2 2" xfId="16025" xr:uid="{00000000-0005-0000-0000-00009A2A0000}"/>
    <cellStyle name="Comma 9 2 3 5 3 2 3" xfId="27676" xr:uid="{00000000-0005-0000-0000-00009B2A0000}"/>
    <cellStyle name="Comma 9 2 3 5 3 2 4" xfId="34132" xr:uid="{00000000-0005-0000-0000-00009C2A0000}"/>
    <cellStyle name="Comma 9 2 3 5 3 3" xfId="10164" xr:uid="{00000000-0005-0000-0000-00009D2A0000}"/>
    <cellStyle name="Comma 9 2 3 5 3 4" xfId="21917" xr:uid="{00000000-0005-0000-0000-00009E2A0000}"/>
    <cellStyle name="Comma 9 2 3 5 3 5" xfId="34133" xr:uid="{00000000-0005-0000-0000-00009F2A0000}"/>
    <cellStyle name="Comma 9 2 3 5 4" xfId="5346" xr:uid="{00000000-0005-0000-0000-0000A02A0000}"/>
    <cellStyle name="Comma 9 2 3 5 4 2" xfId="16026" xr:uid="{00000000-0005-0000-0000-0000A12A0000}"/>
    <cellStyle name="Comma 9 2 3 5 4 2 2" xfId="27677" xr:uid="{00000000-0005-0000-0000-0000A22A0000}"/>
    <cellStyle name="Comma 9 2 3 5 4 3" xfId="10165" xr:uid="{00000000-0005-0000-0000-0000A32A0000}"/>
    <cellStyle name="Comma 9 2 3 5 4 4" xfId="21918" xr:uid="{00000000-0005-0000-0000-0000A42A0000}"/>
    <cellStyle name="Comma 9 2 3 5 4 5" xfId="34134" xr:uid="{00000000-0005-0000-0000-0000A52A0000}"/>
    <cellStyle name="Comma 9 2 3 5 5" xfId="16021" xr:uid="{00000000-0005-0000-0000-0000A62A0000}"/>
    <cellStyle name="Comma 9 2 3 5 5 2" xfId="27672" xr:uid="{00000000-0005-0000-0000-0000A72A0000}"/>
    <cellStyle name="Comma 9 2 3 5 6" xfId="10160" xr:uid="{00000000-0005-0000-0000-0000A82A0000}"/>
    <cellStyle name="Comma 9 2 3 5 7" xfId="21913" xr:uid="{00000000-0005-0000-0000-0000A92A0000}"/>
    <cellStyle name="Comma 9 2 3 5 8" xfId="34135" xr:uid="{00000000-0005-0000-0000-0000AA2A0000}"/>
    <cellStyle name="Comma 9 2 3 6" xfId="641" xr:uid="{00000000-0005-0000-0000-0000AB2A0000}"/>
    <cellStyle name="Comma 9 2 3 6 2" xfId="2838" xr:uid="{00000000-0005-0000-0000-0000AC2A0000}"/>
    <cellStyle name="Comma 9 2 3 6 2 2" xfId="7073" xr:uid="{00000000-0005-0000-0000-0000AD2A0000}"/>
    <cellStyle name="Comma 9 2 3 6 2 2 2" xfId="16028" xr:uid="{00000000-0005-0000-0000-0000AE2A0000}"/>
    <cellStyle name="Comma 9 2 3 6 2 2 3" xfId="27679" xr:uid="{00000000-0005-0000-0000-0000AF2A0000}"/>
    <cellStyle name="Comma 9 2 3 6 2 2 4" xfId="34136" xr:uid="{00000000-0005-0000-0000-0000B02A0000}"/>
    <cellStyle name="Comma 9 2 3 6 2 3" xfId="10167" xr:uid="{00000000-0005-0000-0000-0000B12A0000}"/>
    <cellStyle name="Comma 9 2 3 6 2 4" xfId="21920" xr:uid="{00000000-0005-0000-0000-0000B22A0000}"/>
    <cellStyle name="Comma 9 2 3 6 2 5" xfId="34137" xr:uid="{00000000-0005-0000-0000-0000B32A0000}"/>
    <cellStyle name="Comma 9 2 3 6 3" xfId="5844" xr:uid="{00000000-0005-0000-0000-0000B42A0000}"/>
    <cellStyle name="Comma 9 2 3 6 3 2" xfId="16029" xr:uid="{00000000-0005-0000-0000-0000B52A0000}"/>
    <cellStyle name="Comma 9 2 3 6 3 2 2" xfId="27680" xr:uid="{00000000-0005-0000-0000-0000B62A0000}"/>
    <cellStyle name="Comma 9 2 3 6 3 3" xfId="10168" xr:uid="{00000000-0005-0000-0000-0000B72A0000}"/>
    <cellStyle name="Comma 9 2 3 6 3 4" xfId="21921" xr:uid="{00000000-0005-0000-0000-0000B82A0000}"/>
    <cellStyle name="Comma 9 2 3 6 3 5" xfId="34138" xr:uid="{00000000-0005-0000-0000-0000B92A0000}"/>
    <cellStyle name="Comma 9 2 3 6 4" xfId="16027" xr:uid="{00000000-0005-0000-0000-0000BA2A0000}"/>
    <cellStyle name="Comma 9 2 3 6 4 2" xfId="27678" xr:uid="{00000000-0005-0000-0000-0000BB2A0000}"/>
    <cellStyle name="Comma 9 2 3 6 5" xfId="10166" xr:uid="{00000000-0005-0000-0000-0000BC2A0000}"/>
    <cellStyle name="Comma 9 2 3 6 6" xfId="21919" xr:uid="{00000000-0005-0000-0000-0000BD2A0000}"/>
    <cellStyle name="Comma 9 2 3 6 7" xfId="34139" xr:uid="{00000000-0005-0000-0000-0000BE2A0000}"/>
    <cellStyle name="Comma 9 2 3 7" xfId="2823" xr:uid="{00000000-0005-0000-0000-0000BF2A0000}"/>
    <cellStyle name="Comma 9 2 3 7 2" xfId="7058" xr:uid="{00000000-0005-0000-0000-0000C02A0000}"/>
    <cellStyle name="Comma 9 2 3 7 2 2" xfId="16030" xr:uid="{00000000-0005-0000-0000-0000C12A0000}"/>
    <cellStyle name="Comma 9 2 3 7 2 3" xfId="27681" xr:uid="{00000000-0005-0000-0000-0000C22A0000}"/>
    <cellStyle name="Comma 9 2 3 7 2 4" xfId="34140" xr:uid="{00000000-0005-0000-0000-0000C32A0000}"/>
    <cellStyle name="Comma 9 2 3 7 3" xfId="10169" xr:uid="{00000000-0005-0000-0000-0000C42A0000}"/>
    <cellStyle name="Comma 9 2 3 7 4" xfId="21922" xr:uid="{00000000-0005-0000-0000-0000C52A0000}"/>
    <cellStyle name="Comma 9 2 3 7 5" xfId="34141" xr:uid="{00000000-0005-0000-0000-0000C62A0000}"/>
    <cellStyle name="Comma 9 2 3 8" xfId="4653" xr:uid="{00000000-0005-0000-0000-0000C72A0000}"/>
    <cellStyle name="Comma 9 2 3 8 2" xfId="16031" xr:uid="{00000000-0005-0000-0000-0000C82A0000}"/>
    <cellStyle name="Comma 9 2 3 8 2 2" xfId="27682" xr:uid="{00000000-0005-0000-0000-0000C92A0000}"/>
    <cellStyle name="Comma 9 2 3 8 3" xfId="10170" xr:uid="{00000000-0005-0000-0000-0000CA2A0000}"/>
    <cellStyle name="Comma 9 2 3 8 4" xfId="21923" xr:uid="{00000000-0005-0000-0000-0000CB2A0000}"/>
    <cellStyle name="Comma 9 2 3 8 5" xfId="34142" xr:uid="{00000000-0005-0000-0000-0000CC2A0000}"/>
    <cellStyle name="Comma 9 2 3 9" xfId="15984" xr:uid="{00000000-0005-0000-0000-0000CD2A0000}"/>
    <cellStyle name="Comma 9 2 3 9 2" xfId="27635" xr:uid="{00000000-0005-0000-0000-0000CE2A0000}"/>
    <cellStyle name="Comma 9 2 4" xfId="642" xr:uid="{00000000-0005-0000-0000-0000CF2A0000}"/>
    <cellStyle name="Comma 9 2 4 10" xfId="10171" xr:uid="{00000000-0005-0000-0000-0000D02A0000}"/>
    <cellStyle name="Comma 9 2 4 11" xfId="21924" xr:uid="{00000000-0005-0000-0000-0000D12A0000}"/>
    <cellStyle name="Comma 9 2 4 12" xfId="34143" xr:uid="{00000000-0005-0000-0000-0000D22A0000}"/>
    <cellStyle name="Comma 9 2 4 2" xfId="643" xr:uid="{00000000-0005-0000-0000-0000D32A0000}"/>
    <cellStyle name="Comma 9 2 4 2 10" xfId="21925" xr:uid="{00000000-0005-0000-0000-0000D42A0000}"/>
    <cellStyle name="Comma 9 2 4 2 11" xfId="34144" xr:uid="{00000000-0005-0000-0000-0000D52A0000}"/>
    <cellStyle name="Comma 9 2 4 2 2" xfId="644" xr:uid="{00000000-0005-0000-0000-0000D62A0000}"/>
    <cellStyle name="Comma 9 2 4 2 2 2" xfId="645" xr:uid="{00000000-0005-0000-0000-0000D72A0000}"/>
    <cellStyle name="Comma 9 2 4 2 2 2 2" xfId="2842" xr:uid="{00000000-0005-0000-0000-0000D82A0000}"/>
    <cellStyle name="Comma 9 2 4 2 2 2 2 2" xfId="7077" xr:uid="{00000000-0005-0000-0000-0000D92A0000}"/>
    <cellStyle name="Comma 9 2 4 2 2 2 2 2 2" xfId="16036" xr:uid="{00000000-0005-0000-0000-0000DA2A0000}"/>
    <cellStyle name="Comma 9 2 4 2 2 2 2 2 3" xfId="27687" xr:uid="{00000000-0005-0000-0000-0000DB2A0000}"/>
    <cellStyle name="Comma 9 2 4 2 2 2 2 2 4" xfId="34145" xr:uid="{00000000-0005-0000-0000-0000DC2A0000}"/>
    <cellStyle name="Comma 9 2 4 2 2 2 2 3" xfId="10175" xr:uid="{00000000-0005-0000-0000-0000DD2A0000}"/>
    <cellStyle name="Comma 9 2 4 2 2 2 2 4" xfId="21928" xr:uid="{00000000-0005-0000-0000-0000DE2A0000}"/>
    <cellStyle name="Comma 9 2 4 2 2 2 2 5" xfId="34146" xr:uid="{00000000-0005-0000-0000-0000DF2A0000}"/>
    <cellStyle name="Comma 9 2 4 2 2 2 3" xfId="5846" xr:uid="{00000000-0005-0000-0000-0000E02A0000}"/>
    <cellStyle name="Comma 9 2 4 2 2 2 3 2" xfId="16037" xr:uid="{00000000-0005-0000-0000-0000E12A0000}"/>
    <cellStyle name="Comma 9 2 4 2 2 2 3 2 2" xfId="27688" xr:uid="{00000000-0005-0000-0000-0000E22A0000}"/>
    <cellStyle name="Comma 9 2 4 2 2 2 3 3" xfId="10176" xr:uid="{00000000-0005-0000-0000-0000E32A0000}"/>
    <cellStyle name="Comma 9 2 4 2 2 2 3 4" xfId="21929" xr:uid="{00000000-0005-0000-0000-0000E42A0000}"/>
    <cellStyle name="Comma 9 2 4 2 2 2 3 5" xfId="34147" xr:uid="{00000000-0005-0000-0000-0000E52A0000}"/>
    <cellStyle name="Comma 9 2 4 2 2 2 4" xfId="16035" xr:uid="{00000000-0005-0000-0000-0000E62A0000}"/>
    <cellStyle name="Comma 9 2 4 2 2 2 4 2" xfId="27686" xr:uid="{00000000-0005-0000-0000-0000E72A0000}"/>
    <cellStyle name="Comma 9 2 4 2 2 2 5" xfId="10174" xr:uid="{00000000-0005-0000-0000-0000E82A0000}"/>
    <cellStyle name="Comma 9 2 4 2 2 2 6" xfId="21927" xr:uid="{00000000-0005-0000-0000-0000E92A0000}"/>
    <cellStyle name="Comma 9 2 4 2 2 2 7" xfId="34148" xr:uid="{00000000-0005-0000-0000-0000EA2A0000}"/>
    <cellStyle name="Comma 9 2 4 2 2 3" xfId="2841" xr:uid="{00000000-0005-0000-0000-0000EB2A0000}"/>
    <cellStyle name="Comma 9 2 4 2 2 3 2" xfId="7076" xr:uid="{00000000-0005-0000-0000-0000EC2A0000}"/>
    <cellStyle name="Comma 9 2 4 2 2 3 2 2" xfId="16038" xr:uid="{00000000-0005-0000-0000-0000ED2A0000}"/>
    <cellStyle name="Comma 9 2 4 2 2 3 2 3" xfId="27689" xr:uid="{00000000-0005-0000-0000-0000EE2A0000}"/>
    <cellStyle name="Comma 9 2 4 2 2 3 2 4" xfId="34149" xr:uid="{00000000-0005-0000-0000-0000EF2A0000}"/>
    <cellStyle name="Comma 9 2 4 2 2 3 3" xfId="10177" xr:uid="{00000000-0005-0000-0000-0000F02A0000}"/>
    <cellStyle name="Comma 9 2 4 2 2 3 4" xfId="21930" xr:uid="{00000000-0005-0000-0000-0000F12A0000}"/>
    <cellStyle name="Comma 9 2 4 2 2 3 5" xfId="34150" xr:uid="{00000000-0005-0000-0000-0000F22A0000}"/>
    <cellStyle name="Comma 9 2 4 2 2 4" xfId="5238" xr:uid="{00000000-0005-0000-0000-0000F32A0000}"/>
    <cellStyle name="Comma 9 2 4 2 2 4 2" xfId="16039" xr:uid="{00000000-0005-0000-0000-0000F42A0000}"/>
    <cellStyle name="Comma 9 2 4 2 2 4 2 2" xfId="27690" xr:uid="{00000000-0005-0000-0000-0000F52A0000}"/>
    <cellStyle name="Comma 9 2 4 2 2 4 3" xfId="10178" xr:uid="{00000000-0005-0000-0000-0000F62A0000}"/>
    <cellStyle name="Comma 9 2 4 2 2 4 4" xfId="21931" xr:uid="{00000000-0005-0000-0000-0000F72A0000}"/>
    <cellStyle name="Comma 9 2 4 2 2 4 5" xfId="34151" xr:uid="{00000000-0005-0000-0000-0000F82A0000}"/>
    <cellStyle name="Comma 9 2 4 2 2 5" xfId="16034" xr:uid="{00000000-0005-0000-0000-0000F92A0000}"/>
    <cellStyle name="Comma 9 2 4 2 2 5 2" xfId="27685" xr:uid="{00000000-0005-0000-0000-0000FA2A0000}"/>
    <cellStyle name="Comma 9 2 4 2 2 6" xfId="10173" xr:uid="{00000000-0005-0000-0000-0000FB2A0000}"/>
    <cellStyle name="Comma 9 2 4 2 2 7" xfId="21926" xr:uid="{00000000-0005-0000-0000-0000FC2A0000}"/>
    <cellStyle name="Comma 9 2 4 2 2 8" xfId="34152" xr:uid="{00000000-0005-0000-0000-0000FD2A0000}"/>
    <cellStyle name="Comma 9 2 4 2 3" xfId="646" xr:uid="{00000000-0005-0000-0000-0000FE2A0000}"/>
    <cellStyle name="Comma 9 2 4 2 3 2" xfId="647" xr:uid="{00000000-0005-0000-0000-0000FF2A0000}"/>
    <cellStyle name="Comma 9 2 4 2 3 2 2" xfId="2844" xr:uid="{00000000-0005-0000-0000-0000002B0000}"/>
    <cellStyle name="Comma 9 2 4 2 3 2 2 2" xfId="7079" xr:uid="{00000000-0005-0000-0000-0000012B0000}"/>
    <cellStyle name="Comma 9 2 4 2 3 2 2 2 2" xfId="16042" xr:uid="{00000000-0005-0000-0000-0000022B0000}"/>
    <cellStyle name="Comma 9 2 4 2 3 2 2 2 3" xfId="27693" xr:uid="{00000000-0005-0000-0000-0000032B0000}"/>
    <cellStyle name="Comma 9 2 4 2 3 2 2 2 4" xfId="34153" xr:uid="{00000000-0005-0000-0000-0000042B0000}"/>
    <cellStyle name="Comma 9 2 4 2 3 2 2 3" xfId="10181" xr:uid="{00000000-0005-0000-0000-0000052B0000}"/>
    <cellStyle name="Comma 9 2 4 2 3 2 2 4" xfId="21934" xr:uid="{00000000-0005-0000-0000-0000062B0000}"/>
    <cellStyle name="Comma 9 2 4 2 3 2 2 5" xfId="34154" xr:uid="{00000000-0005-0000-0000-0000072B0000}"/>
    <cellStyle name="Comma 9 2 4 2 3 2 3" xfId="5847" xr:uid="{00000000-0005-0000-0000-0000082B0000}"/>
    <cellStyle name="Comma 9 2 4 2 3 2 3 2" xfId="16043" xr:uid="{00000000-0005-0000-0000-0000092B0000}"/>
    <cellStyle name="Comma 9 2 4 2 3 2 3 2 2" xfId="27694" xr:uid="{00000000-0005-0000-0000-00000A2B0000}"/>
    <cellStyle name="Comma 9 2 4 2 3 2 3 3" xfId="10182" xr:uid="{00000000-0005-0000-0000-00000B2B0000}"/>
    <cellStyle name="Comma 9 2 4 2 3 2 3 4" xfId="21935" xr:uid="{00000000-0005-0000-0000-00000C2B0000}"/>
    <cellStyle name="Comma 9 2 4 2 3 2 3 5" xfId="34155" xr:uid="{00000000-0005-0000-0000-00000D2B0000}"/>
    <cellStyle name="Comma 9 2 4 2 3 2 4" xfId="16041" xr:uid="{00000000-0005-0000-0000-00000E2B0000}"/>
    <cellStyle name="Comma 9 2 4 2 3 2 4 2" xfId="27692" xr:uid="{00000000-0005-0000-0000-00000F2B0000}"/>
    <cellStyle name="Comma 9 2 4 2 3 2 5" xfId="10180" xr:uid="{00000000-0005-0000-0000-0000102B0000}"/>
    <cellStyle name="Comma 9 2 4 2 3 2 6" xfId="21933" xr:uid="{00000000-0005-0000-0000-0000112B0000}"/>
    <cellStyle name="Comma 9 2 4 2 3 2 7" xfId="34156" xr:uid="{00000000-0005-0000-0000-0000122B0000}"/>
    <cellStyle name="Comma 9 2 4 2 3 3" xfId="2843" xr:uid="{00000000-0005-0000-0000-0000132B0000}"/>
    <cellStyle name="Comma 9 2 4 2 3 3 2" xfId="7078" xr:uid="{00000000-0005-0000-0000-0000142B0000}"/>
    <cellStyle name="Comma 9 2 4 2 3 3 2 2" xfId="16044" xr:uid="{00000000-0005-0000-0000-0000152B0000}"/>
    <cellStyle name="Comma 9 2 4 2 3 3 2 3" xfId="27695" xr:uid="{00000000-0005-0000-0000-0000162B0000}"/>
    <cellStyle name="Comma 9 2 4 2 3 3 2 4" xfId="34157" xr:uid="{00000000-0005-0000-0000-0000172B0000}"/>
    <cellStyle name="Comma 9 2 4 2 3 3 3" xfId="10183" xr:uid="{00000000-0005-0000-0000-0000182B0000}"/>
    <cellStyle name="Comma 9 2 4 2 3 3 4" xfId="21936" xr:uid="{00000000-0005-0000-0000-0000192B0000}"/>
    <cellStyle name="Comma 9 2 4 2 3 3 5" xfId="34158" xr:uid="{00000000-0005-0000-0000-00001A2B0000}"/>
    <cellStyle name="Comma 9 2 4 2 3 4" xfId="4996" xr:uid="{00000000-0005-0000-0000-00001B2B0000}"/>
    <cellStyle name="Comma 9 2 4 2 3 4 2" xfId="16045" xr:uid="{00000000-0005-0000-0000-00001C2B0000}"/>
    <cellStyle name="Comma 9 2 4 2 3 4 2 2" xfId="27696" xr:uid="{00000000-0005-0000-0000-00001D2B0000}"/>
    <cellStyle name="Comma 9 2 4 2 3 4 3" xfId="10184" xr:uid="{00000000-0005-0000-0000-00001E2B0000}"/>
    <cellStyle name="Comma 9 2 4 2 3 4 4" xfId="21937" xr:uid="{00000000-0005-0000-0000-00001F2B0000}"/>
    <cellStyle name="Comma 9 2 4 2 3 4 5" xfId="34159" xr:uid="{00000000-0005-0000-0000-0000202B0000}"/>
    <cellStyle name="Comma 9 2 4 2 3 5" xfId="16040" xr:uid="{00000000-0005-0000-0000-0000212B0000}"/>
    <cellStyle name="Comma 9 2 4 2 3 5 2" xfId="27691" xr:uid="{00000000-0005-0000-0000-0000222B0000}"/>
    <cellStyle name="Comma 9 2 4 2 3 6" xfId="10179" xr:uid="{00000000-0005-0000-0000-0000232B0000}"/>
    <cellStyle name="Comma 9 2 4 2 3 7" xfId="21932" xr:uid="{00000000-0005-0000-0000-0000242B0000}"/>
    <cellStyle name="Comma 9 2 4 2 3 8" xfId="34160" xr:uid="{00000000-0005-0000-0000-0000252B0000}"/>
    <cellStyle name="Comma 9 2 4 2 4" xfId="648" xr:uid="{00000000-0005-0000-0000-0000262B0000}"/>
    <cellStyle name="Comma 9 2 4 2 4 2" xfId="649" xr:uid="{00000000-0005-0000-0000-0000272B0000}"/>
    <cellStyle name="Comma 9 2 4 2 4 2 2" xfId="2846" xr:uid="{00000000-0005-0000-0000-0000282B0000}"/>
    <cellStyle name="Comma 9 2 4 2 4 2 2 2" xfId="7081" xr:uid="{00000000-0005-0000-0000-0000292B0000}"/>
    <cellStyle name="Comma 9 2 4 2 4 2 2 2 2" xfId="16048" xr:uid="{00000000-0005-0000-0000-00002A2B0000}"/>
    <cellStyle name="Comma 9 2 4 2 4 2 2 2 3" xfId="27699" xr:uid="{00000000-0005-0000-0000-00002B2B0000}"/>
    <cellStyle name="Comma 9 2 4 2 4 2 2 2 4" xfId="34161" xr:uid="{00000000-0005-0000-0000-00002C2B0000}"/>
    <cellStyle name="Comma 9 2 4 2 4 2 2 3" xfId="10187" xr:uid="{00000000-0005-0000-0000-00002D2B0000}"/>
    <cellStyle name="Comma 9 2 4 2 4 2 2 4" xfId="21940" xr:uid="{00000000-0005-0000-0000-00002E2B0000}"/>
    <cellStyle name="Comma 9 2 4 2 4 2 2 5" xfId="34162" xr:uid="{00000000-0005-0000-0000-00002F2B0000}"/>
    <cellStyle name="Comma 9 2 4 2 4 2 3" xfId="5848" xr:uid="{00000000-0005-0000-0000-0000302B0000}"/>
    <cellStyle name="Comma 9 2 4 2 4 2 3 2" xfId="16049" xr:uid="{00000000-0005-0000-0000-0000312B0000}"/>
    <cellStyle name="Comma 9 2 4 2 4 2 3 2 2" xfId="27700" xr:uid="{00000000-0005-0000-0000-0000322B0000}"/>
    <cellStyle name="Comma 9 2 4 2 4 2 3 3" xfId="10188" xr:uid="{00000000-0005-0000-0000-0000332B0000}"/>
    <cellStyle name="Comma 9 2 4 2 4 2 3 4" xfId="21941" xr:uid="{00000000-0005-0000-0000-0000342B0000}"/>
    <cellStyle name="Comma 9 2 4 2 4 2 3 5" xfId="34163" xr:uid="{00000000-0005-0000-0000-0000352B0000}"/>
    <cellStyle name="Comma 9 2 4 2 4 2 4" xfId="16047" xr:uid="{00000000-0005-0000-0000-0000362B0000}"/>
    <cellStyle name="Comma 9 2 4 2 4 2 4 2" xfId="27698" xr:uid="{00000000-0005-0000-0000-0000372B0000}"/>
    <cellStyle name="Comma 9 2 4 2 4 2 5" xfId="10186" xr:uid="{00000000-0005-0000-0000-0000382B0000}"/>
    <cellStyle name="Comma 9 2 4 2 4 2 6" xfId="21939" xr:uid="{00000000-0005-0000-0000-0000392B0000}"/>
    <cellStyle name="Comma 9 2 4 2 4 2 7" xfId="34164" xr:uid="{00000000-0005-0000-0000-00003A2B0000}"/>
    <cellStyle name="Comma 9 2 4 2 4 3" xfId="2845" xr:uid="{00000000-0005-0000-0000-00003B2B0000}"/>
    <cellStyle name="Comma 9 2 4 2 4 3 2" xfId="7080" xr:uid="{00000000-0005-0000-0000-00003C2B0000}"/>
    <cellStyle name="Comma 9 2 4 2 4 3 2 2" xfId="16050" xr:uid="{00000000-0005-0000-0000-00003D2B0000}"/>
    <cellStyle name="Comma 9 2 4 2 4 3 2 3" xfId="27701" xr:uid="{00000000-0005-0000-0000-00003E2B0000}"/>
    <cellStyle name="Comma 9 2 4 2 4 3 2 4" xfId="34165" xr:uid="{00000000-0005-0000-0000-00003F2B0000}"/>
    <cellStyle name="Comma 9 2 4 2 4 3 3" xfId="10189" xr:uid="{00000000-0005-0000-0000-0000402B0000}"/>
    <cellStyle name="Comma 9 2 4 2 4 3 4" xfId="21942" xr:uid="{00000000-0005-0000-0000-0000412B0000}"/>
    <cellStyle name="Comma 9 2 4 2 4 3 5" xfId="34166" xr:uid="{00000000-0005-0000-0000-0000422B0000}"/>
    <cellStyle name="Comma 9 2 4 2 4 4" xfId="5447" xr:uid="{00000000-0005-0000-0000-0000432B0000}"/>
    <cellStyle name="Comma 9 2 4 2 4 4 2" xfId="16051" xr:uid="{00000000-0005-0000-0000-0000442B0000}"/>
    <cellStyle name="Comma 9 2 4 2 4 4 2 2" xfId="27702" xr:uid="{00000000-0005-0000-0000-0000452B0000}"/>
    <cellStyle name="Comma 9 2 4 2 4 4 3" xfId="10190" xr:uid="{00000000-0005-0000-0000-0000462B0000}"/>
    <cellStyle name="Comma 9 2 4 2 4 4 4" xfId="21943" xr:uid="{00000000-0005-0000-0000-0000472B0000}"/>
    <cellStyle name="Comma 9 2 4 2 4 4 5" xfId="34167" xr:uid="{00000000-0005-0000-0000-0000482B0000}"/>
    <cellStyle name="Comma 9 2 4 2 4 5" xfId="16046" xr:uid="{00000000-0005-0000-0000-0000492B0000}"/>
    <cellStyle name="Comma 9 2 4 2 4 5 2" xfId="27697" xr:uid="{00000000-0005-0000-0000-00004A2B0000}"/>
    <cellStyle name="Comma 9 2 4 2 4 6" xfId="10185" xr:uid="{00000000-0005-0000-0000-00004B2B0000}"/>
    <cellStyle name="Comma 9 2 4 2 4 7" xfId="21938" xr:uid="{00000000-0005-0000-0000-00004C2B0000}"/>
    <cellStyle name="Comma 9 2 4 2 4 8" xfId="34168" xr:uid="{00000000-0005-0000-0000-00004D2B0000}"/>
    <cellStyle name="Comma 9 2 4 2 5" xfId="650" xr:uid="{00000000-0005-0000-0000-00004E2B0000}"/>
    <cellStyle name="Comma 9 2 4 2 5 2" xfId="2847" xr:uid="{00000000-0005-0000-0000-00004F2B0000}"/>
    <cellStyle name="Comma 9 2 4 2 5 2 2" xfId="7082" xr:uid="{00000000-0005-0000-0000-0000502B0000}"/>
    <cellStyle name="Comma 9 2 4 2 5 2 2 2" xfId="16053" xr:uid="{00000000-0005-0000-0000-0000512B0000}"/>
    <cellStyle name="Comma 9 2 4 2 5 2 2 3" xfId="27704" xr:uid="{00000000-0005-0000-0000-0000522B0000}"/>
    <cellStyle name="Comma 9 2 4 2 5 2 2 4" xfId="34169" xr:uid="{00000000-0005-0000-0000-0000532B0000}"/>
    <cellStyle name="Comma 9 2 4 2 5 2 3" xfId="10192" xr:uid="{00000000-0005-0000-0000-0000542B0000}"/>
    <cellStyle name="Comma 9 2 4 2 5 2 4" xfId="21945" xr:uid="{00000000-0005-0000-0000-0000552B0000}"/>
    <cellStyle name="Comma 9 2 4 2 5 2 5" xfId="34170" xr:uid="{00000000-0005-0000-0000-0000562B0000}"/>
    <cellStyle name="Comma 9 2 4 2 5 3" xfId="5849" xr:uid="{00000000-0005-0000-0000-0000572B0000}"/>
    <cellStyle name="Comma 9 2 4 2 5 3 2" xfId="16054" xr:uid="{00000000-0005-0000-0000-0000582B0000}"/>
    <cellStyle name="Comma 9 2 4 2 5 3 2 2" xfId="27705" xr:uid="{00000000-0005-0000-0000-0000592B0000}"/>
    <cellStyle name="Comma 9 2 4 2 5 3 3" xfId="10193" xr:uid="{00000000-0005-0000-0000-00005A2B0000}"/>
    <cellStyle name="Comma 9 2 4 2 5 3 4" xfId="21946" xr:uid="{00000000-0005-0000-0000-00005B2B0000}"/>
    <cellStyle name="Comma 9 2 4 2 5 3 5" xfId="34171" xr:uid="{00000000-0005-0000-0000-00005C2B0000}"/>
    <cellStyle name="Comma 9 2 4 2 5 4" xfId="16052" xr:uid="{00000000-0005-0000-0000-00005D2B0000}"/>
    <cellStyle name="Comma 9 2 4 2 5 4 2" xfId="27703" xr:uid="{00000000-0005-0000-0000-00005E2B0000}"/>
    <cellStyle name="Comma 9 2 4 2 5 5" xfId="10191" xr:uid="{00000000-0005-0000-0000-00005F2B0000}"/>
    <cellStyle name="Comma 9 2 4 2 5 6" xfId="21944" xr:uid="{00000000-0005-0000-0000-0000602B0000}"/>
    <cellStyle name="Comma 9 2 4 2 5 7" xfId="34172" xr:uid="{00000000-0005-0000-0000-0000612B0000}"/>
    <cellStyle name="Comma 9 2 4 2 6" xfId="2840" xr:uid="{00000000-0005-0000-0000-0000622B0000}"/>
    <cellStyle name="Comma 9 2 4 2 6 2" xfId="7075" xr:uid="{00000000-0005-0000-0000-0000632B0000}"/>
    <cellStyle name="Comma 9 2 4 2 6 2 2" xfId="16055" xr:uid="{00000000-0005-0000-0000-0000642B0000}"/>
    <cellStyle name="Comma 9 2 4 2 6 2 3" xfId="27706" xr:uid="{00000000-0005-0000-0000-0000652B0000}"/>
    <cellStyle name="Comma 9 2 4 2 6 2 4" xfId="34173" xr:uid="{00000000-0005-0000-0000-0000662B0000}"/>
    <cellStyle name="Comma 9 2 4 2 6 3" xfId="10194" xr:uid="{00000000-0005-0000-0000-0000672B0000}"/>
    <cellStyle name="Comma 9 2 4 2 6 4" xfId="21947" xr:uid="{00000000-0005-0000-0000-0000682B0000}"/>
    <cellStyle name="Comma 9 2 4 2 6 5" xfId="34174" xr:uid="{00000000-0005-0000-0000-0000692B0000}"/>
    <cellStyle name="Comma 9 2 4 2 7" xfId="4754" xr:uid="{00000000-0005-0000-0000-00006A2B0000}"/>
    <cellStyle name="Comma 9 2 4 2 7 2" xfId="16056" xr:uid="{00000000-0005-0000-0000-00006B2B0000}"/>
    <cellStyle name="Comma 9 2 4 2 7 2 2" xfId="27707" xr:uid="{00000000-0005-0000-0000-00006C2B0000}"/>
    <cellStyle name="Comma 9 2 4 2 7 3" xfId="10195" xr:uid="{00000000-0005-0000-0000-00006D2B0000}"/>
    <cellStyle name="Comma 9 2 4 2 7 4" xfId="21948" xr:uid="{00000000-0005-0000-0000-00006E2B0000}"/>
    <cellStyle name="Comma 9 2 4 2 7 5" xfId="34175" xr:uid="{00000000-0005-0000-0000-00006F2B0000}"/>
    <cellStyle name="Comma 9 2 4 2 8" xfId="16033" xr:uid="{00000000-0005-0000-0000-0000702B0000}"/>
    <cellStyle name="Comma 9 2 4 2 8 2" xfId="27684" xr:uid="{00000000-0005-0000-0000-0000712B0000}"/>
    <cellStyle name="Comma 9 2 4 2 9" xfId="10172" xr:uid="{00000000-0005-0000-0000-0000722B0000}"/>
    <cellStyle name="Comma 9 2 4 3" xfId="651" xr:uid="{00000000-0005-0000-0000-0000732B0000}"/>
    <cellStyle name="Comma 9 2 4 3 2" xfId="652" xr:uid="{00000000-0005-0000-0000-0000742B0000}"/>
    <cellStyle name="Comma 9 2 4 3 2 2" xfId="2849" xr:uid="{00000000-0005-0000-0000-0000752B0000}"/>
    <cellStyle name="Comma 9 2 4 3 2 2 2" xfId="7084" xr:uid="{00000000-0005-0000-0000-0000762B0000}"/>
    <cellStyle name="Comma 9 2 4 3 2 2 2 2" xfId="16059" xr:uid="{00000000-0005-0000-0000-0000772B0000}"/>
    <cellStyle name="Comma 9 2 4 3 2 2 2 3" xfId="27710" xr:uid="{00000000-0005-0000-0000-0000782B0000}"/>
    <cellStyle name="Comma 9 2 4 3 2 2 2 4" xfId="34176" xr:uid="{00000000-0005-0000-0000-0000792B0000}"/>
    <cellStyle name="Comma 9 2 4 3 2 2 3" xfId="10198" xr:uid="{00000000-0005-0000-0000-00007A2B0000}"/>
    <cellStyle name="Comma 9 2 4 3 2 2 4" xfId="21951" xr:uid="{00000000-0005-0000-0000-00007B2B0000}"/>
    <cellStyle name="Comma 9 2 4 3 2 2 5" xfId="34177" xr:uid="{00000000-0005-0000-0000-00007C2B0000}"/>
    <cellStyle name="Comma 9 2 4 3 2 3" xfId="5850" xr:uid="{00000000-0005-0000-0000-00007D2B0000}"/>
    <cellStyle name="Comma 9 2 4 3 2 3 2" xfId="16060" xr:uid="{00000000-0005-0000-0000-00007E2B0000}"/>
    <cellStyle name="Comma 9 2 4 3 2 3 2 2" xfId="27711" xr:uid="{00000000-0005-0000-0000-00007F2B0000}"/>
    <cellStyle name="Comma 9 2 4 3 2 3 3" xfId="10199" xr:uid="{00000000-0005-0000-0000-0000802B0000}"/>
    <cellStyle name="Comma 9 2 4 3 2 3 4" xfId="21952" xr:uid="{00000000-0005-0000-0000-0000812B0000}"/>
    <cellStyle name="Comma 9 2 4 3 2 3 5" xfId="34178" xr:uid="{00000000-0005-0000-0000-0000822B0000}"/>
    <cellStyle name="Comma 9 2 4 3 2 4" xfId="16058" xr:uid="{00000000-0005-0000-0000-0000832B0000}"/>
    <cellStyle name="Comma 9 2 4 3 2 4 2" xfId="27709" xr:uid="{00000000-0005-0000-0000-0000842B0000}"/>
    <cellStyle name="Comma 9 2 4 3 2 5" xfId="10197" xr:uid="{00000000-0005-0000-0000-0000852B0000}"/>
    <cellStyle name="Comma 9 2 4 3 2 6" xfId="21950" xr:uid="{00000000-0005-0000-0000-0000862B0000}"/>
    <cellStyle name="Comma 9 2 4 3 2 7" xfId="34179" xr:uid="{00000000-0005-0000-0000-0000872B0000}"/>
    <cellStyle name="Comma 9 2 4 3 3" xfId="2848" xr:uid="{00000000-0005-0000-0000-0000882B0000}"/>
    <cellStyle name="Comma 9 2 4 3 3 2" xfId="7083" xr:uid="{00000000-0005-0000-0000-0000892B0000}"/>
    <cellStyle name="Comma 9 2 4 3 3 2 2" xfId="16061" xr:uid="{00000000-0005-0000-0000-00008A2B0000}"/>
    <cellStyle name="Comma 9 2 4 3 3 2 3" xfId="27712" xr:uid="{00000000-0005-0000-0000-00008B2B0000}"/>
    <cellStyle name="Comma 9 2 4 3 3 2 4" xfId="34180" xr:uid="{00000000-0005-0000-0000-00008C2B0000}"/>
    <cellStyle name="Comma 9 2 4 3 3 3" xfId="10200" xr:uid="{00000000-0005-0000-0000-00008D2B0000}"/>
    <cellStyle name="Comma 9 2 4 3 3 4" xfId="21953" xr:uid="{00000000-0005-0000-0000-00008E2B0000}"/>
    <cellStyle name="Comma 9 2 4 3 3 5" xfId="34181" xr:uid="{00000000-0005-0000-0000-00008F2B0000}"/>
    <cellStyle name="Comma 9 2 4 3 4" xfId="5151" xr:uid="{00000000-0005-0000-0000-0000902B0000}"/>
    <cellStyle name="Comma 9 2 4 3 4 2" xfId="16062" xr:uid="{00000000-0005-0000-0000-0000912B0000}"/>
    <cellStyle name="Comma 9 2 4 3 4 2 2" xfId="27713" xr:uid="{00000000-0005-0000-0000-0000922B0000}"/>
    <cellStyle name="Comma 9 2 4 3 4 3" xfId="10201" xr:uid="{00000000-0005-0000-0000-0000932B0000}"/>
    <cellStyle name="Comma 9 2 4 3 4 4" xfId="21954" xr:uid="{00000000-0005-0000-0000-0000942B0000}"/>
    <cellStyle name="Comma 9 2 4 3 4 5" xfId="34182" xr:uid="{00000000-0005-0000-0000-0000952B0000}"/>
    <cellStyle name="Comma 9 2 4 3 5" xfId="16057" xr:uid="{00000000-0005-0000-0000-0000962B0000}"/>
    <cellStyle name="Comma 9 2 4 3 5 2" xfId="27708" xr:uid="{00000000-0005-0000-0000-0000972B0000}"/>
    <cellStyle name="Comma 9 2 4 3 6" xfId="10196" xr:uid="{00000000-0005-0000-0000-0000982B0000}"/>
    <cellStyle name="Comma 9 2 4 3 7" xfId="21949" xr:uid="{00000000-0005-0000-0000-0000992B0000}"/>
    <cellStyle name="Comma 9 2 4 3 8" xfId="34183" xr:uid="{00000000-0005-0000-0000-00009A2B0000}"/>
    <cellStyle name="Comma 9 2 4 4" xfId="653" xr:uid="{00000000-0005-0000-0000-00009B2B0000}"/>
    <cellStyle name="Comma 9 2 4 4 2" xfId="654" xr:uid="{00000000-0005-0000-0000-00009C2B0000}"/>
    <cellStyle name="Comma 9 2 4 4 2 2" xfId="2851" xr:uid="{00000000-0005-0000-0000-00009D2B0000}"/>
    <cellStyle name="Comma 9 2 4 4 2 2 2" xfId="7086" xr:uid="{00000000-0005-0000-0000-00009E2B0000}"/>
    <cellStyle name="Comma 9 2 4 4 2 2 2 2" xfId="16065" xr:uid="{00000000-0005-0000-0000-00009F2B0000}"/>
    <cellStyle name="Comma 9 2 4 4 2 2 2 3" xfId="27716" xr:uid="{00000000-0005-0000-0000-0000A02B0000}"/>
    <cellStyle name="Comma 9 2 4 4 2 2 2 4" xfId="34184" xr:uid="{00000000-0005-0000-0000-0000A12B0000}"/>
    <cellStyle name="Comma 9 2 4 4 2 2 3" xfId="10204" xr:uid="{00000000-0005-0000-0000-0000A22B0000}"/>
    <cellStyle name="Comma 9 2 4 4 2 2 4" xfId="21957" xr:uid="{00000000-0005-0000-0000-0000A32B0000}"/>
    <cellStyle name="Comma 9 2 4 4 2 2 5" xfId="34185" xr:uid="{00000000-0005-0000-0000-0000A42B0000}"/>
    <cellStyle name="Comma 9 2 4 4 2 3" xfId="5851" xr:uid="{00000000-0005-0000-0000-0000A52B0000}"/>
    <cellStyle name="Comma 9 2 4 4 2 3 2" xfId="16066" xr:uid="{00000000-0005-0000-0000-0000A62B0000}"/>
    <cellStyle name="Comma 9 2 4 4 2 3 2 2" xfId="27717" xr:uid="{00000000-0005-0000-0000-0000A72B0000}"/>
    <cellStyle name="Comma 9 2 4 4 2 3 3" xfId="10205" xr:uid="{00000000-0005-0000-0000-0000A82B0000}"/>
    <cellStyle name="Comma 9 2 4 4 2 3 4" xfId="21958" xr:uid="{00000000-0005-0000-0000-0000A92B0000}"/>
    <cellStyle name="Comma 9 2 4 4 2 3 5" xfId="34186" xr:uid="{00000000-0005-0000-0000-0000AA2B0000}"/>
    <cellStyle name="Comma 9 2 4 4 2 4" xfId="16064" xr:uid="{00000000-0005-0000-0000-0000AB2B0000}"/>
    <cellStyle name="Comma 9 2 4 4 2 4 2" xfId="27715" xr:uid="{00000000-0005-0000-0000-0000AC2B0000}"/>
    <cellStyle name="Comma 9 2 4 4 2 5" xfId="10203" xr:uid="{00000000-0005-0000-0000-0000AD2B0000}"/>
    <cellStyle name="Comma 9 2 4 4 2 6" xfId="21956" xr:uid="{00000000-0005-0000-0000-0000AE2B0000}"/>
    <cellStyle name="Comma 9 2 4 4 2 7" xfId="34187" xr:uid="{00000000-0005-0000-0000-0000AF2B0000}"/>
    <cellStyle name="Comma 9 2 4 4 3" xfId="2850" xr:uid="{00000000-0005-0000-0000-0000B02B0000}"/>
    <cellStyle name="Comma 9 2 4 4 3 2" xfId="7085" xr:uid="{00000000-0005-0000-0000-0000B12B0000}"/>
    <cellStyle name="Comma 9 2 4 4 3 2 2" xfId="16067" xr:uid="{00000000-0005-0000-0000-0000B22B0000}"/>
    <cellStyle name="Comma 9 2 4 4 3 2 3" xfId="27718" xr:uid="{00000000-0005-0000-0000-0000B32B0000}"/>
    <cellStyle name="Comma 9 2 4 4 3 2 4" xfId="34188" xr:uid="{00000000-0005-0000-0000-0000B42B0000}"/>
    <cellStyle name="Comma 9 2 4 4 3 3" xfId="10206" xr:uid="{00000000-0005-0000-0000-0000B52B0000}"/>
    <cellStyle name="Comma 9 2 4 4 3 4" xfId="21959" xr:uid="{00000000-0005-0000-0000-0000B62B0000}"/>
    <cellStyle name="Comma 9 2 4 4 3 5" xfId="34189" xr:uid="{00000000-0005-0000-0000-0000B72B0000}"/>
    <cellStyle name="Comma 9 2 4 4 4" xfId="4909" xr:uid="{00000000-0005-0000-0000-0000B82B0000}"/>
    <cellStyle name="Comma 9 2 4 4 4 2" xfId="16068" xr:uid="{00000000-0005-0000-0000-0000B92B0000}"/>
    <cellStyle name="Comma 9 2 4 4 4 2 2" xfId="27719" xr:uid="{00000000-0005-0000-0000-0000BA2B0000}"/>
    <cellStyle name="Comma 9 2 4 4 4 3" xfId="10207" xr:uid="{00000000-0005-0000-0000-0000BB2B0000}"/>
    <cellStyle name="Comma 9 2 4 4 4 4" xfId="21960" xr:uid="{00000000-0005-0000-0000-0000BC2B0000}"/>
    <cellStyle name="Comma 9 2 4 4 4 5" xfId="34190" xr:uid="{00000000-0005-0000-0000-0000BD2B0000}"/>
    <cellStyle name="Comma 9 2 4 4 5" xfId="16063" xr:uid="{00000000-0005-0000-0000-0000BE2B0000}"/>
    <cellStyle name="Comma 9 2 4 4 5 2" xfId="27714" xr:uid="{00000000-0005-0000-0000-0000BF2B0000}"/>
    <cellStyle name="Comma 9 2 4 4 6" xfId="10202" xr:uid="{00000000-0005-0000-0000-0000C02B0000}"/>
    <cellStyle name="Comma 9 2 4 4 7" xfId="21955" xr:uid="{00000000-0005-0000-0000-0000C12B0000}"/>
    <cellStyle name="Comma 9 2 4 4 8" xfId="34191" xr:uid="{00000000-0005-0000-0000-0000C22B0000}"/>
    <cellStyle name="Comma 9 2 4 5" xfId="655" xr:uid="{00000000-0005-0000-0000-0000C32B0000}"/>
    <cellStyle name="Comma 9 2 4 5 2" xfId="656" xr:uid="{00000000-0005-0000-0000-0000C42B0000}"/>
    <cellStyle name="Comma 9 2 4 5 2 2" xfId="2853" xr:uid="{00000000-0005-0000-0000-0000C52B0000}"/>
    <cellStyle name="Comma 9 2 4 5 2 2 2" xfId="7088" xr:uid="{00000000-0005-0000-0000-0000C62B0000}"/>
    <cellStyle name="Comma 9 2 4 5 2 2 2 2" xfId="16071" xr:uid="{00000000-0005-0000-0000-0000C72B0000}"/>
    <cellStyle name="Comma 9 2 4 5 2 2 2 3" xfId="27722" xr:uid="{00000000-0005-0000-0000-0000C82B0000}"/>
    <cellStyle name="Comma 9 2 4 5 2 2 2 4" xfId="34192" xr:uid="{00000000-0005-0000-0000-0000C92B0000}"/>
    <cellStyle name="Comma 9 2 4 5 2 2 3" xfId="10210" xr:uid="{00000000-0005-0000-0000-0000CA2B0000}"/>
    <cellStyle name="Comma 9 2 4 5 2 2 4" xfId="21963" xr:uid="{00000000-0005-0000-0000-0000CB2B0000}"/>
    <cellStyle name="Comma 9 2 4 5 2 2 5" xfId="34193" xr:uid="{00000000-0005-0000-0000-0000CC2B0000}"/>
    <cellStyle name="Comma 9 2 4 5 2 3" xfId="5852" xr:uid="{00000000-0005-0000-0000-0000CD2B0000}"/>
    <cellStyle name="Comma 9 2 4 5 2 3 2" xfId="16072" xr:uid="{00000000-0005-0000-0000-0000CE2B0000}"/>
    <cellStyle name="Comma 9 2 4 5 2 3 2 2" xfId="27723" xr:uid="{00000000-0005-0000-0000-0000CF2B0000}"/>
    <cellStyle name="Comma 9 2 4 5 2 3 3" xfId="10211" xr:uid="{00000000-0005-0000-0000-0000D02B0000}"/>
    <cellStyle name="Comma 9 2 4 5 2 3 4" xfId="21964" xr:uid="{00000000-0005-0000-0000-0000D12B0000}"/>
    <cellStyle name="Comma 9 2 4 5 2 3 5" xfId="34194" xr:uid="{00000000-0005-0000-0000-0000D22B0000}"/>
    <cellStyle name="Comma 9 2 4 5 2 4" xfId="16070" xr:uid="{00000000-0005-0000-0000-0000D32B0000}"/>
    <cellStyle name="Comma 9 2 4 5 2 4 2" xfId="27721" xr:uid="{00000000-0005-0000-0000-0000D42B0000}"/>
    <cellStyle name="Comma 9 2 4 5 2 5" xfId="10209" xr:uid="{00000000-0005-0000-0000-0000D52B0000}"/>
    <cellStyle name="Comma 9 2 4 5 2 6" xfId="21962" xr:uid="{00000000-0005-0000-0000-0000D62B0000}"/>
    <cellStyle name="Comma 9 2 4 5 2 7" xfId="34195" xr:uid="{00000000-0005-0000-0000-0000D72B0000}"/>
    <cellStyle name="Comma 9 2 4 5 3" xfId="2852" xr:uid="{00000000-0005-0000-0000-0000D82B0000}"/>
    <cellStyle name="Comma 9 2 4 5 3 2" xfId="7087" xr:uid="{00000000-0005-0000-0000-0000D92B0000}"/>
    <cellStyle name="Comma 9 2 4 5 3 2 2" xfId="16073" xr:uid="{00000000-0005-0000-0000-0000DA2B0000}"/>
    <cellStyle name="Comma 9 2 4 5 3 2 3" xfId="27724" xr:uid="{00000000-0005-0000-0000-0000DB2B0000}"/>
    <cellStyle name="Comma 9 2 4 5 3 2 4" xfId="34196" xr:uid="{00000000-0005-0000-0000-0000DC2B0000}"/>
    <cellStyle name="Comma 9 2 4 5 3 3" xfId="10212" xr:uid="{00000000-0005-0000-0000-0000DD2B0000}"/>
    <cellStyle name="Comma 9 2 4 5 3 4" xfId="21965" xr:uid="{00000000-0005-0000-0000-0000DE2B0000}"/>
    <cellStyle name="Comma 9 2 4 5 3 5" xfId="34197" xr:uid="{00000000-0005-0000-0000-0000DF2B0000}"/>
    <cellStyle name="Comma 9 2 4 5 4" xfId="5360" xr:uid="{00000000-0005-0000-0000-0000E02B0000}"/>
    <cellStyle name="Comma 9 2 4 5 4 2" xfId="16074" xr:uid="{00000000-0005-0000-0000-0000E12B0000}"/>
    <cellStyle name="Comma 9 2 4 5 4 2 2" xfId="27725" xr:uid="{00000000-0005-0000-0000-0000E22B0000}"/>
    <cellStyle name="Comma 9 2 4 5 4 3" xfId="10213" xr:uid="{00000000-0005-0000-0000-0000E32B0000}"/>
    <cellStyle name="Comma 9 2 4 5 4 4" xfId="21966" xr:uid="{00000000-0005-0000-0000-0000E42B0000}"/>
    <cellStyle name="Comma 9 2 4 5 4 5" xfId="34198" xr:uid="{00000000-0005-0000-0000-0000E52B0000}"/>
    <cellStyle name="Comma 9 2 4 5 5" xfId="16069" xr:uid="{00000000-0005-0000-0000-0000E62B0000}"/>
    <cellStyle name="Comma 9 2 4 5 5 2" xfId="27720" xr:uid="{00000000-0005-0000-0000-0000E72B0000}"/>
    <cellStyle name="Comma 9 2 4 5 6" xfId="10208" xr:uid="{00000000-0005-0000-0000-0000E82B0000}"/>
    <cellStyle name="Comma 9 2 4 5 7" xfId="21961" xr:uid="{00000000-0005-0000-0000-0000E92B0000}"/>
    <cellStyle name="Comma 9 2 4 5 8" xfId="34199" xr:uid="{00000000-0005-0000-0000-0000EA2B0000}"/>
    <cellStyle name="Comma 9 2 4 6" xfId="657" xr:uid="{00000000-0005-0000-0000-0000EB2B0000}"/>
    <cellStyle name="Comma 9 2 4 6 2" xfId="2854" xr:uid="{00000000-0005-0000-0000-0000EC2B0000}"/>
    <cellStyle name="Comma 9 2 4 6 2 2" xfId="7089" xr:uid="{00000000-0005-0000-0000-0000ED2B0000}"/>
    <cellStyle name="Comma 9 2 4 6 2 2 2" xfId="16076" xr:uid="{00000000-0005-0000-0000-0000EE2B0000}"/>
    <cellStyle name="Comma 9 2 4 6 2 2 3" xfId="27727" xr:uid="{00000000-0005-0000-0000-0000EF2B0000}"/>
    <cellStyle name="Comma 9 2 4 6 2 2 4" xfId="34200" xr:uid="{00000000-0005-0000-0000-0000F02B0000}"/>
    <cellStyle name="Comma 9 2 4 6 2 3" xfId="10215" xr:uid="{00000000-0005-0000-0000-0000F12B0000}"/>
    <cellStyle name="Comma 9 2 4 6 2 4" xfId="21968" xr:uid="{00000000-0005-0000-0000-0000F22B0000}"/>
    <cellStyle name="Comma 9 2 4 6 2 5" xfId="34201" xr:uid="{00000000-0005-0000-0000-0000F32B0000}"/>
    <cellStyle name="Comma 9 2 4 6 3" xfId="5853" xr:uid="{00000000-0005-0000-0000-0000F42B0000}"/>
    <cellStyle name="Comma 9 2 4 6 3 2" xfId="16077" xr:uid="{00000000-0005-0000-0000-0000F52B0000}"/>
    <cellStyle name="Comma 9 2 4 6 3 2 2" xfId="27728" xr:uid="{00000000-0005-0000-0000-0000F62B0000}"/>
    <cellStyle name="Comma 9 2 4 6 3 3" xfId="10216" xr:uid="{00000000-0005-0000-0000-0000F72B0000}"/>
    <cellStyle name="Comma 9 2 4 6 3 4" xfId="21969" xr:uid="{00000000-0005-0000-0000-0000F82B0000}"/>
    <cellStyle name="Comma 9 2 4 6 3 5" xfId="34202" xr:uid="{00000000-0005-0000-0000-0000F92B0000}"/>
    <cellStyle name="Comma 9 2 4 6 4" xfId="16075" xr:uid="{00000000-0005-0000-0000-0000FA2B0000}"/>
    <cellStyle name="Comma 9 2 4 6 4 2" xfId="27726" xr:uid="{00000000-0005-0000-0000-0000FB2B0000}"/>
    <cellStyle name="Comma 9 2 4 6 5" xfId="10214" xr:uid="{00000000-0005-0000-0000-0000FC2B0000}"/>
    <cellStyle name="Comma 9 2 4 6 6" xfId="21967" xr:uid="{00000000-0005-0000-0000-0000FD2B0000}"/>
    <cellStyle name="Comma 9 2 4 6 7" xfId="34203" xr:uid="{00000000-0005-0000-0000-0000FE2B0000}"/>
    <cellStyle name="Comma 9 2 4 7" xfId="2839" xr:uid="{00000000-0005-0000-0000-0000FF2B0000}"/>
    <cellStyle name="Comma 9 2 4 7 2" xfId="7074" xr:uid="{00000000-0005-0000-0000-0000002C0000}"/>
    <cellStyle name="Comma 9 2 4 7 2 2" xfId="16078" xr:uid="{00000000-0005-0000-0000-0000012C0000}"/>
    <cellStyle name="Comma 9 2 4 7 2 3" xfId="27729" xr:uid="{00000000-0005-0000-0000-0000022C0000}"/>
    <cellStyle name="Comma 9 2 4 7 2 4" xfId="34204" xr:uid="{00000000-0005-0000-0000-0000032C0000}"/>
    <cellStyle name="Comma 9 2 4 7 3" xfId="10217" xr:uid="{00000000-0005-0000-0000-0000042C0000}"/>
    <cellStyle name="Comma 9 2 4 7 4" xfId="21970" xr:uid="{00000000-0005-0000-0000-0000052C0000}"/>
    <cellStyle name="Comma 9 2 4 7 5" xfId="34205" xr:uid="{00000000-0005-0000-0000-0000062C0000}"/>
    <cellStyle name="Comma 9 2 4 8" xfId="4667" xr:uid="{00000000-0005-0000-0000-0000072C0000}"/>
    <cellStyle name="Comma 9 2 4 8 2" xfId="16079" xr:uid="{00000000-0005-0000-0000-0000082C0000}"/>
    <cellStyle name="Comma 9 2 4 8 2 2" xfId="27730" xr:uid="{00000000-0005-0000-0000-0000092C0000}"/>
    <cellStyle name="Comma 9 2 4 8 3" xfId="10218" xr:uid="{00000000-0005-0000-0000-00000A2C0000}"/>
    <cellStyle name="Comma 9 2 4 8 4" xfId="21971" xr:uid="{00000000-0005-0000-0000-00000B2C0000}"/>
    <cellStyle name="Comma 9 2 4 8 5" xfId="34206" xr:uid="{00000000-0005-0000-0000-00000C2C0000}"/>
    <cellStyle name="Comma 9 2 4 9" xfId="16032" xr:uid="{00000000-0005-0000-0000-00000D2C0000}"/>
    <cellStyle name="Comma 9 2 4 9 2" xfId="27683" xr:uid="{00000000-0005-0000-0000-00000E2C0000}"/>
    <cellStyle name="Comma 9 2 5" xfId="658" xr:uid="{00000000-0005-0000-0000-00000F2C0000}"/>
    <cellStyle name="Comma 9 2 5 10" xfId="10219" xr:uid="{00000000-0005-0000-0000-0000102C0000}"/>
    <cellStyle name="Comma 9 2 5 11" xfId="21972" xr:uid="{00000000-0005-0000-0000-0000112C0000}"/>
    <cellStyle name="Comma 9 2 5 12" xfId="34207" xr:uid="{00000000-0005-0000-0000-0000122C0000}"/>
    <cellStyle name="Comma 9 2 5 2" xfId="659" xr:uid="{00000000-0005-0000-0000-0000132C0000}"/>
    <cellStyle name="Comma 9 2 5 2 10" xfId="21973" xr:uid="{00000000-0005-0000-0000-0000142C0000}"/>
    <cellStyle name="Comma 9 2 5 2 11" xfId="34208" xr:uid="{00000000-0005-0000-0000-0000152C0000}"/>
    <cellStyle name="Comma 9 2 5 2 2" xfId="660" xr:uid="{00000000-0005-0000-0000-0000162C0000}"/>
    <cellStyle name="Comma 9 2 5 2 2 2" xfId="661" xr:uid="{00000000-0005-0000-0000-0000172C0000}"/>
    <cellStyle name="Comma 9 2 5 2 2 2 2" xfId="2858" xr:uid="{00000000-0005-0000-0000-0000182C0000}"/>
    <cellStyle name="Comma 9 2 5 2 2 2 2 2" xfId="7093" xr:uid="{00000000-0005-0000-0000-0000192C0000}"/>
    <cellStyle name="Comma 9 2 5 2 2 2 2 2 2" xfId="16084" xr:uid="{00000000-0005-0000-0000-00001A2C0000}"/>
    <cellStyle name="Comma 9 2 5 2 2 2 2 2 3" xfId="27735" xr:uid="{00000000-0005-0000-0000-00001B2C0000}"/>
    <cellStyle name="Comma 9 2 5 2 2 2 2 2 4" xfId="34209" xr:uid="{00000000-0005-0000-0000-00001C2C0000}"/>
    <cellStyle name="Comma 9 2 5 2 2 2 2 3" xfId="10223" xr:uid="{00000000-0005-0000-0000-00001D2C0000}"/>
    <cellStyle name="Comma 9 2 5 2 2 2 2 4" xfId="21976" xr:uid="{00000000-0005-0000-0000-00001E2C0000}"/>
    <cellStyle name="Comma 9 2 5 2 2 2 2 5" xfId="34210" xr:uid="{00000000-0005-0000-0000-00001F2C0000}"/>
    <cellStyle name="Comma 9 2 5 2 2 2 3" xfId="5854" xr:uid="{00000000-0005-0000-0000-0000202C0000}"/>
    <cellStyle name="Comma 9 2 5 2 2 2 3 2" xfId="16085" xr:uid="{00000000-0005-0000-0000-0000212C0000}"/>
    <cellStyle name="Comma 9 2 5 2 2 2 3 2 2" xfId="27736" xr:uid="{00000000-0005-0000-0000-0000222C0000}"/>
    <cellStyle name="Comma 9 2 5 2 2 2 3 3" xfId="10224" xr:uid="{00000000-0005-0000-0000-0000232C0000}"/>
    <cellStyle name="Comma 9 2 5 2 2 2 3 4" xfId="21977" xr:uid="{00000000-0005-0000-0000-0000242C0000}"/>
    <cellStyle name="Comma 9 2 5 2 2 2 3 5" xfId="34211" xr:uid="{00000000-0005-0000-0000-0000252C0000}"/>
    <cellStyle name="Comma 9 2 5 2 2 2 4" xfId="16083" xr:uid="{00000000-0005-0000-0000-0000262C0000}"/>
    <cellStyle name="Comma 9 2 5 2 2 2 4 2" xfId="27734" xr:uid="{00000000-0005-0000-0000-0000272C0000}"/>
    <cellStyle name="Comma 9 2 5 2 2 2 5" xfId="10222" xr:uid="{00000000-0005-0000-0000-0000282C0000}"/>
    <cellStyle name="Comma 9 2 5 2 2 2 6" xfId="21975" xr:uid="{00000000-0005-0000-0000-0000292C0000}"/>
    <cellStyle name="Comma 9 2 5 2 2 2 7" xfId="34212" xr:uid="{00000000-0005-0000-0000-00002A2C0000}"/>
    <cellStyle name="Comma 9 2 5 2 2 3" xfId="2857" xr:uid="{00000000-0005-0000-0000-00002B2C0000}"/>
    <cellStyle name="Comma 9 2 5 2 2 3 2" xfId="7092" xr:uid="{00000000-0005-0000-0000-00002C2C0000}"/>
    <cellStyle name="Comma 9 2 5 2 2 3 2 2" xfId="16086" xr:uid="{00000000-0005-0000-0000-00002D2C0000}"/>
    <cellStyle name="Comma 9 2 5 2 2 3 2 3" xfId="27737" xr:uid="{00000000-0005-0000-0000-00002E2C0000}"/>
    <cellStyle name="Comma 9 2 5 2 2 3 2 4" xfId="34213" xr:uid="{00000000-0005-0000-0000-00002F2C0000}"/>
    <cellStyle name="Comma 9 2 5 2 2 3 3" xfId="10225" xr:uid="{00000000-0005-0000-0000-0000302C0000}"/>
    <cellStyle name="Comma 9 2 5 2 2 3 4" xfId="21978" xr:uid="{00000000-0005-0000-0000-0000312C0000}"/>
    <cellStyle name="Comma 9 2 5 2 2 3 5" xfId="34214" xr:uid="{00000000-0005-0000-0000-0000322C0000}"/>
    <cellStyle name="Comma 9 2 5 2 2 4" xfId="5252" xr:uid="{00000000-0005-0000-0000-0000332C0000}"/>
    <cellStyle name="Comma 9 2 5 2 2 4 2" xfId="16087" xr:uid="{00000000-0005-0000-0000-0000342C0000}"/>
    <cellStyle name="Comma 9 2 5 2 2 4 2 2" xfId="27738" xr:uid="{00000000-0005-0000-0000-0000352C0000}"/>
    <cellStyle name="Comma 9 2 5 2 2 4 3" xfId="10226" xr:uid="{00000000-0005-0000-0000-0000362C0000}"/>
    <cellStyle name="Comma 9 2 5 2 2 4 4" xfId="21979" xr:uid="{00000000-0005-0000-0000-0000372C0000}"/>
    <cellStyle name="Comma 9 2 5 2 2 4 5" xfId="34215" xr:uid="{00000000-0005-0000-0000-0000382C0000}"/>
    <cellStyle name="Comma 9 2 5 2 2 5" xfId="16082" xr:uid="{00000000-0005-0000-0000-0000392C0000}"/>
    <cellStyle name="Comma 9 2 5 2 2 5 2" xfId="27733" xr:uid="{00000000-0005-0000-0000-00003A2C0000}"/>
    <cellStyle name="Comma 9 2 5 2 2 6" xfId="10221" xr:uid="{00000000-0005-0000-0000-00003B2C0000}"/>
    <cellStyle name="Comma 9 2 5 2 2 7" xfId="21974" xr:uid="{00000000-0005-0000-0000-00003C2C0000}"/>
    <cellStyle name="Comma 9 2 5 2 2 8" xfId="34216" xr:uid="{00000000-0005-0000-0000-00003D2C0000}"/>
    <cellStyle name="Comma 9 2 5 2 3" xfId="662" xr:uid="{00000000-0005-0000-0000-00003E2C0000}"/>
    <cellStyle name="Comma 9 2 5 2 3 2" xfId="663" xr:uid="{00000000-0005-0000-0000-00003F2C0000}"/>
    <cellStyle name="Comma 9 2 5 2 3 2 2" xfId="2860" xr:uid="{00000000-0005-0000-0000-0000402C0000}"/>
    <cellStyle name="Comma 9 2 5 2 3 2 2 2" xfId="7095" xr:uid="{00000000-0005-0000-0000-0000412C0000}"/>
    <cellStyle name="Comma 9 2 5 2 3 2 2 2 2" xfId="16090" xr:uid="{00000000-0005-0000-0000-0000422C0000}"/>
    <cellStyle name="Comma 9 2 5 2 3 2 2 2 3" xfId="27741" xr:uid="{00000000-0005-0000-0000-0000432C0000}"/>
    <cellStyle name="Comma 9 2 5 2 3 2 2 2 4" xfId="34217" xr:uid="{00000000-0005-0000-0000-0000442C0000}"/>
    <cellStyle name="Comma 9 2 5 2 3 2 2 3" xfId="10229" xr:uid="{00000000-0005-0000-0000-0000452C0000}"/>
    <cellStyle name="Comma 9 2 5 2 3 2 2 4" xfId="21982" xr:uid="{00000000-0005-0000-0000-0000462C0000}"/>
    <cellStyle name="Comma 9 2 5 2 3 2 2 5" xfId="34218" xr:uid="{00000000-0005-0000-0000-0000472C0000}"/>
    <cellStyle name="Comma 9 2 5 2 3 2 3" xfId="5855" xr:uid="{00000000-0005-0000-0000-0000482C0000}"/>
    <cellStyle name="Comma 9 2 5 2 3 2 3 2" xfId="16091" xr:uid="{00000000-0005-0000-0000-0000492C0000}"/>
    <cellStyle name="Comma 9 2 5 2 3 2 3 2 2" xfId="27742" xr:uid="{00000000-0005-0000-0000-00004A2C0000}"/>
    <cellStyle name="Comma 9 2 5 2 3 2 3 3" xfId="10230" xr:uid="{00000000-0005-0000-0000-00004B2C0000}"/>
    <cellStyle name="Comma 9 2 5 2 3 2 3 4" xfId="21983" xr:uid="{00000000-0005-0000-0000-00004C2C0000}"/>
    <cellStyle name="Comma 9 2 5 2 3 2 3 5" xfId="34219" xr:uid="{00000000-0005-0000-0000-00004D2C0000}"/>
    <cellStyle name="Comma 9 2 5 2 3 2 4" xfId="16089" xr:uid="{00000000-0005-0000-0000-00004E2C0000}"/>
    <cellStyle name="Comma 9 2 5 2 3 2 4 2" xfId="27740" xr:uid="{00000000-0005-0000-0000-00004F2C0000}"/>
    <cellStyle name="Comma 9 2 5 2 3 2 5" xfId="10228" xr:uid="{00000000-0005-0000-0000-0000502C0000}"/>
    <cellStyle name="Comma 9 2 5 2 3 2 6" xfId="21981" xr:uid="{00000000-0005-0000-0000-0000512C0000}"/>
    <cellStyle name="Comma 9 2 5 2 3 2 7" xfId="34220" xr:uid="{00000000-0005-0000-0000-0000522C0000}"/>
    <cellStyle name="Comma 9 2 5 2 3 3" xfId="2859" xr:uid="{00000000-0005-0000-0000-0000532C0000}"/>
    <cellStyle name="Comma 9 2 5 2 3 3 2" xfId="7094" xr:uid="{00000000-0005-0000-0000-0000542C0000}"/>
    <cellStyle name="Comma 9 2 5 2 3 3 2 2" xfId="16092" xr:uid="{00000000-0005-0000-0000-0000552C0000}"/>
    <cellStyle name="Comma 9 2 5 2 3 3 2 3" xfId="27743" xr:uid="{00000000-0005-0000-0000-0000562C0000}"/>
    <cellStyle name="Comma 9 2 5 2 3 3 2 4" xfId="34221" xr:uid="{00000000-0005-0000-0000-0000572C0000}"/>
    <cellStyle name="Comma 9 2 5 2 3 3 3" xfId="10231" xr:uid="{00000000-0005-0000-0000-0000582C0000}"/>
    <cellStyle name="Comma 9 2 5 2 3 3 4" xfId="21984" xr:uid="{00000000-0005-0000-0000-0000592C0000}"/>
    <cellStyle name="Comma 9 2 5 2 3 3 5" xfId="34222" xr:uid="{00000000-0005-0000-0000-00005A2C0000}"/>
    <cellStyle name="Comma 9 2 5 2 3 4" xfId="5010" xr:uid="{00000000-0005-0000-0000-00005B2C0000}"/>
    <cellStyle name="Comma 9 2 5 2 3 4 2" xfId="16093" xr:uid="{00000000-0005-0000-0000-00005C2C0000}"/>
    <cellStyle name="Comma 9 2 5 2 3 4 2 2" xfId="27744" xr:uid="{00000000-0005-0000-0000-00005D2C0000}"/>
    <cellStyle name="Comma 9 2 5 2 3 4 3" xfId="10232" xr:uid="{00000000-0005-0000-0000-00005E2C0000}"/>
    <cellStyle name="Comma 9 2 5 2 3 4 4" xfId="21985" xr:uid="{00000000-0005-0000-0000-00005F2C0000}"/>
    <cellStyle name="Comma 9 2 5 2 3 4 5" xfId="34223" xr:uid="{00000000-0005-0000-0000-0000602C0000}"/>
    <cellStyle name="Comma 9 2 5 2 3 5" xfId="16088" xr:uid="{00000000-0005-0000-0000-0000612C0000}"/>
    <cellStyle name="Comma 9 2 5 2 3 5 2" xfId="27739" xr:uid="{00000000-0005-0000-0000-0000622C0000}"/>
    <cellStyle name="Comma 9 2 5 2 3 6" xfId="10227" xr:uid="{00000000-0005-0000-0000-0000632C0000}"/>
    <cellStyle name="Comma 9 2 5 2 3 7" xfId="21980" xr:uid="{00000000-0005-0000-0000-0000642C0000}"/>
    <cellStyle name="Comma 9 2 5 2 3 8" xfId="34224" xr:uid="{00000000-0005-0000-0000-0000652C0000}"/>
    <cellStyle name="Comma 9 2 5 2 4" xfId="664" xr:uid="{00000000-0005-0000-0000-0000662C0000}"/>
    <cellStyle name="Comma 9 2 5 2 4 2" xfId="665" xr:uid="{00000000-0005-0000-0000-0000672C0000}"/>
    <cellStyle name="Comma 9 2 5 2 4 2 2" xfId="2862" xr:uid="{00000000-0005-0000-0000-0000682C0000}"/>
    <cellStyle name="Comma 9 2 5 2 4 2 2 2" xfId="7097" xr:uid="{00000000-0005-0000-0000-0000692C0000}"/>
    <cellStyle name="Comma 9 2 5 2 4 2 2 2 2" xfId="16096" xr:uid="{00000000-0005-0000-0000-00006A2C0000}"/>
    <cellStyle name="Comma 9 2 5 2 4 2 2 2 3" xfId="27747" xr:uid="{00000000-0005-0000-0000-00006B2C0000}"/>
    <cellStyle name="Comma 9 2 5 2 4 2 2 2 4" xfId="34225" xr:uid="{00000000-0005-0000-0000-00006C2C0000}"/>
    <cellStyle name="Comma 9 2 5 2 4 2 2 3" xfId="10235" xr:uid="{00000000-0005-0000-0000-00006D2C0000}"/>
    <cellStyle name="Comma 9 2 5 2 4 2 2 4" xfId="21988" xr:uid="{00000000-0005-0000-0000-00006E2C0000}"/>
    <cellStyle name="Comma 9 2 5 2 4 2 2 5" xfId="34226" xr:uid="{00000000-0005-0000-0000-00006F2C0000}"/>
    <cellStyle name="Comma 9 2 5 2 4 2 3" xfId="5856" xr:uid="{00000000-0005-0000-0000-0000702C0000}"/>
    <cellStyle name="Comma 9 2 5 2 4 2 3 2" xfId="16097" xr:uid="{00000000-0005-0000-0000-0000712C0000}"/>
    <cellStyle name="Comma 9 2 5 2 4 2 3 2 2" xfId="27748" xr:uid="{00000000-0005-0000-0000-0000722C0000}"/>
    <cellStyle name="Comma 9 2 5 2 4 2 3 3" xfId="10236" xr:uid="{00000000-0005-0000-0000-0000732C0000}"/>
    <cellStyle name="Comma 9 2 5 2 4 2 3 4" xfId="21989" xr:uid="{00000000-0005-0000-0000-0000742C0000}"/>
    <cellStyle name="Comma 9 2 5 2 4 2 3 5" xfId="34227" xr:uid="{00000000-0005-0000-0000-0000752C0000}"/>
    <cellStyle name="Comma 9 2 5 2 4 2 4" xfId="16095" xr:uid="{00000000-0005-0000-0000-0000762C0000}"/>
    <cellStyle name="Comma 9 2 5 2 4 2 4 2" xfId="27746" xr:uid="{00000000-0005-0000-0000-0000772C0000}"/>
    <cellStyle name="Comma 9 2 5 2 4 2 5" xfId="10234" xr:uid="{00000000-0005-0000-0000-0000782C0000}"/>
    <cellStyle name="Comma 9 2 5 2 4 2 6" xfId="21987" xr:uid="{00000000-0005-0000-0000-0000792C0000}"/>
    <cellStyle name="Comma 9 2 5 2 4 2 7" xfId="34228" xr:uid="{00000000-0005-0000-0000-00007A2C0000}"/>
    <cellStyle name="Comma 9 2 5 2 4 3" xfId="2861" xr:uid="{00000000-0005-0000-0000-00007B2C0000}"/>
    <cellStyle name="Comma 9 2 5 2 4 3 2" xfId="7096" xr:uid="{00000000-0005-0000-0000-00007C2C0000}"/>
    <cellStyle name="Comma 9 2 5 2 4 3 2 2" xfId="16098" xr:uid="{00000000-0005-0000-0000-00007D2C0000}"/>
    <cellStyle name="Comma 9 2 5 2 4 3 2 3" xfId="27749" xr:uid="{00000000-0005-0000-0000-00007E2C0000}"/>
    <cellStyle name="Comma 9 2 5 2 4 3 2 4" xfId="34229" xr:uid="{00000000-0005-0000-0000-00007F2C0000}"/>
    <cellStyle name="Comma 9 2 5 2 4 3 3" xfId="10237" xr:uid="{00000000-0005-0000-0000-0000802C0000}"/>
    <cellStyle name="Comma 9 2 5 2 4 3 4" xfId="21990" xr:uid="{00000000-0005-0000-0000-0000812C0000}"/>
    <cellStyle name="Comma 9 2 5 2 4 3 5" xfId="34230" xr:uid="{00000000-0005-0000-0000-0000822C0000}"/>
    <cellStyle name="Comma 9 2 5 2 4 4" xfId="5461" xr:uid="{00000000-0005-0000-0000-0000832C0000}"/>
    <cellStyle name="Comma 9 2 5 2 4 4 2" xfId="16099" xr:uid="{00000000-0005-0000-0000-0000842C0000}"/>
    <cellStyle name="Comma 9 2 5 2 4 4 2 2" xfId="27750" xr:uid="{00000000-0005-0000-0000-0000852C0000}"/>
    <cellStyle name="Comma 9 2 5 2 4 4 3" xfId="10238" xr:uid="{00000000-0005-0000-0000-0000862C0000}"/>
    <cellStyle name="Comma 9 2 5 2 4 4 4" xfId="21991" xr:uid="{00000000-0005-0000-0000-0000872C0000}"/>
    <cellStyle name="Comma 9 2 5 2 4 4 5" xfId="34231" xr:uid="{00000000-0005-0000-0000-0000882C0000}"/>
    <cellStyle name="Comma 9 2 5 2 4 5" xfId="16094" xr:uid="{00000000-0005-0000-0000-0000892C0000}"/>
    <cellStyle name="Comma 9 2 5 2 4 5 2" xfId="27745" xr:uid="{00000000-0005-0000-0000-00008A2C0000}"/>
    <cellStyle name="Comma 9 2 5 2 4 6" xfId="10233" xr:uid="{00000000-0005-0000-0000-00008B2C0000}"/>
    <cellStyle name="Comma 9 2 5 2 4 7" xfId="21986" xr:uid="{00000000-0005-0000-0000-00008C2C0000}"/>
    <cellStyle name="Comma 9 2 5 2 4 8" xfId="34232" xr:uid="{00000000-0005-0000-0000-00008D2C0000}"/>
    <cellStyle name="Comma 9 2 5 2 5" xfId="666" xr:uid="{00000000-0005-0000-0000-00008E2C0000}"/>
    <cellStyle name="Comma 9 2 5 2 5 2" xfId="2863" xr:uid="{00000000-0005-0000-0000-00008F2C0000}"/>
    <cellStyle name="Comma 9 2 5 2 5 2 2" xfId="7098" xr:uid="{00000000-0005-0000-0000-0000902C0000}"/>
    <cellStyle name="Comma 9 2 5 2 5 2 2 2" xfId="16101" xr:uid="{00000000-0005-0000-0000-0000912C0000}"/>
    <cellStyle name="Comma 9 2 5 2 5 2 2 3" xfId="27752" xr:uid="{00000000-0005-0000-0000-0000922C0000}"/>
    <cellStyle name="Comma 9 2 5 2 5 2 2 4" xfId="34233" xr:uid="{00000000-0005-0000-0000-0000932C0000}"/>
    <cellStyle name="Comma 9 2 5 2 5 2 3" xfId="10240" xr:uid="{00000000-0005-0000-0000-0000942C0000}"/>
    <cellStyle name="Comma 9 2 5 2 5 2 4" xfId="21993" xr:uid="{00000000-0005-0000-0000-0000952C0000}"/>
    <cellStyle name="Comma 9 2 5 2 5 2 5" xfId="34234" xr:uid="{00000000-0005-0000-0000-0000962C0000}"/>
    <cellStyle name="Comma 9 2 5 2 5 3" xfId="5857" xr:uid="{00000000-0005-0000-0000-0000972C0000}"/>
    <cellStyle name="Comma 9 2 5 2 5 3 2" xfId="16102" xr:uid="{00000000-0005-0000-0000-0000982C0000}"/>
    <cellStyle name="Comma 9 2 5 2 5 3 2 2" xfId="27753" xr:uid="{00000000-0005-0000-0000-0000992C0000}"/>
    <cellStyle name="Comma 9 2 5 2 5 3 3" xfId="10241" xr:uid="{00000000-0005-0000-0000-00009A2C0000}"/>
    <cellStyle name="Comma 9 2 5 2 5 3 4" xfId="21994" xr:uid="{00000000-0005-0000-0000-00009B2C0000}"/>
    <cellStyle name="Comma 9 2 5 2 5 3 5" xfId="34235" xr:uid="{00000000-0005-0000-0000-00009C2C0000}"/>
    <cellStyle name="Comma 9 2 5 2 5 4" xfId="16100" xr:uid="{00000000-0005-0000-0000-00009D2C0000}"/>
    <cellStyle name="Comma 9 2 5 2 5 4 2" xfId="27751" xr:uid="{00000000-0005-0000-0000-00009E2C0000}"/>
    <cellStyle name="Comma 9 2 5 2 5 5" xfId="10239" xr:uid="{00000000-0005-0000-0000-00009F2C0000}"/>
    <cellStyle name="Comma 9 2 5 2 5 6" xfId="21992" xr:uid="{00000000-0005-0000-0000-0000A02C0000}"/>
    <cellStyle name="Comma 9 2 5 2 5 7" xfId="34236" xr:uid="{00000000-0005-0000-0000-0000A12C0000}"/>
    <cellStyle name="Comma 9 2 5 2 6" xfId="2856" xr:uid="{00000000-0005-0000-0000-0000A22C0000}"/>
    <cellStyle name="Comma 9 2 5 2 6 2" xfId="7091" xr:uid="{00000000-0005-0000-0000-0000A32C0000}"/>
    <cellStyle name="Comma 9 2 5 2 6 2 2" xfId="16103" xr:uid="{00000000-0005-0000-0000-0000A42C0000}"/>
    <cellStyle name="Comma 9 2 5 2 6 2 3" xfId="27754" xr:uid="{00000000-0005-0000-0000-0000A52C0000}"/>
    <cellStyle name="Comma 9 2 5 2 6 2 4" xfId="34237" xr:uid="{00000000-0005-0000-0000-0000A62C0000}"/>
    <cellStyle name="Comma 9 2 5 2 6 3" xfId="10242" xr:uid="{00000000-0005-0000-0000-0000A72C0000}"/>
    <cellStyle name="Comma 9 2 5 2 6 4" xfId="21995" xr:uid="{00000000-0005-0000-0000-0000A82C0000}"/>
    <cellStyle name="Comma 9 2 5 2 6 5" xfId="34238" xr:uid="{00000000-0005-0000-0000-0000A92C0000}"/>
    <cellStyle name="Comma 9 2 5 2 7" xfId="4768" xr:uid="{00000000-0005-0000-0000-0000AA2C0000}"/>
    <cellStyle name="Comma 9 2 5 2 7 2" xfId="16104" xr:uid="{00000000-0005-0000-0000-0000AB2C0000}"/>
    <cellStyle name="Comma 9 2 5 2 7 2 2" xfId="27755" xr:uid="{00000000-0005-0000-0000-0000AC2C0000}"/>
    <cellStyle name="Comma 9 2 5 2 7 3" xfId="10243" xr:uid="{00000000-0005-0000-0000-0000AD2C0000}"/>
    <cellStyle name="Comma 9 2 5 2 7 4" xfId="21996" xr:uid="{00000000-0005-0000-0000-0000AE2C0000}"/>
    <cellStyle name="Comma 9 2 5 2 7 5" xfId="34239" xr:uid="{00000000-0005-0000-0000-0000AF2C0000}"/>
    <cellStyle name="Comma 9 2 5 2 8" xfId="16081" xr:uid="{00000000-0005-0000-0000-0000B02C0000}"/>
    <cellStyle name="Comma 9 2 5 2 8 2" xfId="27732" xr:uid="{00000000-0005-0000-0000-0000B12C0000}"/>
    <cellStyle name="Comma 9 2 5 2 9" xfId="10220" xr:uid="{00000000-0005-0000-0000-0000B22C0000}"/>
    <cellStyle name="Comma 9 2 5 3" xfId="667" xr:uid="{00000000-0005-0000-0000-0000B32C0000}"/>
    <cellStyle name="Comma 9 2 5 3 2" xfId="668" xr:uid="{00000000-0005-0000-0000-0000B42C0000}"/>
    <cellStyle name="Comma 9 2 5 3 2 2" xfId="2865" xr:uid="{00000000-0005-0000-0000-0000B52C0000}"/>
    <cellStyle name="Comma 9 2 5 3 2 2 2" xfId="7100" xr:uid="{00000000-0005-0000-0000-0000B62C0000}"/>
    <cellStyle name="Comma 9 2 5 3 2 2 2 2" xfId="16107" xr:uid="{00000000-0005-0000-0000-0000B72C0000}"/>
    <cellStyle name="Comma 9 2 5 3 2 2 2 3" xfId="27758" xr:uid="{00000000-0005-0000-0000-0000B82C0000}"/>
    <cellStyle name="Comma 9 2 5 3 2 2 2 4" xfId="34240" xr:uid="{00000000-0005-0000-0000-0000B92C0000}"/>
    <cellStyle name="Comma 9 2 5 3 2 2 3" xfId="10246" xr:uid="{00000000-0005-0000-0000-0000BA2C0000}"/>
    <cellStyle name="Comma 9 2 5 3 2 2 4" xfId="21999" xr:uid="{00000000-0005-0000-0000-0000BB2C0000}"/>
    <cellStyle name="Comma 9 2 5 3 2 2 5" xfId="34241" xr:uid="{00000000-0005-0000-0000-0000BC2C0000}"/>
    <cellStyle name="Comma 9 2 5 3 2 3" xfId="5858" xr:uid="{00000000-0005-0000-0000-0000BD2C0000}"/>
    <cellStyle name="Comma 9 2 5 3 2 3 2" xfId="16108" xr:uid="{00000000-0005-0000-0000-0000BE2C0000}"/>
    <cellStyle name="Comma 9 2 5 3 2 3 2 2" xfId="27759" xr:uid="{00000000-0005-0000-0000-0000BF2C0000}"/>
    <cellStyle name="Comma 9 2 5 3 2 3 3" xfId="10247" xr:uid="{00000000-0005-0000-0000-0000C02C0000}"/>
    <cellStyle name="Comma 9 2 5 3 2 3 4" xfId="22000" xr:uid="{00000000-0005-0000-0000-0000C12C0000}"/>
    <cellStyle name="Comma 9 2 5 3 2 3 5" xfId="34242" xr:uid="{00000000-0005-0000-0000-0000C22C0000}"/>
    <cellStyle name="Comma 9 2 5 3 2 4" xfId="16106" xr:uid="{00000000-0005-0000-0000-0000C32C0000}"/>
    <cellStyle name="Comma 9 2 5 3 2 4 2" xfId="27757" xr:uid="{00000000-0005-0000-0000-0000C42C0000}"/>
    <cellStyle name="Comma 9 2 5 3 2 5" xfId="10245" xr:uid="{00000000-0005-0000-0000-0000C52C0000}"/>
    <cellStyle name="Comma 9 2 5 3 2 6" xfId="21998" xr:uid="{00000000-0005-0000-0000-0000C62C0000}"/>
    <cellStyle name="Comma 9 2 5 3 2 7" xfId="34243" xr:uid="{00000000-0005-0000-0000-0000C72C0000}"/>
    <cellStyle name="Comma 9 2 5 3 3" xfId="2864" xr:uid="{00000000-0005-0000-0000-0000C82C0000}"/>
    <cellStyle name="Comma 9 2 5 3 3 2" xfId="7099" xr:uid="{00000000-0005-0000-0000-0000C92C0000}"/>
    <cellStyle name="Comma 9 2 5 3 3 2 2" xfId="16109" xr:uid="{00000000-0005-0000-0000-0000CA2C0000}"/>
    <cellStyle name="Comma 9 2 5 3 3 2 3" xfId="27760" xr:uid="{00000000-0005-0000-0000-0000CB2C0000}"/>
    <cellStyle name="Comma 9 2 5 3 3 2 4" xfId="34244" xr:uid="{00000000-0005-0000-0000-0000CC2C0000}"/>
    <cellStyle name="Comma 9 2 5 3 3 3" xfId="10248" xr:uid="{00000000-0005-0000-0000-0000CD2C0000}"/>
    <cellStyle name="Comma 9 2 5 3 3 4" xfId="22001" xr:uid="{00000000-0005-0000-0000-0000CE2C0000}"/>
    <cellStyle name="Comma 9 2 5 3 3 5" xfId="34245" xr:uid="{00000000-0005-0000-0000-0000CF2C0000}"/>
    <cellStyle name="Comma 9 2 5 3 4" xfId="5165" xr:uid="{00000000-0005-0000-0000-0000D02C0000}"/>
    <cellStyle name="Comma 9 2 5 3 4 2" xfId="16110" xr:uid="{00000000-0005-0000-0000-0000D12C0000}"/>
    <cellStyle name="Comma 9 2 5 3 4 2 2" xfId="27761" xr:uid="{00000000-0005-0000-0000-0000D22C0000}"/>
    <cellStyle name="Comma 9 2 5 3 4 3" xfId="10249" xr:uid="{00000000-0005-0000-0000-0000D32C0000}"/>
    <cellStyle name="Comma 9 2 5 3 4 4" xfId="22002" xr:uid="{00000000-0005-0000-0000-0000D42C0000}"/>
    <cellStyle name="Comma 9 2 5 3 4 5" xfId="34246" xr:uid="{00000000-0005-0000-0000-0000D52C0000}"/>
    <cellStyle name="Comma 9 2 5 3 5" xfId="16105" xr:uid="{00000000-0005-0000-0000-0000D62C0000}"/>
    <cellStyle name="Comma 9 2 5 3 5 2" xfId="27756" xr:uid="{00000000-0005-0000-0000-0000D72C0000}"/>
    <cellStyle name="Comma 9 2 5 3 6" xfId="10244" xr:uid="{00000000-0005-0000-0000-0000D82C0000}"/>
    <cellStyle name="Comma 9 2 5 3 7" xfId="21997" xr:uid="{00000000-0005-0000-0000-0000D92C0000}"/>
    <cellStyle name="Comma 9 2 5 3 8" xfId="34247" xr:uid="{00000000-0005-0000-0000-0000DA2C0000}"/>
    <cellStyle name="Comma 9 2 5 4" xfId="669" xr:uid="{00000000-0005-0000-0000-0000DB2C0000}"/>
    <cellStyle name="Comma 9 2 5 4 2" xfId="670" xr:uid="{00000000-0005-0000-0000-0000DC2C0000}"/>
    <cellStyle name="Comma 9 2 5 4 2 2" xfId="2867" xr:uid="{00000000-0005-0000-0000-0000DD2C0000}"/>
    <cellStyle name="Comma 9 2 5 4 2 2 2" xfId="7102" xr:uid="{00000000-0005-0000-0000-0000DE2C0000}"/>
    <cellStyle name="Comma 9 2 5 4 2 2 2 2" xfId="16113" xr:uid="{00000000-0005-0000-0000-0000DF2C0000}"/>
    <cellStyle name="Comma 9 2 5 4 2 2 2 3" xfId="27764" xr:uid="{00000000-0005-0000-0000-0000E02C0000}"/>
    <cellStyle name="Comma 9 2 5 4 2 2 2 4" xfId="34248" xr:uid="{00000000-0005-0000-0000-0000E12C0000}"/>
    <cellStyle name="Comma 9 2 5 4 2 2 3" xfId="10252" xr:uid="{00000000-0005-0000-0000-0000E22C0000}"/>
    <cellStyle name="Comma 9 2 5 4 2 2 4" xfId="22005" xr:uid="{00000000-0005-0000-0000-0000E32C0000}"/>
    <cellStyle name="Comma 9 2 5 4 2 2 5" xfId="34249" xr:uid="{00000000-0005-0000-0000-0000E42C0000}"/>
    <cellStyle name="Comma 9 2 5 4 2 3" xfId="5859" xr:uid="{00000000-0005-0000-0000-0000E52C0000}"/>
    <cellStyle name="Comma 9 2 5 4 2 3 2" xfId="16114" xr:uid="{00000000-0005-0000-0000-0000E62C0000}"/>
    <cellStyle name="Comma 9 2 5 4 2 3 2 2" xfId="27765" xr:uid="{00000000-0005-0000-0000-0000E72C0000}"/>
    <cellStyle name="Comma 9 2 5 4 2 3 3" xfId="10253" xr:uid="{00000000-0005-0000-0000-0000E82C0000}"/>
    <cellStyle name="Comma 9 2 5 4 2 3 4" xfId="22006" xr:uid="{00000000-0005-0000-0000-0000E92C0000}"/>
    <cellStyle name="Comma 9 2 5 4 2 3 5" xfId="34250" xr:uid="{00000000-0005-0000-0000-0000EA2C0000}"/>
    <cellStyle name="Comma 9 2 5 4 2 4" xfId="16112" xr:uid="{00000000-0005-0000-0000-0000EB2C0000}"/>
    <cellStyle name="Comma 9 2 5 4 2 4 2" xfId="27763" xr:uid="{00000000-0005-0000-0000-0000EC2C0000}"/>
    <cellStyle name="Comma 9 2 5 4 2 5" xfId="10251" xr:uid="{00000000-0005-0000-0000-0000ED2C0000}"/>
    <cellStyle name="Comma 9 2 5 4 2 6" xfId="22004" xr:uid="{00000000-0005-0000-0000-0000EE2C0000}"/>
    <cellStyle name="Comma 9 2 5 4 2 7" xfId="34251" xr:uid="{00000000-0005-0000-0000-0000EF2C0000}"/>
    <cellStyle name="Comma 9 2 5 4 3" xfId="2866" xr:uid="{00000000-0005-0000-0000-0000F02C0000}"/>
    <cellStyle name="Comma 9 2 5 4 3 2" xfId="7101" xr:uid="{00000000-0005-0000-0000-0000F12C0000}"/>
    <cellStyle name="Comma 9 2 5 4 3 2 2" xfId="16115" xr:uid="{00000000-0005-0000-0000-0000F22C0000}"/>
    <cellStyle name="Comma 9 2 5 4 3 2 3" xfId="27766" xr:uid="{00000000-0005-0000-0000-0000F32C0000}"/>
    <cellStyle name="Comma 9 2 5 4 3 2 4" xfId="34252" xr:uid="{00000000-0005-0000-0000-0000F42C0000}"/>
    <cellStyle name="Comma 9 2 5 4 3 3" xfId="10254" xr:uid="{00000000-0005-0000-0000-0000F52C0000}"/>
    <cellStyle name="Comma 9 2 5 4 3 4" xfId="22007" xr:uid="{00000000-0005-0000-0000-0000F62C0000}"/>
    <cellStyle name="Comma 9 2 5 4 3 5" xfId="34253" xr:uid="{00000000-0005-0000-0000-0000F72C0000}"/>
    <cellStyle name="Comma 9 2 5 4 4" xfId="4923" xr:uid="{00000000-0005-0000-0000-0000F82C0000}"/>
    <cellStyle name="Comma 9 2 5 4 4 2" xfId="16116" xr:uid="{00000000-0005-0000-0000-0000F92C0000}"/>
    <cellStyle name="Comma 9 2 5 4 4 2 2" xfId="27767" xr:uid="{00000000-0005-0000-0000-0000FA2C0000}"/>
    <cellStyle name="Comma 9 2 5 4 4 3" xfId="10255" xr:uid="{00000000-0005-0000-0000-0000FB2C0000}"/>
    <cellStyle name="Comma 9 2 5 4 4 4" xfId="22008" xr:uid="{00000000-0005-0000-0000-0000FC2C0000}"/>
    <cellStyle name="Comma 9 2 5 4 4 5" xfId="34254" xr:uid="{00000000-0005-0000-0000-0000FD2C0000}"/>
    <cellStyle name="Comma 9 2 5 4 5" xfId="16111" xr:uid="{00000000-0005-0000-0000-0000FE2C0000}"/>
    <cellStyle name="Comma 9 2 5 4 5 2" xfId="27762" xr:uid="{00000000-0005-0000-0000-0000FF2C0000}"/>
    <cellStyle name="Comma 9 2 5 4 6" xfId="10250" xr:uid="{00000000-0005-0000-0000-0000002D0000}"/>
    <cellStyle name="Comma 9 2 5 4 7" xfId="22003" xr:uid="{00000000-0005-0000-0000-0000012D0000}"/>
    <cellStyle name="Comma 9 2 5 4 8" xfId="34255" xr:uid="{00000000-0005-0000-0000-0000022D0000}"/>
    <cellStyle name="Comma 9 2 5 5" xfId="671" xr:uid="{00000000-0005-0000-0000-0000032D0000}"/>
    <cellStyle name="Comma 9 2 5 5 2" xfId="672" xr:uid="{00000000-0005-0000-0000-0000042D0000}"/>
    <cellStyle name="Comma 9 2 5 5 2 2" xfId="2869" xr:uid="{00000000-0005-0000-0000-0000052D0000}"/>
    <cellStyle name="Comma 9 2 5 5 2 2 2" xfId="7104" xr:uid="{00000000-0005-0000-0000-0000062D0000}"/>
    <cellStyle name="Comma 9 2 5 5 2 2 2 2" xfId="16119" xr:uid="{00000000-0005-0000-0000-0000072D0000}"/>
    <cellStyle name="Comma 9 2 5 5 2 2 2 3" xfId="27770" xr:uid="{00000000-0005-0000-0000-0000082D0000}"/>
    <cellStyle name="Comma 9 2 5 5 2 2 2 4" xfId="34256" xr:uid="{00000000-0005-0000-0000-0000092D0000}"/>
    <cellStyle name="Comma 9 2 5 5 2 2 3" xfId="10258" xr:uid="{00000000-0005-0000-0000-00000A2D0000}"/>
    <cellStyle name="Comma 9 2 5 5 2 2 4" xfId="22011" xr:uid="{00000000-0005-0000-0000-00000B2D0000}"/>
    <cellStyle name="Comma 9 2 5 5 2 2 5" xfId="34257" xr:uid="{00000000-0005-0000-0000-00000C2D0000}"/>
    <cellStyle name="Comma 9 2 5 5 2 3" xfId="5860" xr:uid="{00000000-0005-0000-0000-00000D2D0000}"/>
    <cellStyle name="Comma 9 2 5 5 2 3 2" xfId="16120" xr:uid="{00000000-0005-0000-0000-00000E2D0000}"/>
    <cellStyle name="Comma 9 2 5 5 2 3 2 2" xfId="27771" xr:uid="{00000000-0005-0000-0000-00000F2D0000}"/>
    <cellStyle name="Comma 9 2 5 5 2 3 3" xfId="10259" xr:uid="{00000000-0005-0000-0000-0000102D0000}"/>
    <cellStyle name="Comma 9 2 5 5 2 3 4" xfId="22012" xr:uid="{00000000-0005-0000-0000-0000112D0000}"/>
    <cellStyle name="Comma 9 2 5 5 2 3 5" xfId="34258" xr:uid="{00000000-0005-0000-0000-0000122D0000}"/>
    <cellStyle name="Comma 9 2 5 5 2 4" xfId="16118" xr:uid="{00000000-0005-0000-0000-0000132D0000}"/>
    <cellStyle name="Comma 9 2 5 5 2 4 2" xfId="27769" xr:uid="{00000000-0005-0000-0000-0000142D0000}"/>
    <cellStyle name="Comma 9 2 5 5 2 5" xfId="10257" xr:uid="{00000000-0005-0000-0000-0000152D0000}"/>
    <cellStyle name="Comma 9 2 5 5 2 6" xfId="22010" xr:uid="{00000000-0005-0000-0000-0000162D0000}"/>
    <cellStyle name="Comma 9 2 5 5 2 7" xfId="34259" xr:uid="{00000000-0005-0000-0000-0000172D0000}"/>
    <cellStyle name="Comma 9 2 5 5 3" xfId="2868" xr:uid="{00000000-0005-0000-0000-0000182D0000}"/>
    <cellStyle name="Comma 9 2 5 5 3 2" xfId="7103" xr:uid="{00000000-0005-0000-0000-0000192D0000}"/>
    <cellStyle name="Comma 9 2 5 5 3 2 2" xfId="16121" xr:uid="{00000000-0005-0000-0000-00001A2D0000}"/>
    <cellStyle name="Comma 9 2 5 5 3 2 3" xfId="27772" xr:uid="{00000000-0005-0000-0000-00001B2D0000}"/>
    <cellStyle name="Comma 9 2 5 5 3 2 4" xfId="34260" xr:uid="{00000000-0005-0000-0000-00001C2D0000}"/>
    <cellStyle name="Comma 9 2 5 5 3 3" xfId="10260" xr:uid="{00000000-0005-0000-0000-00001D2D0000}"/>
    <cellStyle name="Comma 9 2 5 5 3 4" xfId="22013" xr:uid="{00000000-0005-0000-0000-00001E2D0000}"/>
    <cellStyle name="Comma 9 2 5 5 3 5" xfId="34261" xr:uid="{00000000-0005-0000-0000-00001F2D0000}"/>
    <cellStyle name="Comma 9 2 5 5 4" xfId="5374" xr:uid="{00000000-0005-0000-0000-0000202D0000}"/>
    <cellStyle name="Comma 9 2 5 5 4 2" xfId="16122" xr:uid="{00000000-0005-0000-0000-0000212D0000}"/>
    <cellStyle name="Comma 9 2 5 5 4 2 2" xfId="27773" xr:uid="{00000000-0005-0000-0000-0000222D0000}"/>
    <cellStyle name="Comma 9 2 5 5 4 3" xfId="10261" xr:uid="{00000000-0005-0000-0000-0000232D0000}"/>
    <cellStyle name="Comma 9 2 5 5 4 4" xfId="22014" xr:uid="{00000000-0005-0000-0000-0000242D0000}"/>
    <cellStyle name="Comma 9 2 5 5 4 5" xfId="34262" xr:uid="{00000000-0005-0000-0000-0000252D0000}"/>
    <cellStyle name="Comma 9 2 5 5 5" xfId="16117" xr:uid="{00000000-0005-0000-0000-0000262D0000}"/>
    <cellStyle name="Comma 9 2 5 5 5 2" xfId="27768" xr:uid="{00000000-0005-0000-0000-0000272D0000}"/>
    <cellStyle name="Comma 9 2 5 5 6" xfId="10256" xr:uid="{00000000-0005-0000-0000-0000282D0000}"/>
    <cellStyle name="Comma 9 2 5 5 7" xfId="22009" xr:uid="{00000000-0005-0000-0000-0000292D0000}"/>
    <cellStyle name="Comma 9 2 5 5 8" xfId="34263" xr:uid="{00000000-0005-0000-0000-00002A2D0000}"/>
    <cellStyle name="Comma 9 2 5 6" xfId="673" xr:uid="{00000000-0005-0000-0000-00002B2D0000}"/>
    <cellStyle name="Comma 9 2 5 6 2" xfId="2870" xr:uid="{00000000-0005-0000-0000-00002C2D0000}"/>
    <cellStyle name="Comma 9 2 5 6 2 2" xfId="7105" xr:uid="{00000000-0005-0000-0000-00002D2D0000}"/>
    <cellStyle name="Comma 9 2 5 6 2 2 2" xfId="16124" xr:uid="{00000000-0005-0000-0000-00002E2D0000}"/>
    <cellStyle name="Comma 9 2 5 6 2 2 3" xfId="27775" xr:uid="{00000000-0005-0000-0000-00002F2D0000}"/>
    <cellStyle name="Comma 9 2 5 6 2 2 4" xfId="34264" xr:uid="{00000000-0005-0000-0000-0000302D0000}"/>
    <cellStyle name="Comma 9 2 5 6 2 3" xfId="10263" xr:uid="{00000000-0005-0000-0000-0000312D0000}"/>
    <cellStyle name="Comma 9 2 5 6 2 4" xfId="22016" xr:uid="{00000000-0005-0000-0000-0000322D0000}"/>
    <cellStyle name="Comma 9 2 5 6 2 5" xfId="34265" xr:uid="{00000000-0005-0000-0000-0000332D0000}"/>
    <cellStyle name="Comma 9 2 5 6 3" xfId="5861" xr:uid="{00000000-0005-0000-0000-0000342D0000}"/>
    <cellStyle name="Comma 9 2 5 6 3 2" xfId="16125" xr:uid="{00000000-0005-0000-0000-0000352D0000}"/>
    <cellStyle name="Comma 9 2 5 6 3 2 2" xfId="27776" xr:uid="{00000000-0005-0000-0000-0000362D0000}"/>
    <cellStyle name="Comma 9 2 5 6 3 3" xfId="10264" xr:uid="{00000000-0005-0000-0000-0000372D0000}"/>
    <cellStyle name="Comma 9 2 5 6 3 4" xfId="22017" xr:uid="{00000000-0005-0000-0000-0000382D0000}"/>
    <cellStyle name="Comma 9 2 5 6 3 5" xfId="34266" xr:uid="{00000000-0005-0000-0000-0000392D0000}"/>
    <cellStyle name="Comma 9 2 5 6 4" xfId="16123" xr:uid="{00000000-0005-0000-0000-00003A2D0000}"/>
    <cellStyle name="Comma 9 2 5 6 4 2" xfId="27774" xr:uid="{00000000-0005-0000-0000-00003B2D0000}"/>
    <cellStyle name="Comma 9 2 5 6 5" xfId="10262" xr:uid="{00000000-0005-0000-0000-00003C2D0000}"/>
    <cellStyle name="Comma 9 2 5 6 6" xfId="22015" xr:uid="{00000000-0005-0000-0000-00003D2D0000}"/>
    <cellStyle name="Comma 9 2 5 6 7" xfId="34267" xr:uid="{00000000-0005-0000-0000-00003E2D0000}"/>
    <cellStyle name="Comma 9 2 5 7" xfId="2855" xr:uid="{00000000-0005-0000-0000-00003F2D0000}"/>
    <cellStyle name="Comma 9 2 5 7 2" xfId="7090" xr:uid="{00000000-0005-0000-0000-0000402D0000}"/>
    <cellStyle name="Comma 9 2 5 7 2 2" xfId="16126" xr:uid="{00000000-0005-0000-0000-0000412D0000}"/>
    <cellStyle name="Comma 9 2 5 7 2 3" xfId="27777" xr:uid="{00000000-0005-0000-0000-0000422D0000}"/>
    <cellStyle name="Comma 9 2 5 7 2 4" xfId="34268" xr:uid="{00000000-0005-0000-0000-0000432D0000}"/>
    <cellStyle name="Comma 9 2 5 7 3" xfId="10265" xr:uid="{00000000-0005-0000-0000-0000442D0000}"/>
    <cellStyle name="Comma 9 2 5 7 4" xfId="22018" xr:uid="{00000000-0005-0000-0000-0000452D0000}"/>
    <cellStyle name="Comma 9 2 5 7 5" xfId="34269" xr:uid="{00000000-0005-0000-0000-0000462D0000}"/>
    <cellStyle name="Comma 9 2 5 8" xfId="4681" xr:uid="{00000000-0005-0000-0000-0000472D0000}"/>
    <cellStyle name="Comma 9 2 5 8 2" xfId="16127" xr:uid="{00000000-0005-0000-0000-0000482D0000}"/>
    <cellStyle name="Comma 9 2 5 8 2 2" xfId="27778" xr:uid="{00000000-0005-0000-0000-0000492D0000}"/>
    <cellStyle name="Comma 9 2 5 8 3" xfId="10266" xr:uid="{00000000-0005-0000-0000-00004A2D0000}"/>
    <cellStyle name="Comma 9 2 5 8 4" xfId="22019" xr:uid="{00000000-0005-0000-0000-00004B2D0000}"/>
    <cellStyle name="Comma 9 2 5 8 5" xfId="34270" xr:uid="{00000000-0005-0000-0000-00004C2D0000}"/>
    <cellStyle name="Comma 9 2 5 9" xfId="16080" xr:uid="{00000000-0005-0000-0000-00004D2D0000}"/>
    <cellStyle name="Comma 9 2 5 9 2" xfId="27731" xr:uid="{00000000-0005-0000-0000-00004E2D0000}"/>
    <cellStyle name="Comma 9 2 6" xfId="674" xr:uid="{00000000-0005-0000-0000-00004F2D0000}"/>
    <cellStyle name="Comma 9 2 6 10" xfId="10267" xr:uid="{00000000-0005-0000-0000-0000502D0000}"/>
    <cellStyle name="Comma 9 2 6 11" xfId="22020" xr:uid="{00000000-0005-0000-0000-0000512D0000}"/>
    <cellStyle name="Comma 9 2 6 12" xfId="34271" xr:uid="{00000000-0005-0000-0000-0000522D0000}"/>
    <cellStyle name="Comma 9 2 6 2" xfId="675" xr:uid="{00000000-0005-0000-0000-0000532D0000}"/>
    <cellStyle name="Comma 9 2 6 2 10" xfId="22021" xr:uid="{00000000-0005-0000-0000-0000542D0000}"/>
    <cellStyle name="Comma 9 2 6 2 11" xfId="34272" xr:uid="{00000000-0005-0000-0000-0000552D0000}"/>
    <cellStyle name="Comma 9 2 6 2 2" xfId="676" xr:uid="{00000000-0005-0000-0000-0000562D0000}"/>
    <cellStyle name="Comma 9 2 6 2 2 2" xfId="677" xr:uid="{00000000-0005-0000-0000-0000572D0000}"/>
    <cellStyle name="Comma 9 2 6 2 2 2 2" xfId="2874" xr:uid="{00000000-0005-0000-0000-0000582D0000}"/>
    <cellStyle name="Comma 9 2 6 2 2 2 2 2" xfId="7109" xr:uid="{00000000-0005-0000-0000-0000592D0000}"/>
    <cellStyle name="Comma 9 2 6 2 2 2 2 2 2" xfId="16132" xr:uid="{00000000-0005-0000-0000-00005A2D0000}"/>
    <cellStyle name="Comma 9 2 6 2 2 2 2 2 3" xfId="27783" xr:uid="{00000000-0005-0000-0000-00005B2D0000}"/>
    <cellStyle name="Comma 9 2 6 2 2 2 2 2 4" xfId="34273" xr:uid="{00000000-0005-0000-0000-00005C2D0000}"/>
    <cellStyle name="Comma 9 2 6 2 2 2 2 3" xfId="10271" xr:uid="{00000000-0005-0000-0000-00005D2D0000}"/>
    <cellStyle name="Comma 9 2 6 2 2 2 2 4" xfId="22024" xr:uid="{00000000-0005-0000-0000-00005E2D0000}"/>
    <cellStyle name="Comma 9 2 6 2 2 2 2 5" xfId="34274" xr:uid="{00000000-0005-0000-0000-00005F2D0000}"/>
    <cellStyle name="Comma 9 2 6 2 2 2 3" xfId="5862" xr:uid="{00000000-0005-0000-0000-0000602D0000}"/>
    <cellStyle name="Comma 9 2 6 2 2 2 3 2" xfId="16133" xr:uid="{00000000-0005-0000-0000-0000612D0000}"/>
    <cellStyle name="Comma 9 2 6 2 2 2 3 2 2" xfId="27784" xr:uid="{00000000-0005-0000-0000-0000622D0000}"/>
    <cellStyle name="Comma 9 2 6 2 2 2 3 3" xfId="10272" xr:uid="{00000000-0005-0000-0000-0000632D0000}"/>
    <cellStyle name="Comma 9 2 6 2 2 2 3 4" xfId="22025" xr:uid="{00000000-0005-0000-0000-0000642D0000}"/>
    <cellStyle name="Comma 9 2 6 2 2 2 3 5" xfId="34275" xr:uid="{00000000-0005-0000-0000-0000652D0000}"/>
    <cellStyle name="Comma 9 2 6 2 2 2 4" xfId="16131" xr:uid="{00000000-0005-0000-0000-0000662D0000}"/>
    <cellStyle name="Comma 9 2 6 2 2 2 4 2" xfId="27782" xr:uid="{00000000-0005-0000-0000-0000672D0000}"/>
    <cellStyle name="Comma 9 2 6 2 2 2 5" xfId="10270" xr:uid="{00000000-0005-0000-0000-0000682D0000}"/>
    <cellStyle name="Comma 9 2 6 2 2 2 6" xfId="22023" xr:uid="{00000000-0005-0000-0000-0000692D0000}"/>
    <cellStyle name="Comma 9 2 6 2 2 2 7" xfId="34276" xr:uid="{00000000-0005-0000-0000-00006A2D0000}"/>
    <cellStyle name="Comma 9 2 6 2 2 3" xfId="2873" xr:uid="{00000000-0005-0000-0000-00006B2D0000}"/>
    <cellStyle name="Comma 9 2 6 2 2 3 2" xfId="7108" xr:uid="{00000000-0005-0000-0000-00006C2D0000}"/>
    <cellStyle name="Comma 9 2 6 2 2 3 2 2" xfId="16134" xr:uid="{00000000-0005-0000-0000-00006D2D0000}"/>
    <cellStyle name="Comma 9 2 6 2 2 3 2 3" xfId="27785" xr:uid="{00000000-0005-0000-0000-00006E2D0000}"/>
    <cellStyle name="Comma 9 2 6 2 2 3 2 4" xfId="34277" xr:uid="{00000000-0005-0000-0000-00006F2D0000}"/>
    <cellStyle name="Comma 9 2 6 2 2 3 3" xfId="10273" xr:uid="{00000000-0005-0000-0000-0000702D0000}"/>
    <cellStyle name="Comma 9 2 6 2 2 3 4" xfId="22026" xr:uid="{00000000-0005-0000-0000-0000712D0000}"/>
    <cellStyle name="Comma 9 2 6 2 2 3 5" xfId="34278" xr:uid="{00000000-0005-0000-0000-0000722D0000}"/>
    <cellStyle name="Comma 9 2 6 2 2 4" xfId="5266" xr:uid="{00000000-0005-0000-0000-0000732D0000}"/>
    <cellStyle name="Comma 9 2 6 2 2 4 2" xfId="16135" xr:uid="{00000000-0005-0000-0000-0000742D0000}"/>
    <cellStyle name="Comma 9 2 6 2 2 4 2 2" xfId="27786" xr:uid="{00000000-0005-0000-0000-0000752D0000}"/>
    <cellStyle name="Comma 9 2 6 2 2 4 3" xfId="10274" xr:uid="{00000000-0005-0000-0000-0000762D0000}"/>
    <cellStyle name="Comma 9 2 6 2 2 4 4" xfId="22027" xr:uid="{00000000-0005-0000-0000-0000772D0000}"/>
    <cellStyle name="Comma 9 2 6 2 2 4 5" xfId="34279" xr:uid="{00000000-0005-0000-0000-0000782D0000}"/>
    <cellStyle name="Comma 9 2 6 2 2 5" xfId="16130" xr:uid="{00000000-0005-0000-0000-0000792D0000}"/>
    <cellStyle name="Comma 9 2 6 2 2 5 2" xfId="27781" xr:uid="{00000000-0005-0000-0000-00007A2D0000}"/>
    <cellStyle name="Comma 9 2 6 2 2 6" xfId="10269" xr:uid="{00000000-0005-0000-0000-00007B2D0000}"/>
    <cellStyle name="Comma 9 2 6 2 2 7" xfId="22022" xr:uid="{00000000-0005-0000-0000-00007C2D0000}"/>
    <cellStyle name="Comma 9 2 6 2 2 8" xfId="34280" xr:uid="{00000000-0005-0000-0000-00007D2D0000}"/>
    <cellStyle name="Comma 9 2 6 2 3" xfId="678" xr:uid="{00000000-0005-0000-0000-00007E2D0000}"/>
    <cellStyle name="Comma 9 2 6 2 3 2" xfId="679" xr:uid="{00000000-0005-0000-0000-00007F2D0000}"/>
    <cellStyle name="Comma 9 2 6 2 3 2 2" xfId="2876" xr:uid="{00000000-0005-0000-0000-0000802D0000}"/>
    <cellStyle name="Comma 9 2 6 2 3 2 2 2" xfId="7111" xr:uid="{00000000-0005-0000-0000-0000812D0000}"/>
    <cellStyle name="Comma 9 2 6 2 3 2 2 2 2" xfId="16138" xr:uid="{00000000-0005-0000-0000-0000822D0000}"/>
    <cellStyle name="Comma 9 2 6 2 3 2 2 2 3" xfId="27789" xr:uid="{00000000-0005-0000-0000-0000832D0000}"/>
    <cellStyle name="Comma 9 2 6 2 3 2 2 2 4" xfId="34281" xr:uid="{00000000-0005-0000-0000-0000842D0000}"/>
    <cellStyle name="Comma 9 2 6 2 3 2 2 3" xfId="10277" xr:uid="{00000000-0005-0000-0000-0000852D0000}"/>
    <cellStyle name="Comma 9 2 6 2 3 2 2 4" xfId="22030" xr:uid="{00000000-0005-0000-0000-0000862D0000}"/>
    <cellStyle name="Comma 9 2 6 2 3 2 2 5" xfId="34282" xr:uid="{00000000-0005-0000-0000-0000872D0000}"/>
    <cellStyle name="Comma 9 2 6 2 3 2 3" xfId="5863" xr:uid="{00000000-0005-0000-0000-0000882D0000}"/>
    <cellStyle name="Comma 9 2 6 2 3 2 3 2" xfId="16139" xr:uid="{00000000-0005-0000-0000-0000892D0000}"/>
    <cellStyle name="Comma 9 2 6 2 3 2 3 2 2" xfId="27790" xr:uid="{00000000-0005-0000-0000-00008A2D0000}"/>
    <cellStyle name="Comma 9 2 6 2 3 2 3 3" xfId="10278" xr:uid="{00000000-0005-0000-0000-00008B2D0000}"/>
    <cellStyle name="Comma 9 2 6 2 3 2 3 4" xfId="22031" xr:uid="{00000000-0005-0000-0000-00008C2D0000}"/>
    <cellStyle name="Comma 9 2 6 2 3 2 3 5" xfId="34283" xr:uid="{00000000-0005-0000-0000-00008D2D0000}"/>
    <cellStyle name="Comma 9 2 6 2 3 2 4" xfId="16137" xr:uid="{00000000-0005-0000-0000-00008E2D0000}"/>
    <cellStyle name="Comma 9 2 6 2 3 2 4 2" xfId="27788" xr:uid="{00000000-0005-0000-0000-00008F2D0000}"/>
    <cellStyle name="Comma 9 2 6 2 3 2 5" xfId="10276" xr:uid="{00000000-0005-0000-0000-0000902D0000}"/>
    <cellStyle name="Comma 9 2 6 2 3 2 6" xfId="22029" xr:uid="{00000000-0005-0000-0000-0000912D0000}"/>
    <cellStyle name="Comma 9 2 6 2 3 2 7" xfId="34284" xr:uid="{00000000-0005-0000-0000-0000922D0000}"/>
    <cellStyle name="Comma 9 2 6 2 3 3" xfId="2875" xr:uid="{00000000-0005-0000-0000-0000932D0000}"/>
    <cellStyle name="Comma 9 2 6 2 3 3 2" xfId="7110" xr:uid="{00000000-0005-0000-0000-0000942D0000}"/>
    <cellStyle name="Comma 9 2 6 2 3 3 2 2" xfId="16140" xr:uid="{00000000-0005-0000-0000-0000952D0000}"/>
    <cellStyle name="Comma 9 2 6 2 3 3 2 3" xfId="27791" xr:uid="{00000000-0005-0000-0000-0000962D0000}"/>
    <cellStyle name="Comma 9 2 6 2 3 3 2 4" xfId="34285" xr:uid="{00000000-0005-0000-0000-0000972D0000}"/>
    <cellStyle name="Comma 9 2 6 2 3 3 3" xfId="10279" xr:uid="{00000000-0005-0000-0000-0000982D0000}"/>
    <cellStyle name="Comma 9 2 6 2 3 3 4" xfId="22032" xr:uid="{00000000-0005-0000-0000-0000992D0000}"/>
    <cellStyle name="Comma 9 2 6 2 3 3 5" xfId="34286" xr:uid="{00000000-0005-0000-0000-00009A2D0000}"/>
    <cellStyle name="Comma 9 2 6 2 3 4" xfId="5024" xr:uid="{00000000-0005-0000-0000-00009B2D0000}"/>
    <cellStyle name="Comma 9 2 6 2 3 4 2" xfId="16141" xr:uid="{00000000-0005-0000-0000-00009C2D0000}"/>
    <cellStyle name="Comma 9 2 6 2 3 4 2 2" xfId="27792" xr:uid="{00000000-0005-0000-0000-00009D2D0000}"/>
    <cellStyle name="Comma 9 2 6 2 3 4 3" xfId="10280" xr:uid="{00000000-0005-0000-0000-00009E2D0000}"/>
    <cellStyle name="Comma 9 2 6 2 3 4 4" xfId="22033" xr:uid="{00000000-0005-0000-0000-00009F2D0000}"/>
    <cellStyle name="Comma 9 2 6 2 3 4 5" xfId="34287" xr:uid="{00000000-0005-0000-0000-0000A02D0000}"/>
    <cellStyle name="Comma 9 2 6 2 3 5" xfId="16136" xr:uid="{00000000-0005-0000-0000-0000A12D0000}"/>
    <cellStyle name="Comma 9 2 6 2 3 5 2" xfId="27787" xr:uid="{00000000-0005-0000-0000-0000A22D0000}"/>
    <cellStyle name="Comma 9 2 6 2 3 6" xfId="10275" xr:uid="{00000000-0005-0000-0000-0000A32D0000}"/>
    <cellStyle name="Comma 9 2 6 2 3 7" xfId="22028" xr:uid="{00000000-0005-0000-0000-0000A42D0000}"/>
    <cellStyle name="Comma 9 2 6 2 3 8" xfId="34288" xr:uid="{00000000-0005-0000-0000-0000A52D0000}"/>
    <cellStyle name="Comma 9 2 6 2 4" xfId="680" xr:uid="{00000000-0005-0000-0000-0000A62D0000}"/>
    <cellStyle name="Comma 9 2 6 2 4 2" xfId="681" xr:uid="{00000000-0005-0000-0000-0000A72D0000}"/>
    <cellStyle name="Comma 9 2 6 2 4 2 2" xfId="2878" xr:uid="{00000000-0005-0000-0000-0000A82D0000}"/>
    <cellStyle name="Comma 9 2 6 2 4 2 2 2" xfId="7113" xr:uid="{00000000-0005-0000-0000-0000A92D0000}"/>
    <cellStyle name="Comma 9 2 6 2 4 2 2 2 2" xfId="16144" xr:uid="{00000000-0005-0000-0000-0000AA2D0000}"/>
    <cellStyle name="Comma 9 2 6 2 4 2 2 2 3" xfId="27795" xr:uid="{00000000-0005-0000-0000-0000AB2D0000}"/>
    <cellStyle name="Comma 9 2 6 2 4 2 2 2 4" xfId="34289" xr:uid="{00000000-0005-0000-0000-0000AC2D0000}"/>
    <cellStyle name="Comma 9 2 6 2 4 2 2 3" xfId="10283" xr:uid="{00000000-0005-0000-0000-0000AD2D0000}"/>
    <cellStyle name="Comma 9 2 6 2 4 2 2 4" xfId="22036" xr:uid="{00000000-0005-0000-0000-0000AE2D0000}"/>
    <cellStyle name="Comma 9 2 6 2 4 2 2 5" xfId="34290" xr:uid="{00000000-0005-0000-0000-0000AF2D0000}"/>
    <cellStyle name="Comma 9 2 6 2 4 2 3" xfId="5864" xr:uid="{00000000-0005-0000-0000-0000B02D0000}"/>
    <cellStyle name="Comma 9 2 6 2 4 2 3 2" xfId="16145" xr:uid="{00000000-0005-0000-0000-0000B12D0000}"/>
    <cellStyle name="Comma 9 2 6 2 4 2 3 2 2" xfId="27796" xr:uid="{00000000-0005-0000-0000-0000B22D0000}"/>
    <cellStyle name="Comma 9 2 6 2 4 2 3 3" xfId="10284" xr:uid="{00000000-0005-0000-0000-0000B32D0000}"/>
    <cellStyle name="Comma 9 2 6 2 4 2 3 4" xfId="22037" xr:uid="{00000000-0005-0000-0000-0000B42D0000}"/>
    <cellStyle name="Comma 9 2 6 2 4 2 3 5" xfId="34291" xr:uid="{00000000-0005-0000-0000-0000B52D0000}"/>
    <cellStyle name="Comma 9 2 6 2 4 2 4" xfId="16143" xr:uid="{00000000-0005-0000-0000-0000B62D0000}"/>
    <cellStyle name="Comma 9 2 6 2 4 2 4 2" xfId="27794" xr:uid="{00000000-0005-0000-0000-0000B72D0000}"/>
    <cellStyle name="Comma 9 2 6 2 4 2 5" xfId="10282" xr:uid="{00000000-0005-0000-0000-0000B82D0000}"/>
    <cellStyle name="Comma 9 2 6 2 4 2 6" xfId="22035" xr:uid="{00000000-0005-0000-0000-0000B92D0000}"/>
    <cellStyle name="Comma 9 2 6 2 4 2 7" xfId="34292" xr:uid="{00000000-0005-0000-0000-0000BA2D0000}"/>
    <cellStyle name="Comma 9 2 6 2 4 3" xfId="2877" xr:uid="{00000000-0005-0000-0000-0000BB2D0000}"/>
    <cellStyle name="Comma 9 2 6 2 4 3 2" xfId="7112" xr:uid="{00000000-0005-0000-0000-0000BC2D0000}"/>
    <cellStyle name="Comma 9 2 6 2 4 3 2 2" xfId="16146" xr:uid="{00000000-0005-0000-0000-0000BD2D0000}"/>
    <cellStyle name="Comma 9 2 6 2 4 3 2 3" xfId="27797" xr:uid="{00000000-0005-0000-0000-0000BE2D0000}"/>
    <cellStyle name="Comma 9 2 6 2 4 3 2 4" xfId="34293" xr:uid="{00000000-0005-0000-0000-0000BF2D0000}"/>
    <cellStyle name="Comma 9 2 6 2 4 3 3" xfId="10285" xr:uid="{00000000-0005-0000-0000-0000C02D0000}"/>
    <cellStyle name="Comma 9 2 6 2 4 3 4" xfId="22038" xr:uid="{00000000-0005-0000-0000-0000C12D0000}"/>
    <cellStyle name="Comma 9 2 6 2 4 3 5" xfId="34294" xr:uid="{00000000-0005-0000-0000-0000C22D0000}"/>
    <cellStyle name="Comma 9 2 6 2 4 4" xfId="5475" xr:uid="{00000000-0005-0000-0000-0000C32D0000}"/>
    <cellStyle name="Comma 9 2 6 2 4 4 2" xfId="16147" xr:uid="{00000000-0005-0000-0000-0000C42D0000}"/>
    <cellStyle name="Comma 9 2 6 2 4 4 2 2" xfId="27798" xr:uid="{00000000-0005-0000-0000-0000C52D0000}"/>
    <cellStyle name="Comma 9 2 6 2 4 4 3" xfId="10286" xr:uid="{00000000-0005-0000-0000-0000C62D0000}"/>
    <cellStyle name="Comma 9 2 6 2 4 4 4" xfId="22039" xr:uid="{00000000-0005-0000-0000-0000C72D0000}"/>
    <cellStyle name="Comma 9 2 6 2 4 4 5" xfId="34295" xr:uid="{00000000-0005-0000-0000-0000C82D0000}"/>
    <cellStyle name="Comma 9 2 6 2 4 5" xfId="16142" xr:uid="{00000000-0005-0000-0000-0000C92D0000}"/>
    <cellStyle name="Comma 9 2 6 2 4 5 2" xfId="27793" xr:uid="{00000000-0005-0000-0000-0000CA2D0000}"/>
    <cellStyle name="Comma 9 2 6 2 4 6" xfId="10281" xr:uid="{00000000-0005-0000-0000-0000CB2D0000}"/>
    <cellStyle name="Comma 9 2 6 2 4 7" xfId="22034" xr:uid="{00000000-0005-0000-0000-0000CC2D0000}"/>
    <cellStyle name="Comma 9 2 6 2 4 8" xfId="34296" xr:uid="{00000000-0005-0000-0000-0000CD2D0000}"/>
    <cellStyle name="Comma 9 2 6 2 5" xfId="682" xr:uid="{00000000-0005-0000-0000-0000CE2D0000}"/>
    <cellStyle name="Comma 9 2 6 2 5 2" xfId="2879" xr:uid="{00000000-0005-0000-0000-0000CF2D0000}"/>
    <cellStyle name="Comma 9 2 6 2 5 2 2" xfId="7114" xr:uid="{00000000-0005-0000-0000-0000D02D0000}"/>
    <cellStyle name="Comma 9 2 6 2 5 2 2 2" xfId="16149" xr:uid="{00000000-0005-0000-0000-0000D12D0000}"/>
    <cellStyle name="Comma 9 2 6 2 5 2 2 3" xfId="27800" xr:uid="{00000000-0005-0000-0000-0000D22D0000}"/>
    <cellStyle name="Comma 9 2 6 2 5 2 2 4" xfId="34297" xr:uid="{00000000-0005-0000-0000-0000D32D0000}"/>
    <cellStyle name="Comma 9 2 6 2 5 2 3" xfId="10288" xr:uid="{00000000-0005-0000-0000-0000D42D0000}"/>
    <cellStyle name="Comma 9 2 6 2 5 2 4" xfId="22041" xr:uid="{00000000-0005-0000-0000-0000D52D0000}"/>
    <cellStyle name="Comma 9 2 6 2 5 2 5" xfId="34298" xr:uid="{00000000-0005-0000-0000-0000D62D0000}"/>
    <cellStyle name="Comma 9 2 6 2 5 3" xfId="5865" xr:uid="{00000000-0005-0000-0000-0000D72D0000}"/>
    <cellStyle name="Comma 9 2 6 2 5 3 2" xfId="16150" xr:uid="{00000000-0005-0000-0000-0000D82D0000}"/>
    <cellStyle name="Comma 9 2 6 2 5 3 2 2" xfId="27801" xr:uid="{00000000-0005-0000-0000-0000D92D0000}"/>
    <cellStyle name="Comma 9 2 6 2 5 3 3" xfId="10289" xr:uid="{00000000-0005-0000-0000-0000DA2D0000}"/>
    <cellStyle name="Comma 9 2 6 2 5 3 4" xfId="22042" xr:uid="{00000000-0005-0000-0000-0000DB2D0000}"/>
    <cellStyle name="Comma 9 2 6 2 5 3 5" xfId="34299" xr:uid="{00000000-0005-0000-0000-0000DC2D0000}"/>
    <cellStyle name="Comma 9 2 6 2 5 4" xfId="16148" xr:uid="{00000000-0005-0000-0000-0000DD2D0000}"/>
    <cellStyle name="Comma 9 2 6 2 5 4 2" xfId="27799" xr:uid="{00000000-0005-0000-0000-0000DE2D0000}"/>
    <cellStyle name="Comma 9 2 6 2 5 5" xfId="10287" xr:uid="{00000000-0005-0000-0000-0000DF2D0000}"/>
    <cellStyle name="Comma 9 2 6 2 5 6" xfId="22040" xr:uid="{00000000-0005-0000-0000-0000E02D0000}"/>
    <cellStyle name="Comma 9 2 6 2 5 7" xfId="34300" xr:uid="{00000000-0005-0000-0000-0000E12D0000}"/>
    <cellStyle name="Comma 9 2 6 2 6" xfId="2872" xr:uid="{00000000-0005-0000-0000-0000E22D0000}"/>
    <cellStyle name="Comma 9 2 6 2 6 2" xfId="7107" xr:uid="{00000000-0005-0000-0000-0000E32D0000}"/>
    <cellStyle name="Comma 9 2 6 2 6 2 2" xfId="16151" xr:uid="{00000000-0005-0000-0000-0000E42D0000}"/>
    <cellStyle name="Comma 9 2 6 2 6 2 3" xfId="27802" xr:uid="{00000000-0005-0000-0000-0000E52D0000}"/>
    <cellStyle name="Comma 9 2 6 2 6 2 4" xfId="34301" xr:uid="{00000000-0005-0000-0000-0000E62D0000}"/>
    <cellStyle name="Comma 9 2 6 2 6 3" xfId="10290" xr:uid="{00000000-0005-0000-0000-0000E72D0000}"/>
    <cellStyle name="Comma 9 2 6 2 6 4" xfId="22043" xr:uid="{00000000-0005-0000-0000-0000E82D0000}"/>
    <cellStyle name="Comma 9 2 6 2 6 5" xfId="34302" xr:uid="{00000000-0005-0000-0000-0000E92D0000}"/>
    <cellStyle name="Comma 9 2 6 2 7" xfId="4782" xr:uid="{00000000-0005-0000-0000-0000EA2D0000}"/>
    <cellStyle name="Comma 9 2 6 2 7 2" xfId="16152" xr:uid="{00000000-0005-0000-0000-0000EB2D0000}"/>
    <cellStyle name="Comma 9 2 6 2 7 2 2" xfId="27803" xr:uid="{00000000-0005-0000-0000-0000EC2D0000}"/>
    <cellStyle name="Comma 9 2 6 2 7 3" xfId="10291" xr:uid="{00000000-0005-0000-0000-0000ED2D0000}"/>
    <cellStyle name="Comma 9 2 6 2 7 4" xfId="22044" xr:uid="{00000000-0005-0000-0000-0000EE2D0000}"/>
    <cellStyle name="Comma 9 2 6 2 7 5" xfId="34303" xr:uid="{00000000-0005-0000-0000-0000EF2D0000}"/>
    <cellStyle name="Comma 9 2 6 2 8" xfId="16129" xr:uid="{00000000-0005-0000-0000-0000F02D0000}"/>
    <cellStyle name="Comma 9 2 6 2 8 2" xfId="27780" xr:uid="{00000000-0005-0000-0000-0000F12D0000}"/>
    <cellStyle name="Comma 9 2 6 2 9" xfId="10268" xr:uid="{00000000-0005-0000-0000-0000F22D0000}"/>
    <cellStyle name="Comma 9 2 6 3" xfId="683" xr:uid="{00000000-0005-0000-0000-0000F32D0000}"/>
    <cellStyle name="Comma 9 2 6 3 2" xfId="684" xr:uid="{00000000-0005-0000-0000-0000F42D0000}"/>
    <cellStyle name="Comma 9 2 6 3 2 2" xfId="2881" xr:uid="{00000000-0005-0000-0000-0000F52D0000}"/>
    <cellStyle name="Comma 9 2 6 3 2 2 2" xfId="7116" xr:uid="{00000000-0005-0000-0000-0000F62D0000}"/>
    <cellStyle name="Comma 9 2 6 3 2 2 2 2" xfId="16155" xr:uid="{00000000-0005-0000-0000-0000F72D0000}"/>
    <cellStyle name="Comma 9 2 6 3 2 2 2 3" xfId="27806" xr:uid="{00000000-0005-0000-0000-0000F82D0000}"/>
    <cellStyle name="Comma 9 2 6 3 2 2 2 4" xfId="34304" xr:uid="{00000000-0005-0000-0000-0000F92D0000}"/>
    <cellStyle name="Comma 9 2 6 3 2 2 3" xfId="10294" xr:uid="{00000000-0005-0000-0000-0000FA2D0000}"/>
    <cellStyle name="Comma 9 2 6 3 2 2 4" xfId="22047" xr:uid="{00000000-0005-0000-0000-0000FB2D0000}"/>
    <cellStyle name="Comma 9 2 6 3 2 2 5" xfId="34305" xr:uid="{00000000-0005-0000-0000-0000FC2D0000}"/>
    <cellStyle name="Comma 9 2 6 3 2 3" xfId="5866" xr:uid="{00000000-0005-0000-0000-0000FD2D0000}"/>
    <cellStyle name="Comma 9 2 6 3 2 3 2" xfId="16156" xr:uid="{00000000-0005-0000-0000-0000FE2D0000}"/>
    <cellStyle name="Comma 9 2 6 3 2 3 2 2" xfId="27807" xr:uid="{00000000-0005-0000-0000-0000FF2D0000}"/>
    <cellStyle name="Comma 9 2 6 3 2 3 3" xfId="10295" xr:uid="{00000000-0005-0000-0000-0000002E0000}"/>
    <cellStyle name="Comma 9 2 6 3 2 3 4" xfId="22048" xr:uid="{00000000-0005-0000-0000-0000012E0000}"/>
    <cellStyle name="Comma 9 2 6 3 2 3 5" xfId="34306" xr:uid="{00000000-0005-0000-0000-0000022E0000}"/>
    <cellStyle name="Comma 9 2 6 3 2 4" xfId="16154" xr:uid="{00000000-0005-0000-0000-0000032E0000}"/>
    <cellStyle name="Comma 9 2 6 3 2 4 2" xfId="27805" xr:uid="{00000000-0005-0000-0000-0000042E0000}"/>
    <cellStyle name="Comma 9 2 6 3 2 5" xfId="10293" xr:uid="{00000000-0005-0000-0000-0000052E0000}"/>
    <cellStyle name="Comma 9 2 6 3 2 6" xfId="22046" xr:uid="{00000000-0005-0000-0000-0000062E0000}"/>
    <cellStyle name="Comma 9 2 6 3 2 7" xfId="34307" xr:uid="{00000000-0005-0000-0000-0000072E0000}"/>
    <cellStyle name="Comma 9 2 6 3 3" xfId="2880" xr:uid="{00000000-0005-0000-0000-0000082E0000}"/>
    <cellStyle name="Comma 9 2 6 3 3 2" xfId="7115" xr:uid="{00000000-0005-0000-0000-0000092E0000}"/>
    <cellStyle name="Comma 9 2 6 3 3 2 2" xfId="16157" xr:uid="{00000000-0005-0000-0000-00000A2E0000}"/>
    <cellStyle name="Comma 9 2 6 3 3 2 3" xfId="27808" xr:uid="{00000000-0005-0000-0000-00000B2E0000}"/>
    <cellStyle name="Comma 9 2 6 3 3 2 4" xfId="34308" xr:uid="{00000000-0005-0000-0000-00000C2E0000}"/>
    <cellStyle name="Comma 9 2 6 3 3 3" xfId="10296" xr:uid="{00000000-0005-0000-0000-00000D2E0000}"/>
    <cellStyle name="Comma 9 2 6 3 3 4" xfId="22049" xr:uid="{00000000-0005-0000-0000-00000E2E0000}"/>
    <cellStyle name="Comma 9 2 6 3 3 5" xfId="34309" xr:uid="{00000000-0005-0000-0000-00000F2E0000}"/>
    <cellStyle name="Comma 9 2 6 3 4" xfId="5179" xr:uid="{00000000-0005-0000-0000-0000102E0000}"/>
    <cellStyle name="Comma 9 2 6 3 4 2" xfId="16158" xr:uid="{00000000-0005-0000-0000-0000112E0000}"/>
    <cellStyle name="Comma 9 2 6 3 4 2 2" xfId="27809" xr:uid="{00000000-0005-0000-0000-0000122E0000}"/>
    <cellStyle name="Comma 9 2 6 3 4 3" xfId="10297" xr:uid="{00000000-0005-0000-0000-0000132E0000}"/>
    <cellStyle name="Comma 9 2 6 3 4 4" xfId="22050" xr:uid="{00000000-0005-0000-0000-0000142E0000}"/>
    <cellStyle name="Comma 9 2 6 3 4 5" xfId="34310" xr:uid="{00000000-0005-0000-0000-0000152E0000}"/>
    <cellStyle name="Comma 9 2 6 3 5" xfId="16153" xr:uid="{00000000-0005-0000-0000-0000162E0000}"/>
    <cellStyle name="Comma 9 2 6 3 5 2" xfId="27804" xr:uid="{00000000-0005-0000-0000-0000172E0000}"/>
    <cellStyle name="Comma 9 2 6 3 6" xfId="10292" xr:uid="{00000000-0005-0000-0000-0000182E0000}"/>
    <cellStyle name="Comma 9 2 6 3 7" xfId="22045" xr:uid="{00000000-0005-0000-0000-0000192E0000}"/>
    <cellStyle name="Comma 9 2 6 3 8" xfId="34311" xr:uid="{00000000-0005-0000-0000-00001A2E0000}"/>
    <cellStyle name="Comma 9 2 6 4" xfId="685" xr:uid="{00000000-0005-0000-0000-00001B2E0000}"/>
    <cellStyle name="Comma 9 2 6 4 2" xfId="686" xr:uid="{00000000-0005-0000-0000-00001C2E0000}"/>
    <cellStyle name="Comma 9 2 6 4 2 2" xfId="2883" xr:uid="{00000000-0005-0000-0000-00001D2E0000}"/>
    <cellStyle name="Comma 9 2 6 4 2 2 2" xfId="7118" xr:uid="{00000000-0005-0000-0000-00001E2E0000}"/>
    <cellStyle name="Comma 9 2 6 4 2 2 2 2" xfId="16161" xr:uid="{00000000-0005-0000-0000-00001F2E0000}"/>
    <cellStyle name="Comma 9 2 6 4 2 2 2 3" xfId="27812" xr:uid="{00000000-0005-0000-0000-0000202E0000}"/>
    <cellStyle name="Comma 9 2 6 4 2 2 2 4" xfId="34312" xr:uid="{00000000-0005-0000-0000-0000212E0000}"/>
    <cellStyle name="Comma 9 2 6 4 2 2 3" xfId="10300" xr:uid="{00000000-0005-0000-0000-0000222E0000}"/>
    <cellStyle name="Comma 9 2 6 4 2 2 4" xfId="22053" xr:uid="{00000000-0005-0000-0000-0000232E0000}"/>
    <cellStyle name="Comma 9 2 6 4 2 2 5" xfId="34313" xr:uid="{00000000-0005-0000-0000-0000242E0000}"/>
    <cellStyle name="Comma 9 2 6 4 2 3" xfId="5867" xr:uid="{00000000-0005-0000-0000-0000252E0000}"/>
    <cellStyle name="Comma 9 2 6 4 2 3 2" xfId="16162" xr:uid="{00000000-0005-0000-0000-0000262E0000}"/>
    <cellStyle name="Comma 9 2 6 4 2 3 2 2" xfId="27813" xr:uid="{00000000-0005-0000-0000-0000272E0000}"/>
    <cellStyle name="Comma 9 2 6 4 2 3 3" xfId="10301" xr:uid="{00000000-0005-0000-0000-0000282E0000}"/>
    <cellStyle name="Comma 9 2 6 4 2 3 4" xfId="22054" xr:uid="{00000000-0005-0000-0000-0000292E0000}"/>
    <cellStyle name="Comma 9 2 6 4 2 3 5" xfId="34314" xr:uid="{00000000-0005-0000-0000-00002A2E0000}"/>
    <cellStyle name="Comma 9 2 6 4 2 4" xfId="16160" xr:uid="{00000000-0005-0000-0000-00002B2E0000}"/>
    <cellStyle name="Comma 9 2 6 4 2 4 2" xfId="27811" xr:uid="{00000000-0005-0000-0000-00002C2E0000}"/>
    <cellStyle name="Comma 9 2 6 4 2 5" xfId="10299" xr:uid="{00000000-0005-0000-0000-00002D2E0000}"/>
    <cellStyle name="Comma 9 2 6 4 2 6" xfId="22052" xr:uid="{00000000-0005-0000-0000-00002E2E0000}"/>
    <cellStyle name="Comma 9 2 6 4 2 7" xfId="34315" xr:uid="{00000000-0005-0000-0000-00002F2E0000}"/>
    <cellStyle name="Comma 9 2 6 4 3" xfId="2882" xr:uid="{00000000-0005-0000-0000-0000302E0000}"/>
    <cellStyle name="Comma 9 2 6 4 3 2" xfId="7117" xr:uid="{00000000-0005-0000-0000-0000312E0000}"/>
    <cellStyle name="Comma 9 2 6 4 3 2 2" xfId="16163" xr:uid="{00000000-0005-0000-0000-0000322E0000}"/>
    <cellStyle name="Comma 9 2 6 4 3 2 3" xfId="27814" xr:uid="{00000000-0005-0000-0000-0000332E0000}"/>
    <cellStyle name="Comma 9 2 6 4 3 2 4" xfId="34316" xr:uid="{00000000-0005-0000-0000-0000342E0000}"/>
    <cellStyle name="Comma 9 2 6 4 3 3" xfId="10302" xr:uid="{00000000-0005-0000-0000-0000352E0000}"/>
    <cellStyle name="Comma 9 2 6 4 3 4" xfId="22055" xr:uid="{00000000-0005-0000-0000-0000362E0000}"/>
    <cellStyle name="Comma 9 2 6 4 3 5" xfId="34317" xr:uid="{00000000-0005-0000-0000-0000372E0000}"/>
    <cellStyle name="Comma 9 2 6 4 4" xfId="4937" xr:uid="{00000000-0005-0000-0000-0000382E0000}"/>
    <cellStyle name="Comma 9 2 6 4 4 2" xfId="16164" xr:uid="{00000000-0005-0000-0000-0000392E0000}"/>
    <cellStyle name="Comma 9 2 6 4 4 2 2" xfId="27815" xr:uid="{00000000-0005-0000-0000-00003A2E0000}"/>
    <cellStyle name="Comma 9 2 6 4 4 3" xfId="10303" xr:uid="{00000000-0005-0000-0000-00003B2E0000}"/>
    <cellStyle name="Comma 9 2 6 4 4 4" xfId="22056" xr:uid="{00000000-0005-0000-0000-00003C2E0000}"/>
    <cellStyle name="Comma 9 2 6 4 4 5" xfId="34318" xr:uid="{00000000-0005-0000-0000-00003D2E0000}"/>
    <cellStyle name="Comma 9 2 6 4 5" xfId="16159" xr:uid="{00000000-0005-0000-0000-00003E2E0000}"/>
    <cellStyle name="Comma 9 2 6 4 5 2" xfId="27810" xr:uid="{00000000-0005-0000-0000-00003F2E0000}"/>
    <cellStyle name="Comma 9 2 6 4 6" xfId="10298" xr:uid="{00000000-0005-0000-0000-0000402E0000}"/>
    <cellStyle name="Comma 9 2 6 4 7" xfId="22051" xr:uid="{00000000-0005-0000-0000-0000412E0000}"/>
    <cellStyle name="Comma 9 2 6 4 8" xfId="34319" xr:uid="{00000000-0005-0000-0000-0000422E0000}"/>
    <cellStyle name="Comma 9 2 6 5" xfId="687" xr:uid="{00000000-0005-0000-0000-0000432E0000}"/>
    <cellStyle name="Comma 9 2 6 5 2" xfId="688" xr:uid="{00000000-0005-0000-0000-0000442E0000}"/>
    <cellStyle name="Comma 9 2 6 5 2 2" xfId="2885" xr:uid="{00000000-0005-0000-0000-0000452E0000}"/>
    <cellStyle name="Comma 9 2 6 5 2 2 2" xfId="7120" xr:uid="{00000000-0005-0000-0000-0000462E0000}"/>
    <cellStyle name="Comma 9 2 6 5 2 2 2 2" xfId="16167" xr:uid="{00000000-0005-0000-0000-0000472E0000}"/>
    <cellStyle name="Comma 9 2 6 5 2 2 2 3" xfId="27818" xr:uid="{00000000-0005-0000-0000-0000482E0000}"/>
    <cellStyle name="Comma 9 2 6 5 2 2 2 4" xfId="34320" xr:uid="{00000000-0005-0000-0000-0000492E0000}"/>
    <cellStyle name="Comma 9 2 6 5 2 2 3" xfId="10306" xr:uid="{00000000-0005-0000-0000-00004A2E0000}"/>
    <cellStyle name="Comma 9 2 6 5 2 2 4" xfId="22059" xr:uid="{00000000-0005-0000-0000-00004B2E0000}"/>
    <cellStyle name="Comma 9 2 6 5 2 2 5" xfId="34321" xr:uid="{00000000-0005-0000-0000-00004C2E0000}"/>
    <cellStyle name="Comma 9 2 6 5 2 3" xfId="5868" xr:uid="{00000000-0005-0000-0000-00004D2E0000}"/>
    <cellStyle name="Comma 9 2 6 5 2 3 2" xfId="16168" xr:uid="{00000000-0005-0000-0000-00004E2E0000}"/>
    <cellStyle name="Comma 9 2 6 5 2 3 2 2" xfId="27819" xr:uid="{00000000-0005-0000-0000-00004F2E0000}"/>
    <cellStyle name="Comma 9 2 6 5 2 3 3" xfId="10307" xr:uid="{00000000-0005-0000-0000-0000502E0000}"/>
    <cellStyle name="Comma 9 2 6 5 2 3 4" xfId="22060" xr:uid="{00000000-0005-0000-0000-0000512E0000}"/>
    <cellStyle name="Comma 9 2 6 5 2 3 5" xfId="34322" xr:uid="{00000000-0005-0000-0000-0000522E0000}"/>
    <cellStyle name="Comma 9 2 6 5 2 4" xfId="16166" xr:uid="{00000000-0005-0000-0000-0000532E0000}"/>
    <cellStyle name="Comma 9 2 6 5 2 4 2" xfId="27817" xr:uid="{00000000-0005-0000-0000-0000542E0000}"/>
    <cellStyle name="Comma 9 2 6 5 2 5" xfId="10305" xr:uid="{00000000-0005-0000-0000-0000552E0000}"/>
    <cellStyle name="Comma 9 2 6 5 2 6" xfId="22058" xr:uid="{00000000-0005-0000-0000-0000562E0000}"/>
    <cellStyle name="Comma 9 2 6 5 2 7" xfId="34323" xr:uid="{00000000-0005-0000-0000-0000572E0000}"/>
    <cellStyle name="Comma 9 2 6 5 3" xfId="2884" xr:uid="{00000000-0005-0000-0000-0000582E0000}"/>
    <cellStyle name="Comma 9 2 6 5 3 2" xfId="7119" xr:uid="{00000000-0005-0000-0000-0000592E0000}"/>
    <cellStyle name="Comma 9 2 6 5 3 2 2" xfId="16169" xr:uid="{00000000-0005-0000-0000-00005A2E0000}"/>
    <cellStyle name="Comma 9 2 6 5 3 2 3" xfId="27820" xr:uid="{00000000-0005-0000-0000-00005B2E0000}"/>
    <cellStyle name="Comma 9 2 6 5 3 2 4" xfId="34324" xr:uid="{00000000-0005-0000-0000-00005C2E0000}"/>
    <cellStyle name="Comma 9 2 6 5 3 3" xfId="10308" xr:uid="{00000000-0005-0000-0000-00005D2E0000}"/>
    <cellStyle name="Comma 9 2 6 5 3 4" xfId="22061" xr:uid="{00000000-0005-0000-0000-00005E2E0000}"/>
    <cellStyle name="Comma 9 2 6 5 3 5" xfId="34325" xr:uid="{00000000-0005-0000-0000-00005F2E0000}"/>
    <cellStyle name="Comma 9 2 6 5 4" xfId="5388" xr:uid="{00000000-0005-0000-0000-0000602E0000}"/>
    <cellStyle name="Comma 9 2 6 5 4 2" xfId="16170" xr:uid="{00000000-0005-0000-0000-0000612E0000}"/>
    <cellStyle name="Comma 9 2 6 5 4 2 2" xfId="27821" xr:uid="{00000000-0005-0000-0000-0000622E0000}"/>
    <cellStyle name="Comma 9 2 6 5 4 3" xfId="10309" xr:uid="{00000000-0005-0000-0000-0000632E0000}"/>
    <cellStyle name="Comma 9 2 6 5 4 4" xfId="22062" xr:uid="{00000000-0005-0000-0000-0000642E0000}"/>
    <cellStyle name="Comma 9 2 6 5 4 5" xfId="34326" xr:uid="{00000000-0005-0000-0000-0000652E0000}"/>
    <cellStyle name="Comma 9 2 6 5 5" xfId="16165" xr:uid="{00000000-0005-0000-0000-0000662E0000}"/>
    <cellStyle name="Comma 9 2 6 5 5 2" xfId="27816" xr:uid="{00000000-0005-0000-0000-0000672E0000}"/>
    <cellStyle name="Comma 9 2 6 5 6" xfId="10304" xr:uid="{00000000-0005-0000-0000-0000682E0000}"/>
    <cellStyle name="Comma 9 2 6 5 7" xfId="22057" xr:uid="{00000000-0005-0000-0000-0000692E0000}"/>
    <cellStyle name="Comma 9 2 6 5 8" xfId="34327" xr:uid="{00000000-0005-0000-0000-00006A2E0000}"/>
    <cellStyle name="Comma 9 2 6 6" xfId="689" xr:uid="{00000000-0005-0000-0000-00006B2E0000}"/>
    <cellStyle name="Comma 9 2 6 6 2" xfId="2886" xr:uid="{00000000-0005-0000-0000-00006C2E0000}"/>
    <cellStyle name="Comma 9 2 6 6 2 2" xfId="7121" xr:uid="{00000000-0005-0000-0000-00006D2E0000}"/>
    <cellStyle name="Comma 9 2 6 6 2 2 2" xfId="16172" xr:uid="{00000000-0005-0000-0000-00006E2E0000}"/>
    <cellStyle name="Comma 9 2 6 6 2 2 3" xfId="27823" xr:uid="{00000000-0005-0000-0000-00006F2E0000}"/>
    <cellStyle name="Comma 9 2 6 6 2 2 4" xfId="34328" xr:uid="{00000000-0005-0000-0000-0000702E0000}"/>
    <cellStyle name="Comma 9 2 6 6 2 3" xfId="10311" xr:uid="{00000000-0005-0000-0000-0000712E0000}"/>
    <cellStyle name="Comma 9 2 6 6 2 4" xfId="22064" xr:uid="{00000000-0005-0000-0000-0000722E0000}"/>
    <cellStyle name="Comma 9 2 6 6 2 5" xfId="34329" xr:uid="{00000000-0005-0000-0000-0000732E0000}"/>
    <cellStyle name="Comma 9 2 6 6 3" xfId="5869" xr:uid="{00000000-0005-0000-0000-0000742E0000}"/>
    <cellStyle name="Comma 9 2 6 6 3 2" xfId="16173" xr:uid="{00000000-0005-0000-0000-0000752E0000}"/>
    <cellStyle name="Comma 9 2 6 6 3 2 2" xfId="27824" xr:uid="{00000000-0005-0000-0000-0000762E0000}"/>
    <cellStyle name="Comma 9 2 6 6 3 3" xfId="10312" xr:uid="{00000000-0005-0000-0000-0000772E0000}"/>
    <cellStyle name="Comma 9 2 6 6 3 4" xfId="22065" xr:uid="{00000000-0005-0000-0000-0000782E0000}"/>
    <cellStyle name="Comma 9 2 6 6 3 5" xfId="34330" xr:uid="{00000000-0005-0000-0000-0000792E0000}"/>
    <cellStyle name="Comma 9 2 6 6 4" xfId="16171" xr:uid="{00000000-0005-0000-0000-00007A2E0000}"/>
    <cellStyle name="Comma 9 2 6 6 4 2" xfId="27822" xr:uid="{00000000-0005-0000-0000-00007B2E0000}"/>
    <cellStyle name="Comma 9 2 6 6 5" xfId="10310" xr:uid="{00000000-0005-0000-0000-00007C2E0000}"/>
    <cellStyle name="Comma 9 2 6 6 6" xfId="22063" xr:uid="{00000000-0005-0000-0000-00007D2E0000}"/>
    <cellStyle name="Comma 9 2 6 6 7" xfId="34331" xr:uid="{00000000-0005-0000-0000-00007E2E0000}"/>
    <cellStyle name="Comma 9 2 6 7" xfId="2871" xr:uid="{00000000-0005-0000-0000-00007F2E0000}"/>
    <cellStyle name="Comma 9 2 6 7 2" xfId="7106" xr:uid="{00000000-0005-0000-0000-0000802E0000}"/>
    <cellStyle name="Comma 9 2 6 7 2 2" xfId="16174" xr:uid="{00000000-0005-0000-0000-0000812E0000}"/>
    <cellStyle name="Comma 9 2 6 7 2 3" xfId="27825" xr:uid="{00000000-0005-0000-0000-0000822E0000}"/>
    <cellStyle name="Comma 9 2 6 7 2 4" xfId="34332" xr:uid="{00000000-0005-0000-0000-0000832E0000}"/>
    <cellStyle name="Comma 9 2 6 7 3" xfId="10313" xr:uid="{00000000-0005-0000-0000-0000842E0000}"/>
    <cellStyle name="Comma 9 2 6 7 4" xfId="22066" xr:uid="{00000000-0005-0000-0000-0000852E0000}"/>
    <cellStyle name="Comma 9 2 6 7 5" xfId="34333" xr:uid="{00000000-0005-0000-0000-0000862E0000}"/>
    <cellStyle name="Comma 9 2 6 8" xfId="4695" xr:uid="{00000000-0005-0000-0000-0000872E0000}"/>
    <cellStyle name="Comma 9 2 6 8 2" xfId="16175" xr:uid="{00000000-0005-0000-0000-0000882E0000}"/>
    <cellStyle name="Comma 9 2 6 8 2 2" xfId="27826" xr:uid="{00000000-0005-0000-0000-0000892E0000}"/>
    <cellStyle name="Comma 9 2 6 8 3" xfId="10314" xr:uid="{00000000-0005-0000-0000-00008A2E0000}"/>
    <cellStyle name="Comma 9 2 6 8 4" xfId="22067" xr:uid="{00000000-0005-0000-0000-00008B2E0000}"/>
    <cellStyle name="Comma 9 2 6 8 5" xfId="34334" xr:uid="{00000000-0005-0000-0000-00008C2E0000}"/>
    <cellStyle name="Comma 9 2 6 9" xfId="16128" xr:uid="{00000000-0005-0000-0000-00008D2E0000}"/>
    <cellStyle name="Comma 9 2 6 9 2" xfId="27779" xr:uid="{00000000-0005-0000-0000-00008E2E0000}"/>
    <cellStyle name="Comma 9 2 7" xfId="690" xr:uid="{00000000-0005-0000-0000-00008F2E0000}"/>
    <cellStyle name="Comma 9 2 7 10" xfId="22068" xr:uid="{00000000-0005-0000-0000-0000902E0000}"/>
    <cellStyle name="Comma 9 2 7 11" xfId="34335" xr:uid="{00000000-0005-0000-0000-0000912E0000}"/>
    <cellStyle name="Comma 9 2 7 2" xfId="691" xr:uid="{00000000-0005-0000-0000-0000922E0000}"/>
    <cellStyle name="Comma 9 2 7 2 2" xfId="692" xr:uid="{00000000-0005-0000-0000-0000932E0000}"/>
    <cellStyle name="Comma 9 2 7 2 2 2" xfId="2889" xr:uid="{00000000-0005-0000-0000-0000942E0000}"/>
    <cellStyle name="Comma 9 2 7 2 2 2 2" xfId="7124" xr:uid="{00000000-0005-0000-0000-0000952E0000}"/>
    <cellStyle name="Comma 9 2 7 2 2 2 2 2" xfId="16179" xr:uid="{00000000-0005-0000-0000-0000962E0000}"/>
    <cellStyle name="Comma 9 2 7 2 2 2 2 3" xfId="27830" xr:uid="{00000000-0005-0000-0000-0000972E0000}"/>
    <cellStyle name="Comma 9 2 7 2 2 2 2 4" xfId="34336" xr:uid="{00000000-0005-0000-0000-0000982E0000}"/>
    <cellStyle name="Comma 9 2 7 2 2 2 3" xfId="10318" xr:uid="{00000000-0005-0000-0000-0000992E0000}"/>
    <cellStyle name="Comma 9 2 7 2 2 2 4" xfId="22071" xr:uid="{00000000-0005-0000-0000-00009A2E0000}"/>
    <cellStyle name="Comma 9 2 7 2 2 2 5" xfId="34337" xr:uid="{00000000-0005-0000-0000-00009B2E0000}"/>
    <cellStyle name="Comma 9 2 7 2 2 3" xfId="5870" xr:uid="{00000000-0005-0000-0000-00009C2E0000}"/>
    <cellStyle name="Comma 9 2 7 2 2 3 2" xfId="16180" xr:uid="{00000000-0005-0000-0000-00009D2E0000}"/>
    <cellStyle name="Comma 9 2 7 2 2 3 2 2" xfId="27831" xr:uid="{00000000-0005-0000-0000-00009E2E0000}"/>
    <cellStyle name="Comma 9 2 7 2 2 3 3" xfId="10319" xr:uid="{00000000-0005-0000-0000-00009F2E0000}"/>
    <cellStyle name="Comma 9 2 7 2 2 3 4" xfId="22072" xr:uid="{00000000-0005-0000-0000-0000A02E0000}"/>
    <cellStyle name="Comma 9 2 7 2 2 3 5" xfId="34338" xr:uid="{00000000-0005-0000-0000-0000A12E0000}"/>
    <cellStyle name="Comma 9 2 7 2 2 4" xfId="16178" xr:uid="{00000000-0005-0000-0000-0000A22E0000}"/>
    <cellStyle name="Comma 9 2 7 2 2 4 2" xfId="27829" xr:uid="{00000000-0005-0000-0000-0000A32E0000}"/>
    <cellStyle name="Comma 9 2 7 2 2 5" xfId="10317" xr:uid="{00000000-0005-0000-0000-0000A42E0000}"/>
    <cellStyle name="Comma 9 2 7 2 2 6" xfId="22070" xr:uid="{00000000-0005-0000-0000-0000A52E0000}"/>
    <cellStyle name="Comma 9 2 7 2 2 7" xfId="34339" xr:uid="{00000000-0005-0000-0000-0000A62E0000}"/>
    <cellStyle name="Comma 9 2 7 2 3" xfId="2888" xr:uid="{00000000-0005-0000-0000-0000A72E0000}"/>
    <cellStyle name="Comma 9 2 7 2 3 2" xfId="7123" xr:uid="{00000000-0005-0000-0000-0000A82E0000}"/>
    <cellStyle name="Comma 9 2 7 2 3 2 2" xfId="16181" xr:uid="{00000000-0005-0000-0000-0000A92E0000}"/>
    <cellStyle name="Comma 9 2 7 2 3 2 3" xfId="27832" xr:uid="{00000000-0005-0000-0000-0000AA2E0000}"/>
    <cellStyle name="Comma 9 2 7 2 3 2 4" xfId="34340" xr:uid="{00000000-0005-0000-0000-0000AB2E0000}"/>
    <cellStyle name="Comma 9 2 7 2 3 3" xfId="10320" xr:uid="{00000000-0005-0000-0000-0000AC2E0000}"/>
    <cellStyle name="Comma 9 2 7 2 3 4" xfId="22073" xr:uid="{00000000-0005-0000-0000-0000AD2E0000}"/>
    <cellStyle name="Comma 9 2 7 2 3 5" xfId="34341" xr:uid="{00000000-0005-0000-0000-0000AE2E0000}"/>
    <cellStyle name="Comma 9 2 7 2 4" xfId="5108" xr:uid="{00000000-0005-0000-0000-0000AF2E0000}"/>
    <cellStyle name="Comma 9 2 7 2 4 2" xfId="16182" xr:uid="{00000000-0005-0000-0000-0000B02E0000}"/>
    <cellStyle name="Comma 9 2 7 2 4 2 2" xfId="27833" xr:uid="{00000000-0005-0000-0000-0000B12E0000}"/>
    <cellStyle name="Comma 9 2 7 2 4 3" xfId="10321" xr:uid="{00000000-0005-0000-0000-0000B22E0000}"/>
    <cellStyle name="Comma 9 2 7 2 4 4" xfId="22074" xr:uid="{00000000-0005-0000-0000-0000B32E0000}"/>
    <cellStyle name="Comma 9 2 7 2 4 5" xfId="34342" xr:uid="{00000000-0005-0000-0000-0000B42E0000}"/>
    <cellStyle name="Comma 9 2 7 2 5" xfId="16177" xr:uid="{00000000-0005-0000-0000-0000B52E0000}"/>
    <cellStyle name="Comma 9 2 7 2 5 2" xfId="27828" xr:uid="{00000000-0005-0000-0000-0000B62E0000}"/>
    <cellStyle name="Comma 9 2 7 2 6" xfId="10316" xr:uid="{00000000-0005-0000-0000-0000B72E0000}"/>
    <cellStyle name="Comma 9 2 7 2 7" xfId="22069" xr:uid="{00000000-0005-0000-0000-0000B82E0000}"/>
    <cellStyle name="Comma 9 2 7 2 8" xfId="34343" xr:uid="{00000000-0005-0000-0000-0000B92E0000}"/>
    <cellStyle name="Comma 9 2 7 3" xfId="693" xr:uid="{00000000-0005-0000-0000-0000BA2E0000}"/>
    <cellStyle name="Comma 9 2 7 3 2" xfId="694" xr:uid="{00000000-0005-0000-0000-0000BB2E0000}"/>
    <cellStyle name="Comma 9 2 7 3 2 2" xfId="2891" xr:uid="{00000000-0005-0000-0000-0000BC2E0000}"/>
    <cellStyle name="Comma 9 2 7 3 2 2 2" xfId="7126" xr:uid="{00000000-0005-0000-0000-0000BD2E0000}"/>
    <cellStyle name="Comma 9 2 7 3 2 2 2 2" xfId="16185" xr:uid="{00000000-0005-0000-0000-0000BE2E0000}"/>
    <cellStyle name="Comma 9 2 7 3 2 2 2 3" xfId="27836" xr:uid="{00000000-0005-0000-0000-0000BF2E0000}"/>
    <cellStyle name="Comma 9 2 7 3 2 2 2 4" xfId="34344" xr:uid="{00000000-0005-0000-0000-0000C02E0000}"/>
    <cellStyle name="Comma 9 2 7 3 2 2 3" xfId="10324" xr:uid="{00000000-0005-0000-0000-0000C12E0000}"/>
    <cellStyle name="Comma 9 2 7 3 2 2 4" xfId="22077" xr:uid="{00000000-0005-0000-0000-0000C22E0000}"/>
    <cellStyle name="Comma 9 2 7 3 2 2 5" xfId="34345" xr:uid="{00000000-0005-0000-0000-0000C32E0000}"/>
    <cellStyle name="Comma 9 2 7 3 2 3" xfId="5871" xr:uid="{00000000-0005-0000-0000-0000C42E0000}"/>
    <cellStyle name="Comma 9 2 7 3 2 3 2" xfId="16186" xr:uid="{00000000-0005-0000-0000-0000C52E0000}"/>
    <cellStyle name="Comma 9 2 7 3 2 3 2 2" xfId="27837" xr:uid="{00000000-0005-0000-0000-0000C62E0000}"/>
    <cellStyle name="Comma 9 2 7 3 2 3 3" xfId="10325" xr:uid="{00000000-0005-0000-0000-0000C72E0000}"/>
    <cellStyle name="Comma 9 2 7 3 2 3 4" xfId="22078" xr:uid="{00000000-0005-0000-0000-0000C82E0000}"/>
    <cellStyle name="Comma 9 2 7 3 2 3 5" xfId="34346" xr:uid="{00000000-0005-0000-0000-0000C92E0000}"/>
    <cellStyle name="Comma 9 2 7 3 2 4" xfId="16184" xr:uid="{00000000-0005-0000-0000-0000CA2E0000}"/>
    <cellStyle name="Comma 9 2 7 3 2 4 2" xfId="27835" xr:uid="{00000000-0005-0000-0000-0000CB2E0000}"/>
    <cellStyle name="Comma 9 2 7 3 2 5" xfId="10323" xr:uid="{00000000-0005-0000-0000-0000CC2E0000}"/>
    <cellStyle name="Comma 9 2 7 3 2 6" xfId="22076" xr:uid="{00000000-0005-0000-0000-0000CD2E0000}"/>
    <cellStyle name="Comma 9 2 7 3 2 7" xfId="34347" xr:uid="{00000000-0005-0000-0000-0000CE2E0000}"/>
    <cellStyle name="Comma 9 2 7 3 3" xfId="2890" xr:uid="{00000000-0005-0000-0000-0000CF2E0000}"/>
    <cellStyle name="Comma 9 2 7 3 3 2" xfId="7125" xr:uid="{00000000-0005-0000-0000-0000D02E0000}"/>
    <cellStyle name="Comma 9 2 7 3 3 2 2" xfId="16187" xr:uid="{00000000-0005-0000-0000-0000D12E0000}"/>
    <cellStyle name="Comma 9 2 7 3 3 2 3" xfId="27838" xr:uid="{00000000-0005-0000-0000-0000D22E0000}"/>
    <cellStyle name="Comma 9 2 7 3 3 2 4" xfId="34348" xr:uid="{00000000-0005-0000-0000-0000D32E0000}"/>
    <cellStyle name="Comma 9 2 7 3 3 3" xfId="10326" xr:uid="{00000000-0005-0000-0000-0000D42E0000}"/>
    <cellStyle name="Comma 9 2 7 3 3 4" xfId="22079" xr:uid="{00000000-0005-0000-0000-0000D52E0000}"/>
    <cellStyle name="Comma 9 2 7 3 3 5" xfId="34349" xr:uid="{00000000-0005-0000-0000-0000D62E0000}"/>
    <cellStyle name="Comma 9 2 7 3 4" xfId="4866" xr:uid="{00000000-0005-0000-0000-0000D72E0000}"/>
    <cellStyle name="Comma 9 2 7 3 4 2" xfId="16188" xr:uid="{00000000-0005-0000-0000-0000D82E0000}"/>
    <cellStyle name="Comma 9 2 7 3 4 2 2" xfId="27839" xr:uid="{00000000-0005-0000-0000-0000D92E0000}"/>
    <cellStyle name="Comma 9 2 7 3 4 3" xfId="10327" xr:uid="{00000000-0005-0000-0000-0000DA2E0000}"/>
    <cellStyle name="Comma 9 2 7 3 4 4" xfId="22080" xr:uid="{00000000-0005-0000-0000-0000DB2E0000}"/>
    <cellStyle name="Comma 9 2 7 3 4 5" xfId="34350" xr:uid="{00000000-0005-0000-0000-0000DC2E0000}"/>
    <cellStyle name="Comma 9 2 7 3 5" xfId="16183" xr:uid="{00000000-0005-0000-0000-0000DD2E0000}"/>
    <cellStyle name="Comma 9 2 7 3 5 2" xfId="27834" xr:uid="{00000000-0005-0000-0000-0000DE2E0000}"/>
    <cellStyle name="Comma 9 2 7 3 6" xfId="10322" xr:uid="{00000000-0005-0000-0000-0000DF2E0000}"/>
    <cellStyle name="Comma 9 2 7 3 7" xfId="22075" xr:uid="{00000000-0005-0000-0000-0000E02E0000}"/>
    <cellStyle name="Comma 9 2 7 3 8" xfId="34351" xr:uid="{00000000-0005-0000-0000-0000E12E0000}"/>
    <cellStyle name="Comma 9 2 7 4" xfId="695" xr:uid="{00000000-0005-0000-0000-0000E22E0000}"/>
    <cellStyle name="Comma 9 2 7 4 2" xfId="696" xr:uid="{00000000-0005-0000-0000-0000E32E0000}"/>
    <cellStyle name="Comma 9 2 7 4 2 2" xfId="2893" xr:uid="{00000000-0005-0000-0000-0000E42E0000}"/>
    <cellStyle name="Comma 9 2 7 4 2 2 2" xfId="7128" xr:uid="{00000000-0005-0000-0000-0000E52E0000}"/>
    <cellStyle name="Comma 9 2 7 4 2 2 2 2" xfId="16191" xr:uid="{00000000-0005-0000-0000-0000E62E0000}"/>
    <cellStyle name="Comma 9 2 7 4 2 2 2 3" xfId="27842" xr:uid="{00000000-0005-0000-0000-0000E72E0000}"/>
    <cellStyle name="Comma 9 2 7 4 2 2 2 4" xfId="34352" xr:uid="{00000000-0005-0000-0000-0000E82E0000}"/>
    <cellStyle name="Comma 9 2 7 4 2 2 3" xfId="10330" xr:uid="{00000000-0005-0000-0000-0000E92E0000}"/>
    <cellStyle name="Comma 9 2 7 4 2 2 4" xfId="22083" xr:uid="{00000000-0005-0000-0000-0000EA2E0000}"/>
    <cellStyle name="Comma 9 2 7 4 2 2 5" xfId="34353" xr:uid="{00000000-0005-0000-0000-0000EB2E0000}"/>
    <cellStyle name="Comma 9 2 7 4 2 3" xfId="5872" xr:uid="{00000000-0005-0000-0000-0000EC2E0000}"/>
    <cellStyle name="Comma 9 2 7 4 2 3 2" xfId="16192" xr:uid="{00000000-0005-0000-0000-0000ED2E0000}"/>
    <cellStyle name="Comma 9 2 7 4 2 3 2 2" xfId="27843" xr:uid="{00000000-0005-0000-0000-0000EE2E0000}"/>
    <cellStyle name="Comma 9 2 7 4 2 3 3" xfId="10331" xr:uid="{00000000-0005-0000-0000-0000EF2E0000}"/>
    <cellStyle name="Comma 9 2 7 4 2 3 4" xfId="22084" xr:uid="{00000000-0005-0000-0000-0000F02E0000}"/>
    <cellStyle name="Comma 9 2 7 4 2 3 5" xfId="34354" xr:uid="{00000000-0005-0000-0000-0000F12E0000}"/>
    <cellStyle name="Comma 9 2 7 4 2 4" xfId="16190" xr:uid="{00000000-0005-0000-0000-0000F22E0000}"/>
    <cellStyle name="Comma 9 2 7 4 2 4 2" xfId="27841" xr:uid="{00000000-0005-0000-0000-0000F32E0000}"/>
    <cellStyle name="Comma 9 2 7 4 2 5" xfId="10329" xr:uid="{00000000-0005-0000-0000-0000F42E0000}"/>
    <cellStyle name="Comma 9 2 7 4 2 6" xfId="22082" xr:uid="{00000000-0005-0000-0000-0000F52E0000}"/>
    <cellStyle name="Comma 9 2 7 4 2 7" xfId="34355" xr:uid="{00000000-0005-0000-0000-0000F62E0000}"/>
    <cellStyle name="Comma 9 2 7 4 3" xfId="2892" xr:uid="{00000000-0005-0000-0000-0000F72E0000}"/>
    <cellStyle name="Comma 9 2 7 4 3 2" xfId="7127" xr:uid="{00000000-0005-0000-0000-0000F82E0000}"/>
    <cellStyle name="Comma 9 2 7 4 3 2 2" xfId="16193" xr:uid="{00000000-0005-0000-0000-0000F92E0000}"/>
    <cellStyle name="Comma 9 2 7 4 3 2 3" xfId="27844" xr:uid="{00000000-0005-0000-0000-0000FA2E0000}"/>
    <cellStyle name="Comma 9 2 7 4 3 2 4" xfId="34356" xr:uid="{00000000-0005-0000-0000-0000FB2E0000}"/>
    <cellStyle name="Comma 9 2 7 4 3 3" xfId="10332" xr:uid="{00000000-0005-0000-0000-0000FC2E0000}"/>
    <cellStyle name="Comma 9 2 7 4 3 4" xfId="22085" xr:uid="{00000000-0005-0000-0000-0000FD2E0000}"/>
    <cellStyle name="Comma 9 2 7 4 3 5" xfId="34357" xr:uid="{00000000-0005-0000-0000-0000FE2E0000}"/>
    <cellStyle name="Comma 9 2 7 4 4" xfId="5317" xr:uid="{00000000-0005-0000-0000-0000FF2E0000}"/>
    <cellStyle name="Comma 9 2 7 4 4 2" xfId="16194" xr:uid="{00000000-0005-0000-0000-0000002F0000}"/>
    <cellStyle name="Comma 9 2 7 4 4 2 2" xfId="27845" xr:uid="{00000000-0005-0000-0000-0000012F0000}"/>
    <cellStyle name="Comma 9 2 7 4 4 3" xfId="10333" xr:uid="{00000000-0005-0000-0000-0000022F0000}"/>
    <cellStyle name="Comma 9 2 7 4 4 4" xfId="22086" xr:uid="{00000000-0005-0000-0000-0000032F0000}"/>
    <cellStyle name="Comma 9 2 7 4 4 5" xfId="34358" xr:uid="{00000000-0005-0000-0000-0000042F0000}"/>
    <cellStyle name="Comma 9 2 7 4 5" xfId="16189" xr:uid="{00000000-0005-0000-0000-0000052F0000}"/>
    <cellStyle name="Comma 9 2 7 4 5 2" xfId="27840" xr:uid="{00000000-0005-0000-0000-0000062F0000}"/>
    <cellStyle name="Comma 9 2 7 4 6" xfId="10328" xr:uid="{00000000-0005-0000-0000-0000072F0000}"/>
    <cellStyle name="Comma 9 2 7 4 7" xfId="22081" xr:uid="{00000000-0005-0000-0000-0000082F0000}"/>
    <cellStyle name="Comma 9 2 7 4 8" xfId="34359" xr:uid="{00000000-0005-0000-0000-0000092F0000}"/>
    <cellStyle name="Comma 9 2 7 5" xfId="697" xr:uid="{00000000-0005-0000-0000-00000A2F0000}"/>
    <cellStyle name="Comma 9 2 7 5 2" xfId="2894" xr:uid="{00000000-0005-0000-0000-00000B2F0000}"/>
    <cellStyle name="Comma 9 2 7 5 2 2" xfId="7129" xr:uid="{00000000-0005-0000-0000-00000C2F0000}"/>
    <cellStyle name="Comma 9 2 7 5 2 2 2" xfId="16196" xr:uid="{00000000-0005-0000-0000-00000D2F0000}"/>
    <cellStyle name="Comma 9 2 7 5 2 2 3" xfId="27847" xr:uid="{00000000-0005-0000-0000-00000E2F0000}"/>
    <cellStyle name="Comma 9 2 7 5 2 2 4" xfId="34360" xr:uid="{00000000-0005-0000-0000-00000F2F0000}"/>
    <cellStyle name="Comma 9 2 7 5 2 3" xfId="10335" xr:uid="{00000000-0005-0000-0000-0000102F0000}"/>
    <cellStyle name="Comma 9 2 7 5 2 4" xfId="22088" xr:uid="{00000000-0005-0000-0000-0000112F0000}"/>
    <cellStyle name="Comma 9 2 7 5 2 5" xfId="34361" xr:uid="{00000000-0005-0000-0000-0000122F0000}"/>
    <cellStyle name="Comma 9 2 7 5 3" xfId="5873" xr:uid="{00000000-0005-0000-0000-0000132F0000}"/>
    <cellStyle name="Comma 9 2 7 5 3 2" xfId="16197" xr:uid="{00000000-0005-0000-0000-0000142F0000}"/>
    <cellStyle name="Comma 9 2 7 5 3 2 2" xfId="27848" xr:uid="{00000000-0005-0000-0000-0000152F0000}"/>
    <cellStyle name="Comma 9 2 7 5 3 3" xfId="10336" xr:uid="{00000000-0005-0000-0000-0000162F0000}"/>
    <cellStyle name="Comma 9 2 7 5 3 4" xfId="22089" xr:uid="{00000000-0005-0000-0000-0000172F0000}"/>
    <cellStyle name="Comma 9 2 7 5 3 5" xfId="34362" xr:uid="{00000000-0005-0000-0000-0000182F0000}"/>
    <cellStyle name="Comma 9 2 7 5 4" xfId="16195" xr:uid="{00000000-0005-0000-0000-0000192F0000}"/>
    <cellStyle name="Comma 9 2 7 5 4 2" xfId="27846" xr:uid="{00000000-0005-0000-0000-00001A2F0000}"/>
    <cellStyle name="Comma 9 2 7 5 5" xfId="10334" xr:uid="{00000000-0005-0000-0000-00001B2F0000}"/>
    <cellStyle name="Comma 9 2 7 5 6" xfId="22087" xr:uid="{00000000-0005-0000-0000-00001C2F0000}"/>
    <cellStyle name="Comma 9 2 7 5 7" xfId="34363" xr:uid="{00000000-0005-0000-0000-00001D2F0000}"/>
    <cellStyle name="Comma 9 2 7 6" xfId="2887" xr:uid="{00000000-0005-0000-0000-00001E2F0000}"/>
    <cellStyle name="Comma 9 2 7 6 2" xfId="7122" xr:uid="{00000000-0005-0000-0000-00001F2F0000}"/>
    <cellStyle name="Comma 9 2 7 6 2 2" xfId="16198" xr:uid="{00000000-0005-0000-0000-0000202F0000}"/>
    <cellStyle name="Comma 9 2 7 6 2 3" xfId="27849" xr:uid="{00000000-0005-0000-0000-0000212F0000}"/>
    <cellStyle name="Comma 9 2 7 6 2 4" xfId="34364" xr:uid="{00000000-0005-0000-0000-0000222F0000}"/>
    <cellStyle name="Comma 9 2 7 6 3" xfId="10337" xr:uid="{00000000-0005-0000-0000-0000232F0000}"/>
    <cellStyle name="Comma 9 2 7 6 4" xfId="22090" xr:uid="{00000000-0005-0000-0000-0000242F0000}"/>
    <cellStyle name="Comma 9 2 7 6 5" xfId="34365" xr:uid="{00000000-0005-0000-0000-0000252F0000}"/>
    <cellStyle name="Comma 9 2 7 7" xfId="4624" xr:uid="{00000000-0005-0000-0000-0000262F0000}"/>
    <cellStyle name="Comma 9 2 7 7 2" xfId="16199" xr:uid="{00000000-0005-0000-0000-0000272F0000}"/>
    <cellStyle name="Comma 9 2 7 7 2 2" xfId="27850" xr:uid="{00000000-0005-0000-0000-0000282F0000}"/>
    <cellStyle name="Comma 9 2 7 7 3" xfId="10338" xr:uid="{00000000-0005-0000-0000-0000292F0000}"/>
    <cellStyle name="Comma 9 2 7 7 4" xfId="22091" xr:uid="{00000000-0005-0000-0000-00002A2F0000}"/>
    <cellStyle name="Comma 9 2 7 7 5" xfId="34366" xr:uid="{00000000-0005-0000-0000-00002B2F0000}"/>
    <cellStyle name="Comma 9 2 7 8" xfId="16176" xr:uid="{00000000-0005-0000-0000-00002C2F0000}"/>
    <cellStyle name="Comma 9 2 7 8 2" xfId="27827" xr:uid="{00000000-0005-0000-0000-00002D2F0000}"/>
    <cellStyle name="Comma 9 2 7 9" xfId="10315" xr:uid="{00000000-0005-0000-0000-00002E2F0000}"/>
    <cellStyle name="Comma 9 2 8" xfId="698" xr:uid="{00000000-0005-0000-0000-00002F2F0000}"/>
    <cellStyle name="Comma 9 2 8 10" xfId="22092" xr:uid="{00000000-0005-0000-0000-0000302F0000}"/>
    <cellStyle name="Comma 9 2 8 11" xfId="34367" xr:uid="{00000000-0005-0000-0000-0000312F0000}"/>
    <cellStyle name="Comma 9 2 8 2" xfId="699" xr:uid="{00000000-0005-0000-0000-0000322F0000}"/>
    <cellStyle name="Comma 9 2 8 2 2" xfId="700" xr:uid="{00000000-0005-0000-0000-0000332F0000}"/>
    <cellStyle name="Comma 9 2 8 2 2 2" xfId="2897" xr:uid="{00000000-0005-0000-0000-0000342F0000}"/>
    <cellStyle name="Comma 9 2 8 2 2 2 2" xfId="7132" xr:uid="{00000000-0005-0000-0000-0000352F0000}"/>
    <cellStyle name="Comma 9 2 8 2 2 2 2 2" xfId="16203" xr:uid="{00000000-0005-0000-0000-0000362F0000}"/>
    <cellStyle name="Comma 9 2 8 2 2 2 2 3" xfId="27854" xr:uid="{00000000-0005-0000-0000-0000372F0000}"/>
    <cellStyle name="Comma 9 2 8 2 2 2 2 4" xfId="34368" xr:uid="{00000000-0005-0000-0000-0000382F0000}"/>
    <cellStyle name="Comma 9 2 8 2 2 2 3" xfId="10342" xr:uid="{00000000-0005-0000-0000-0000392F0000}"/>
    <cellStyle name="Comma 9 2 8 2 2 2 4" xfId="22095" xr:uid="{00000000-0005-0000-0000-00003A2F0000}"/>
    <cellStyle name="Comma 9 2 8 2 2 2 5" xfId="34369" xr:uid="{00000000-0005-0000-0000-00003B2F0000}"/>
    <cellStyle name="Comma 9 2 8 2 2 3" xfId="5874" xr:uid="{00000000-0005-0000-0000-00003C2F0000}"/>
    <cellStyle name="Comma 9 2 8 2 2 3 2" xfId="16204" xr:uid="{00000000-0005-0000-0000-00003D2F0000}"/>
    <cellStyle name="Comma 9 2 8 2 2 3 2 2" xfId="27855" xr:uid="{00000000-0005-0000-0000-00003E2F0000}"/>
    <cellStyle name="Comma 9 2 8 2 2 3 3" xfId="10343" xr:uid="{00000000-0005-0000-0000-00003F2F0000}"/>
    <cellStyle name="Comma 9 2 8 2 2 3 4" xfId="22096" xr:uid="{00000000-0005-0000-0000-0000402F0000}"/>
    <cellStyle name="Comma 9 2 8 2 2 3 5" xfId="34370" xr:uid="{00000000-0005-0000-0000-0000412F0000}"/>
    <cellStyle name="Comma 9 2 8 2 2 4" xfId="16202" xr:uid="{00000000-0005-0000-0000-0000422F0000}"/>
    <cellStyle name="Comma 9 2 8 2 2 4 2" xfId="27853" xr:uid="{00000000-0005-0000-0000-0000432F0000}"/>
    <cellStyle name="Comma 9 2 8 2 2 5" xfId="10341" xr:uid="{00000000-0005-0000-0000-0000442F0000}"/>
    <cellStyle name="Comma 9 2 8 2 2 6" xfId="22094" xr:uid="{00000000-0005-0000-0000-0000452F0000}"/>
    <cellStyle name="Comma 9 2 8 2 2 7" xfId="34371" xr:uid="{00000000-0005-0000-0000-0000462F0000}"/>
    <cellStyle name="Comma 9 2 8 2 3" xfId="2896" xr:uid="{00000000-0005-0000-0000-0000472F0000}"/>
    <cellStyle name="Comma 9 2 8 2 3 2" xfId="7131" xr:uid="{00000000-0005-0000-0000-0000482F0000}"/>
    <cellStyle name="Comma 9 2 8 2 3 2 2" xfId="16205" xr:uid="{00000000-0005-0000-0000-0000492F0000}"/>
    <cellStyle name="Comma 9 2 8 2 3 2 3" xfId="27856" xr:uid="{00000000-0005-0000-0000-00004A2F0000}"/>
    <cellStyle name="Comma 9 2 8 2 3 2 4" xfId="34372" xr:uid="{00000000-0005-0000-0000-00004B2F0000}"/>
    <cellStyle name="Comma 9 2 8 2 3 3" xfId="10344" xr:uid="{00000000-0005-0000-0000-00004C2F0000}"/>
    <cellStyle name="Comma 9 2 8 2 3 4" xfId="22097" xr:uid="{00000000-0005-0000-0000-00004D2F0000}"/>
    <cellStyle name="Comma 9 2 8 2 3 5" xfId="34373" xr:uid="{00000000-0005-0000-0000-00004E2F0000}"/>
    <cellStyle name="Comma 9 2 8 2 4" xfId="5195" xr:uid="{00000000-0005-0000-0000-00004F2F0000}"/>
    <cellStyle name="Comma 9 2 8 2 4 2" xfId="16206" xr:uid="{00000000-0005-0000-0000-0000502F0000}"/>
    <cellStyle name="Comma 9 2 8 2 4 2 2" xfId="27857" xr:uid="{00000000-0005-0000-0000-0000512F0000}"/>
    <cellStyle name="Comma 9 2 8 2 4 3" xfId="10345" xr:uid="{00000000-0005-0000-0000-0000522F0000}"/>
    <cellStyle name="Comma 9 2 8 2 4 4" xfId="22098" xr:uid="{00000000-0005-0000-0000-0000532F0000}"/>
    <cellStyle name="Comma 9 2 8 2 4 5" xfId="34374" xr:uid="{00000000-0005-0000-0000-0000542F0000}"/>
    <cellStyle name="Comma 9 2 8 2 5" xfId="16201" xr:uid="{00000000-0005-0000-0000-0000552F0000}"/>
    <cellStyle name="Comma 9 2 8 2 5 2" xfId="27852" xr:uid="{00000000-0005-0000-0000-0000562F0000}"/>
    <cellStyle name="Comma 9 2 8 2 6" xfId="10340" xr:uid="{00000000-0005-0000-0000-0000572F0000}"/>
    <cellStyle name="Comma 9 2 8 2 7" xfId="22093" xr:uid="{00000000-0005-0000-0000-0000582F0000}"/>
    <cellStyle name="Comma 9 2 8 2 8" xfId="34375" xr:uid="{00000000-0005-0000-0000-0000592F0000}"/>
    <cellStyle name="Comma 9 2 8 3" xfId="701" xr:uid="{00000000-0005-0000-0000-00005A2F0000}"/>
    <cellStyle name="Comma 9 2 8 3 2" xfId="702" xr:uid="{00000000-0005-0000-0000-00005B2F0000}"/>
    <cellStyle name="Comma 9 2 8 3 2 2" xfId="2899" xr:uid="{00000000-0005-0000-0000-00005C2F0000}"/>
    <cellStyle name="Comma 9 2 8 3 2 2 2" xfId="7134" xr:uid="{00000000-0005-0000-0000-00005D2F0000}"/>
    <cellStyle name="Comma 9 2 8 3 2 2 2 2" xfId="16209" xr:uid="{00000000-0005-0000-0000-00005E2F0000}"/>
    <cellStyle name="Comma 9 2 8 3 2 2 2 3" xfId="27860" xr:uid="{00000000-0005-0000-0000-00005F2F0000}"/>
    <cellStyle name="Comma 9 2 8 3 2 2 2 4" xfId="34376" xr:uid="{00000000-0005-0000-0000-0000602F0000}"/>
    <cellStyle name="Comma 9 2 8 3 2 2 3" xfId="10348" xr:uid="{00000000-0005-0000-0000-0000612F0000}"/>
    <cellStyle name="Comma 9 2 8 3 2 2 4" xfId="22101" xr:uid="{00000000-0005-0000-0000-0000622F0000}"/>
    <cellStyle name="Comma 9 2 8 3 2 2 5" xfId="34377" xr:uid="{00000000-0005-0000-0000-0000632F0000}"/>
    <cellStyle name="Comma 9 2 8 3 2 3" xfId="5875" xr:uid="{00000000-0005-0000-0000-0000642F0000}"/>
    <cellStyle name="Comma 9 2 8 3 2 3 2" xfId="16210" xr:uid="{00000000-0005-0000-0000-0000652F0000}"/>
    <cellStyle name="Comma 9 2 8 3 2 3 2 2" xfId="27861" xr:uid="{00000000-0005-0000-0000-0000662F0000}"/>
    <cellStyle name="Comma 9 2 8 3 2 3 3" xfId="10349" xr:uid="{00000000-0005-0000-0000-0000672F0000}"/>
    <cellStyle name="Comma 9 2 8 3 2 3 4" xfId="22102" xr:uid="{00000000-0005-0000-0000-0000682F0000}"/>
    <cellStyle name="Comma 9 2 8 3 2 3 5" xfId="34378" xr:uid="{00000000-0005-0000-0000-0000692F0000}"/>
    <cellStyle name="Comma 9 2 8 3 2 4" xfId="16208" xr:uid="{00000000-0005-0000-0000-00006A2F0000}"/>
    <cellStyle name="Comma 9 2 8 3 2 4 2" xfId="27859" xr:uid="{00000000-0005-0000-0000-00006B2F0000}"/>
    <cellStyle name="Comma 9 2 8 3 2 5" xfId="10347" xr:uid="{00000000-0005-0000-0000-00006C2F0000}"/>
    <cellStyle name="Comma 9 2 8 3 2 6" xfId="22100" xr:uid="{00000000-0005-0000-0000-00006D2F0000}"/>
    <cellStyle name="Comma 9 2 8 3 2 7" xfId="34379" xr:uid="{00000000-0005-0000-0000-00006E2F0000}"/>
    <cellStyle name="Comma 9 2 8 3 3" xfId="2898" xr:uid="{00000000-0005-0000-0000-00006F2F0000}"/>
    <cellStyle name="Comma 9 2 8 3 3 2" xfId="7133" xr:uid="{00000000-0005-0000-0000-0000702F0000}"/>
    <cellStyle name="Comma 9 2 8 3 3 2 2" xfId="16211" xr:uid="{00000000-0005-0000-0000-0000712F0000}"/>
    <cellStyle name="Comma 9 2 8 3 3 2 3" xfId="27862" xr:uid="{00000000-0005-0000-0000-0000722F0000}"/>
    <cellStyle name="Comma 9 2 8 3 3 2 4" xfId="34380" xr:uid="{00000000-0005-0000-0000-0000732F0000}"/>
    <cellStyle name="Comma 9 2 8 3 3 3" xfId="10350" xr:uid="{00000000-0005-0000-0000-0000742F0000}"/>
    <cellStyle name="Comma 9 2 8 3 3 4" xfId="22103" xr:uid="{00000000-0005-0000-0000-0000752F0000}"/>
    <cellStyle name="Comma 9 2 8 3 3 5" xfId="34381" xr:uid="{00000000-0005-0000-0000-0000762F0000}"/>
    <cellStyle name="Comma 9 2 8 3 4" xfId="4953" xr:uid="{00000000-0005-0000-0000-0000772F0000}"/>
    <cellStyle name="Comma 9 2 8 3 4 2" xfId="16212" xr:uid="{00000000-0005-0000-0000-0000782F0000}"/>
    <cellStyle name="Comma 9 2 8 3 4 2 2" xfId="27863" xr:uid="{00000000-0005-0000-0000-0000792F0000}"/>
    <cellStyle name="Comma 9 2 8 3 4 3" xfId="10351" xr:uid="{00000000-0005-0000-0000-00007A2F0000}"/>
    <cellStyle name="Comma 9 2 8 3 4 4" xfId="22104" xr:uid="{00000000-0005-0000-0000-00007B2F0000}"/>
    <cellStyle name="Comma 9 2 8 3 4 5" xfId="34382" xr:uid="{00000000-0005-0000-0000-00007C2F0000}"/>
    <cellStyle name="Comma 9 2 8 3 5" xfId="16207" xr:uid="{00000000-0005-0000-0000-00007D2F0000}"/>
    <cellStyle name="Comma 9 2 8 3 5 2" xfId="27858" xr:uid="{00000000-0005-0000-0000-00007E2F0000}"/>
    <cellStyle name="Comma 9 2 8 3 6" xfId="10346" xr:uid="{00000000-0005-0000-0000-00007F2F0000}"/>
    <cellStyle name="Comma 9 2 8 3 7" xfId="22099" xr:uid="{00000000-0005-0000-0000-0000802F0000}"/>
    <cellStyle name="Comma 9 2 8 3 8" xfId="34383" xr:uid="{00000000-0005-0000-0000-0000812F0000}"/>
    <cellStyle name="Comma 9 2 8 4" xfId="703" xr:uid="{00000000-0005-0000-0000-0000822F0000}"/>
    <cellStyle name="Comma 9 2 8 4 2" xfId="704" xr:uid="{00000000-0005-0000-0000-0000832F0000}"/>
    <cellStyle name="Comma 9 2 8 4 2 2" xfId="2901" xr:uid="{00000000-0005-0000-0000-0000842F0000}"/>
    <cellStyle name="Comma 9 2 8 4 2 2 2" xfId="7136" xr:uid="{00000000-0005-0000-0000-0000852F0000}"/>
    <cellStyle name="Comma 9 2 8 4 2 2 2 2" xfId="16215" xr:uid="{00000000-0005-0000-0000-0000862F0000}"/>
    <cellStyle name="Comma 9 2 8 4 2 2 2 3" xfId="27866" xr:uid="{00000000-0005-0000-0000-0000872F0000}"/>
    <cellStyle name="Comma 9 2 8 4 2 2 2 4" xfId="34384" xr:uid="{00000000-0005-0000-0000-0000882F0000}"/>
    <cellStyle name="Comma 9 2 8 4 2 2 3" xfId="10354" xr:uid="{00000000-0005-0000-0000-0000892F0000}"/>
    <cellStyle name="Comma 9 2 8 4 2 2 4" xfId="22107" xr:uid="{00000000-0005-0000-0000-00008A2F0000}"/>
    <cellStyle name="Comma 9 2 8 4 2 2 5" xfId="34385" xr:uid="{00000000-0005-0000-0000-00008B2F0000}"/>
    <cellStyle name="Comma 9 2 8 4 2 3" xfId="5876" xr:uid="{00000000-0005-0000-0000-00008C2F0000}"/>
    <cellStyle name="Comma 9 2 8 4 2 3 2" xfId="16216" xr:uid="{00000000-0005-0000-0000-00008D2F0000}"/>
    <cellStyle name="Comma 9 2 8 4 2 3 2 2" xfId="27867" xr:uid="{00000000-0005-0000-0000-00008E2F0000}"/>
    <cellStyle name="Comma 9 2 8 4 2 3 3" xfId="10355" xr:uid="{00000000-0005-0000-0000-00008F2F0000}"/>
    <cellStyle name="Comma 9 2 8 4 2 3 4" xfId="22108" xr:uid="{00000000-0005-0000-0000-0000902F0000}"/>
    <cellStyle name="Comma 9 2 8 4 2 3 5" xfId="34386" xr:uid="{00000000-0005-0000-0000-0000912F0000}"/>
    <cellStyle name="Comma 9 2 8 4 2 4" xfId="16214" xr:uid="{00000000-0005-0000-0000-0000922F0000}"/>
    <cellStyle name="Comma 9 2 8 4 2 4 2" xfId="27865" xr:uid="{00000000-0005-0000-0000-0000932F0000}"/>
    <cellStyle name="Comma 9 2 8 4 2 5" xfId="10353" xr:uid="{00000000-0005-0000-0000-0000942F0000}"/>
    <cellStyle name="Comma 9 2 8 4 2 6" xfId="22106" xr:uid="{00000000-0005-0000-0000-0000952F0000}"/>
    <cellStyle name="Comma 9 2 8 4 2 7" xfId="34387" xr:uid="{00000000-0005-0000-0000-0000962F0000}"/>
    <cellStyle name="Comma 9 2 8 4 3" xfId="2900" xr:uid="{00000000-0005-0000-0000-0000972F0000}"/>
    <cellStyle name="Comma 9 2 8 4 3 2" xfId="7135" xr:uid="{00000000-0005-0000-0000-0000982F0000}"/>
    <cellStyle name="Comma 9 2 8 4 3 2 2" xfId="16217" xr:uid="{00000000-0005-0000-0000-0000992F0000}"/>
    <cellStyle name="Comma 9 2 8 4 3 2 3" xfId="27868" xr:uid="{00000000-0005-0000-0000-00009A2F0000}"/>
    <cellStyle name="Comma 9 2 8 4 3 2 4" xfId="34388" xr:uid="{00000000-0005-0000-0000-00009B2F0000}"/>
    <cellStyle name="Comma 9 2 8 4 3 3" xfId="10356" xr:uid="{00000000-0005-0000-0000-00009C2F0000}"/>
    <cellStyle name="Comma 9 2 8 4 3 4" xfId="22109" xr:uid="{00000000-0005-0000-0000-00009D2F0000}"/>
    <cellStyle name="Comma 9 2 8 4 3 5" xfId="34389" xr:uid="{00000000-0005-0000-0000-00009E2F0000}"/>
    <cellStyle name="Comma 9 2 8 4 4" xfId="5404" xr:uid="{00000000-0005-0000-0000-00009F2F0000}"/>
    <cellStyle name="Comma 9 2 8 4 4 2" xfId="16218" xr:uid="{00000000-0005-0000-0000-0000A02F0000}"/>
    <cellStyle name="Comma 9 2 8 4 4 2 2" xfId="27869" xr:uid="{00000000-0005-0000-0000-0000A12F0000}"/>
    <cellStyle name="Comma 9 2 8 4 4 3" xfId="10357" xr:uid="{00000000-0005-0000-0000-0000A22F0000}"/>
    <cellStyle name="Comma 9 2 8 4 4 4" xfId="22110" xr:uid="{00000000-0005-0000-0000-0000A32F0000}"/>
    <cellStyle name="Comma 9 2 8 4 4 5" xfId="34390" xr:uid="{00000000-0005-0000-0000-0000A42F0000}"/>
    <cellStyle name="Comma 9 2 8 4 5" xfId="16213" xr:uid="{00000000-0005-0000-0000-0000A52F0000}"/>
    <cellStyle name="Comma 9 2 8 4 5 2" xfId="27864" xr:uid="{00000000-0005-0000-0000-0000A62F0000}"/>
    <cellStyle name="Comma 9 2 8 4 6" xfId="10352" xr:uid="{00000000-0005-0000-0000-0000A72F0000}"/>
    <cellStyle name="Comma 9 2 8 4 7" xfId="22105" xr:uid="{00000000-0005-0000-0000-0000A82F0000}"/>
    <cellStyle name="Comma 9 2 8 4 8" xfId="34391" xr:uid="{00000000-0005-0000-0000-0000A92F0000}"/>
    <cellStyle name="Comma 9 2 8 5" xfId="705" xr:uid="{00000000-0005-0000-0000-0000AA2F0000}"/>
    <cellStyle name="Comma 9 2 8 5 2" xfId="2902" xr:uid="{00000000-0005-0000-0000-0000AB2F0000}"/>
    <cellStyle name="Comma 9 2 8 5 2 2" xfId="7137" xr:uid="{00000000-0005-0000-0000-0000AC2F0000}"/>
    <cellStyle name="Comma 9 2 8 5 2 2 2" xfId="16220" xr:uid="{00000000-0005-0000-0000-0000AD2F0000}"/>
    <cellStyle name="Comma 9 2 8 5 2 2 3" xfId="27871" xr:uid="{00000000-0005-0000-0000-0000AE2F0000}"/>
    <cellStyle name="Comma 9 2 8 5 2 2 4" xfId="34392" xr:uid="{00000000-0005-0000-0000-0000AF2F0000}"/>
    <cellStyle name="Comma 9 2 8 5 2 3" xfId="10359" xr:uid="{00000000-0005-0000-0000-0000B02F0000}"/>
    <cellStyle name="Comma 9 2 8 5 2 4" xfId="22112" xr:uid="{00000000-0005-0000-0000-0000B12F0000}"/>
    <cellStyle name="Comma 9 2 8 5 2 5" xfId="34393" xr:uid="{00000000-0005-0000-0000-0000B22F0000}"/>
    <cellStyle name="Comma 9 2 8 5 3" xfId="5877" xr:uid="{00000000-0005-0000-0000-0000B32F0000}"/>
    <cellStyle name="Comma 9 2 8 5 3 2" xfId="16221" xr:uid="{00000000-0005-0000-0000-0000B42F0000}"/>
    <cellStyle name="Comma 9 2 8 5 3 2 2" xfId="27872" xr:uid="{00000000-0005-0000-0000-0000B52F0000}"/>
    <cellStyle name="Comma 9 2 8 5 3 3" xfId="10360" xr:uid="{00000000-0005-0000-0000-0000B62F0000}"/>
    <cellStyle name="Comma 9 2 8 5 3 4" xfId="22113" xr:uid="{00000000-0005-0000-0000-0000B72F0000}"/>
    <cellStyle name="Comma 9 2 8 5 3 5" xfId="34394" xr:uid="{00000000-0005-0000-0000-0000B82F0000}"/>
    <cellStyle name="Comma 9 2 8 5 4" xfId="16219" xr:uid="{00000000-0005-0000-0000-0000B92F0000}"/>
    <cellStyle name="Comma 9 2 8 5 4 2" xfId="27870" xr:uid="{00000000-0005-0000-0000-0000BA2F0000}"/>
    <cellStyle name="Comma 9 2 8 5 5" xfId="10358" xr:uid="{00000000-0005-0000-0000-0000BB2F0000}"/>
    <cellStyle name="Comma 9 2 8 5 6" xfId="22111" xr:uid="{00000000-0005-0000-0000-0000BC2F0000}"/>
    <cellStyle name="Comma 9 2 8 5 7" xfId="34395" xr:uid="{00000000-0005-0000-0000-0000BD2F0000}"/>
    <cellStyle name="Comma 9 2 8 6" xfId="2895" xr:uid="{00000000-0005-0000-0000-0000BE2F0000}"/>
    <cellStyle name="Comma 9 2 8 6 2" xfId="7130" xr:uid="{00000000-0005-0000-0000-0000BF2F0000}"/>
    <cellStyle name="Comma 9 2 8 6 2 2" xfId="16222" xr:uid="{00000000-0005-0000-0000-0000C02F0000}"/>
    <cellStyle name="Comma 9 2 8 6 2 3" xfId="27873" xr:uid="{00000000-0005-0000-0000-0000C12F0000}"/>
    <cellStyle name="Comma 9 2 8 6 2 4" xfId="34396" xr:uid="{00000000-0005-0000-0000-0000C22F0000}"/>
    <cellStyle name="Comma 9 2 8 6 3" xfId="10361" xr:uid="{00000000-0005-0000-0000-0000C32F0000}"/>
    <cellStyle name="Comma 9 2 8 6 4" xfId="22114" xr:uid="{00000000-0005-0000-0000-0000C42F0000}"/>
    <cellStyle name="Comma 9 2 8 6 5" xfId="34397" xr:uid="{00000000-0005-0000-0000-0000C52F0000}"/>
    <cellStyle name="Comma 9 2 8 7" xfId="4711" xr:uid="{00000000-0005-0000-0000-0000C62F0000}"/>
    <cellStyle name="Comma 9 2 8 7 2" xfId="16223" xr:uid="{00000000-0005-0000-0000-0000C72F0000}"/>
    <cellStyle name="Comma 9 2 8 7 2 2" xfId="27874" xr:uid="{00000000-0005-0000-0000-0000C82F0000}"/>
    <cellStyle name="Comma 9 2 8 7 3" xfId="10362" xr:uid="{00000000-0005-0000-0000-0000C92F0000}"/>
    <cellStyle name="Comma 9 2 8 7 4" xfId="22115" xr:uid="{00000000-0005-0000-0000-0000CA2F0000}"/>
    <cellStyle name="Comma 9 2 8 7 5" xfId="34398" xr:uid="{00000000-0005-0000-0000-0000CB2F0000}"/>
    <cellStyle name="Comma 9 2 8 8" xfId="16200" xr:uid="{00000000-0005-0000-0000-0000CC2F0000}"/>
    <cellStyle name="Comma 9 2 8 8 2" xfId="27851" xr:uid="{00000000-0005-0000-0000-0000CD2F0000}"/>
    <cellStyle name="Comma 9 2 8 9" xfId="10339" xr:uid="{00000000-0005-0000-0000-0000CE2F0000}"/>
    <cellStyle name="Comma 9 2 9" xfId="706" xr:uid="{00000000-0005-0000-0000-0000CF2F0000}"/>
    <cellStyle name="Comma 9 20" xfId="21756" xr:uid="{00000000-0005-0000-0000-0000D02F0000}"/>
    <cellStyle name="Comma 9 21" xfId="34399" xr:uid="{00000000-0005-0000-0000-0000D12F0000}"/>
    <cellStyle name="Comma 9 3" xfId="707" xr:uid="{00000000-0005-0000-0000-0000D22F0000}"/>
    <cellStyle name="Comma 9 3 10" xfId="16224" xr:uid="{00000000-0005-0000-0000-0000D32F0000}"/>
    <cellStyle name="Comma 9 3 10 2" xfId="27875" xr:uid="{00000000-0005-0000-0000-0000D42F0000}"/>
    <cellStyle name="Comma 9 3 11" xfId="10363" xr:uid="{00000000-0005-0000-0000-0000D52F0000}"/>
    <cellStyle name="Comma 9 3 12" xfId="22116" xr:uid="{00000000-0005-0000-0000-0000D62F0000}"/>
    <cellStyle name="Comma 9 3 13" xfId="34400" xr:uid="{00000000-0005-0000-0000-0000D72F0000}"/>
    <cellStyle name="Comma 9 3 2" xfId="708" xr:uid="{00000000-0005-0000-0000-0000D82F0000}"/>
    <cellStyle name="Comma 9 3 2 10" xfId="22117" xr:uid="{00000000-0005-0000-0000-0000D92F0000}"/>
    <cellStyle name="Comma 9 3 2 11" xfId="34401" xr:uid="{00000000-0005-0000-0000-0000DA2F0000}"/>
    <cellStyle name="Comma 9 3 2 2" xfId="709" xr:uid="{00000000-0005-0000-0000-0000DB2F0000}"/>
    <cellStyle name="Comma 9 3 2 2 2" xfId="710" xr:uid="{00000000-0005-0000-0000-0000DC2F0000}"/>
    <cellStyle name="Comma 9 3 2 2 2 2" xfId="2906" xr:uid="{00000000-0005-0000-0000-0000DD2F0000}"/>
    <cellStyle name="Comma 9 3 2 2 2 2 2" xfId="7141" xr:uid="{00000000-0005-0000-0000-0000DE2F0000}"/>
    <cellStyle name="Comma 9 3 2 2 2 2 2 2" xfId="16228" xr:uid="{00000000-0005-0000-0000-0000DF2F0000}"/>
    <cellStyle name="Comma 9 3 2 2 2 2 2 3" xfId="27879" xr:uid="{00000000-0005-0000-0000-0000E02F0000}"/>
    <cellStyle name="Comma 9 3 2 2 2 2 2 4" xfId="34402" xr:uid="{00000000-0005-0000-0000-0000E12F0000}"/>
    <cellStyle name="Comma 9 3 2 2 2 2 3" xfId="10367" xr:uid="{00000000-0005-0000-0000-0000E22F0000}"/>
    <cellStyle name="Comma 9 3 2 2 2 2 4" xfId="22120" xr:uid="{00000000-0005-0000-0000-0000E32F0000}"/>
    <cellStyle name="Comma 9 3 2 2 2 2 5" xfId="34403" xr:uid="{00000000-0005-0000-0000-0000E42F0000}"/>
    <cellStyle name="Comma 9 3 2 2 2 3" xfId="5878" xr:uid="{00000000-0005-0000-0000-0000E52F0000}"/>
    <cellStyle name="Comma 9 3 2 2 2 3 2" xfId="16229" xr:uid="{00000000-0005-0000-0000-0000E62F0000}"/>
    <cellStyle name="Comma 9 3 2 2 2 3 2 2" xfId="27880" xr:uid="{00000000-0005-0000-0000-0000E72F0000}"/>
    <cellStyle name="Comma 9 3 2 2 2 3 3" xfId="10368" xr:uid="{00000000-0005-0000-0000-0000E82F0000}"/>
    <cellStyle name="Comma 9 3 2 2 2 3 4" xfId="22121" xr:uid="{00000000-0005-0000-0000-0000E92F0000}"/>
    <cellStyle name="Comma 9 3 2 2 2 3 5" xfId="34404" xr:uid="{00000000-0005-0000-0000-0000EA2F0000}"/>
    <cellStyle name="Comma 9 3 2 2 2 4" xfId="16227" xr:uid="{00000000-0005-0000-0000-0000EB2F0000}"/>
    <cellStyle name="Comma 9 3 2 2 2 4 2" xfId="27878" xr:uid="{00000000-0005-0000-0000-0000EC2F0000}"/>
    <cellStyle name="Comma 9 3 2 2 2 5" xfId="10366" xr:uid="{00000000-0005-0000-0000-0000ED2F0000}"/>
    <cellStyle name="Comma 9 3 2 2 2 6" xfId="22119" xr:uid="{00000000-0005-0000-0000-0000EE2F0000}"/>
    <cellStyle name="Comma 9 3 2 2 2 7" xfId="34405" xr:uid="{00000000-0005-0000-0000-0000EF2F0000}"/>
    <cellStyle name="Comma 9 3 2 2 3" xfId="2905" xr:uid="{00000000-0005-0000-0000-0000F02F0000}"/>
    <cellStyle name="Comma 9 3 2 2 3 2" xfId="7140" xr:uid="{00000000-0005-0000-0000-0000F12F0000}"/>
    <cellStyle name="Comma 9 3 2 2 3 2 2" xfId="16230" xr:uid="{00000000-0005-0000-0000-0000F22F0000}"/>
    <cellStyle name="Comma 9 3 2 2 3 2 3" xfId="27881" xr:uid="{00000000-0005-0000-0000-0000F32F0000}"/>
    <cellStyle name="Comma 9 3 2 2 3 2 4" xfId="34406" xr:uid="{00000000-0005-0000-0000-0000F42F0000}"/>
    <cellStyle name="Comma 9 3 2 2 3 3" xfId="10369" xr:uid="{00000000-0005-0000-0000-0000F52F0000}"/>
    <cellStyle name="Comma 9 3 2 2 3 4" xfId="22122" xr:uid="{00000000-0005-0000-0000-0000F62F0000}"/>
    <cellStyle name="Comma 9 3 2 2 3 5" xfId="34407" xr:uid="{00000000-0005-0000-0000-0000F72F0000}"/>
    <cellStyle name="Comma 9 3 2 2 4" xfId="5116" xr:uid="{00000000-0005-0000-0000-0000F82F0000}"/>
    <cellStyle name="Comma 9 3 2 2 4 2" xfId="16231" xr:uid="{00000000-0005-0000-0000-0000F92F0000}"/>
    <cellStyle name="Comma 9 3 2 2 4 2 2" xfId="27882" xr:uid="{00000000-0005-0000-0000-0000FA2F0000}"/>
    <cellStyle name="Comma 9 3 2 2 4 3" xfId="10370" xr:uid="{00000000-0005-0000-0000-0000FB2F0000}"/>
    <cellStyle name="Comma 9 3 2 2 4 4" xfId="22123" xr:uid="{00000000-0005-0000-0000-0000FC2F0000}"/>
    <cellStyle name="Comma 9 3 2 2 4 5" xfId="34408" xr:uid="{00000000-0005-0000-0000-0000FD2F0000}"/>
    <cellStyle name="Comma 9 3 2 2 5" xfId="16226" xr:uid="{00000000-0005-0000-0000-0000FE2F0000}"/>
    <cellStyle name="Comma 9 3 2 2 5 2" xfId="27877" xr:uid="{00000000-0005-0000-0000-0000FF2F0000}"/>
    <cellStyle name="Comma 9 3 2 2 6" xfId="10365" xr:uid="{00000000-0005-0000-0000-000000300000}"/>
    <cellStyle name="Comma 9 3 2 2 7" xfId="22118" xr:uid="{00000000-0005-0000-0000-000001300000}"/>
    <cellStyle name="Comma 9 3 2 2 8" xfId="34409" xr:uid="{00000000-0005-0000-0000-000002300000}"/>
    <cellStyle name="Comma 9 3 2 3" xfId="711" xr:uid="{00000000-0005-0000-0000-000003300000}"/>
    <cellStyle name="Comma 9 3 2 3 2" xfId="712" xr:uid="{00000000-0005-0000-0000-000004300000}"/>
    <cellStyle name="Comma 9 3 2 3 2 2" xfId="2908" xr:uid="{00000000-0005-0000-0000-000005300000}"/>
    <cellStyle name="Comma 9 3 2 3 2 2 2" xfId="7143" xr:uid="{00000000-0005-0000-0000-000006300000}"/>
    <cellStyle name="Comma 9 3 2 3 2 2 2 2" xfId="16234" xr:uid="{00000000-0005-0000-0000-000007300000}"/>
    <cellStyle name="Comma 9 3 2 3 2 2 2 3" xfId="27885" xr:uid="{00000000-0005-0000-0000-000008300000}"/>
    <cellStyle name="Comma 9 3 2 3 2 2 2 4" xfId="34410" xr:uid="{00000000-0005-0000-0000-000009300000}"/>
    <cellStyle name="Comma 9 3 2 3 2 2 3" xfId="10373" xr:uid="{00000000-0005-0000-0000-00000A300000}"/>
    <cellStyle name="Comma 9 3 2 3 2 2 4" xfId="22126" xr:uid="{00000000-0005-0000-0000-00000B300000}"/>
    <cellStyle name="Comma 9 3 2 3 2 2 5" xfId="34411" xr:uid="{00000000-0005-0000-0000-00000C300000}"/>
    <cellStyle name="Comma 9 3 2 3 2 3" xfId="5879" xr:uid="{00000000-0005-0000-0000-00000D300000}"/>
    <cellStyle name="Comma 9 3 2 3 2 3 2" xfId="16235" xr:uid="{00000000-0005-0000-0000-00000E300000}"/>
    <cellStyle name="Comma 9 3 2 3 2 3 2 2" xfId="27886" xr:uid="{00000000-0005-0000-0000-00000F300000}"/>
    <cellStyle name="Comma 9 3 2 3 2 3 3" xfId="10374" xr:uid="{00000000-0005-0000-0000-000010300000}"/>
    <cellStyle name="Comma 9 3 2 3 2 3 4" xfId="22127" xr:uid="{00000000-0005-0000-0000-000011300000}"/>
    <cellStyle name="Comma 9 3 2 3 2 3 5" xfId="34412" xr:uid="{00000000-0005-0000-0000-000012300000}"/>
    <cellStyle name="Comma 9 3 2 3 2 4" xfId="16233" xr:uid="{00000000-0005-0000-0000-000013300000}"/>
    <cellStyle name="Comma 9 3 2 3 2 4 2" xfId="27884" xr:uid="{00000000-0005-0000-0000-000014300000}"/>
    <cellStyle name="Comma 9 3 2 3 2 5" xfId="10372" xr:uid="{00000000-0005-0000-0000-000015300000}"/>
    <cellStyle name="Comma 9 3 2 3 2 6" xfId="22125" xr:uid="{00000000-0005-0000-0000-000016300000}"/>
    <cellStyle name="Comma 9 3 2 3 2 7" xfId="34413" xr:uid="{00000000-0005-0000-0000-000017300000}"/>
    <cellStyle name="Comma 9 3 2 3 3" xfId="2907" xr:uid="{00000000-0005-0000-0000-000018300000}"/>
    <cellStyle name="Comma 9 3 2 3 3 2" xfId="7142" xr:uid="{00000000-0005-0000-0000-000019300000}"/>
    <cellStyle name="Comma 9 3 2 3 3 2 2" xfId="16236" xr:uid="{00000000-0005-0000-0000-00001A300000}"/>
    <cellStyle name="Comma 9 3 2 3 3 2 3" xfId="27887" xr:uid="{00000000-0005-0000-0000-00001B300000}"/>
    <cellStyle name="Comma 9 3 2 3 3 2 4" xfId="34414" xr:uid="{00000000-0005-0000-0000-00001C300000}"/>
    <cellStyle name="Comma 9 3 2 3 3 3" xfId="10375" xr:uid="{00000000-0005-0000-0000-00001D300000}"/>
    <cellStyle name="Comma 9 3 2 3 3 4" xfId="22128" xr:uid="{00000000-0005-0000-0000-00001E300000}"/>
    <cellStyle name="Comma 9 3 2 3 3 5" xfId="34415" xr:uid="{00000000-0005-0000-0000-00001F300000}"/>
    <cellStyle name="Comma 9 3 2 3 4" xfId="4874" xr:uid="{00000000-0005-0000-0000-000020300000}"/>
    <cellStyle name="Comma 9 3 2 3 4 2" xfId="16237" xr:uid="{00000000-0005-0000-0000-000021300000}"/>
    <cellStyle name="Comma 9 3 2 3 4 2 2" xfId="27888" xr:uid="{00000000-0005-0000-0000-000022300000}"/>
    <cellStyle name="Comma 9 3 2 3 4 3" xfId="10376" xr:uid="{00000000-0005-0000-0000-000023300000}"/>
    <cellStyle name="Comma 9 3 2 3 4 4" xfId="22129" xr:uid="{00000000-0005-0000-0000-000024300000}"/>
    <cellStyle name="Comma 9 3 2 3 4 5" xfId="34416" xr:uid="{00000000-0005-0000-0000-000025300000}"/>
    <cellStyle name="Comma 9 3 2 3 5" xfId="16232" xr:uid="{00000000-0005-0000-0000-000026300000}"/>
    <cellStyle name="Comma 9 3 2 3 5 2" xfId="27883" xr:uid="{00000000-0005-0000-0000-000027300000}"/>
    <cellStyle name="Comma 9 3 2 3 6" xfId="10371" xr:uid="{00000000-0005-0000-0000-000028300000}"/>
    <cellStyle name="Comma 9 3 2 3 7" xfId="22124" xr:uid="{00000000-0005-0000-0000-000029300000}"/>
    <cellStyle name="Comma 9 3 2 3 8" xfId="34417" xr:uid="{00000000-0005-0000-0000-00002A300000}"/>
    <cellStyle name="Comma 9 3 2 4" xfId="713" xr:uid="{00000000-0005-0000-0000-00002B300000}"/>
    <cellStyle name="Comma 9 3 2 4 2" xfId="714" xr:uid="{00000000-0005-0000-0000-00002C300000}"/>
    <cellStyle name="Comma 9 3 2 4 2 2" xfId="2910" xr:uid="{00000000-0005-0000-0000-00002D300000}"/>
    <cellStyle name="Comma 9 3 2 4 2 2 2" xfId="7145" xr:uid="{00000000-0005-0000-0000-00002E300000}"/>
    <cellStyle name="Comma 9 3 2 4 2 2 2 2" xfId="16240" xr:uid="{00000000-0005-0000-0000-00002F300000}"/>
    <cellStyle name="Comma 9 3 2 4 2 2 2 3" xfId="27891" xr:uid="{00000000-0005-0000-0000-000030300000}"/>
    <cellStyle name="Comma 9 3 2 4 2 2 2 4" xfId="34418" xr:uid="{00000000-0005-0000-0000-000031300000}"/>
    <cellStyle name="Comma 9 3 2 4 2 2 3" xfId="10379" xr:uid="{00000000-0005-0000-0000-000032300000}"/>
    <cellStyle name="Comma 9 3 2 4 2 2 4" xfId="22132" xr:uid="{00000000-0005-0000-0000-000033300000}"/>
    <cellStyle name="Comma 9 3 2 4 2 2 5" xfId="34419" xr:uid="{00000000-0005-0000-0000-000034300000}"/>
    <cellStyle name="Comma 9 3 2 4 2 3" xfId="5880" xr:uid="{00000000-0005-0000-0000-000035300000}"/>
    <cellStyle name="Comma 9 3 2 4 2 3 2" xfId="16241" xr:uid="{00000000-0005-0000-0000-000036300000}"/>
    <cellStyle name="Comma 9 3 2 4 2 3 2 2" xfId="27892" xr:uid="{00000000-0005-0000-0000-000037300000}"/>
    <cellStyle name="Comma 9 3 2 4 2 3 3" xfId="10380" xr:uid="{00000000-0005-0000-0000-000038300000}"/>
    <cellStyle name="Comma 9 3 2 4 2 3 4" xfId="22133" xr:uid="{00000000-0005-0000-0000-000039300000}"/>
    <cellStyle name="Comma 9 3 2 4 2 3 5" xfId="34420" xr:uid="{00000000-0005-0000-0000-00003A300000}"/>
    <cellStyle name="Comma 9 3 2 4 2 4" xfId="16239" xr:uid="{00000000-0005-0000-0000-00003B300000}"/>
    <cellStyle name="Comma 9 3 2 4 2 4 2" xfId="27890" xr:uid="{00000000-0005-0000-0000-00003C300000}"/>
    <cellStyle name="Comma 9 3 2 4 2 5" xfId="10378" xr:uid="{00000000-0005-0000-0000-00003D300000}"/>
    <cellStyle name="Comma 9 3 2 4 2 6" xfId="22131" xr:uid="{00000000-0005-0000-0000-00003E300000}"/>
    <cellStyle name="Comma 9 3 2 4 2 7" xfId="34421" xr:uid="{00000000-0005-0000-0000-00003F300000}"/>
    <cellStyle name="Comma 9 3 2 4 3" xfId="2909" xr:uid="{00000000-0005-0000-0000-000040300000}"/>
    <cellStyle name="Comma 9 3 2 4 3 2" xfId="7144" xr:uid="{00000000-0005-0000-0000-000041300000}"/>
    <cellStyle name="Comma 9 3 2 4 3 2 2" xfId="16242" xr:uid="{00000000-0005-0000-0000-000042300000}"/>
    <cellStyle name="Comma 9 3 2 4 3 2 3" xfId="27893" xr:uid="{00000000-0005-0000-0000-000043300000}"/>
    <cellStyle name="Comma 9 3 2 4 3 2 4" xfId="34422" xr:uid="{00000000-0005-0000-0000-000044300000}"/>
    <cellStyle name="Comma 9 3 2 4 3 3" xfId="10381" xr:uid="{00000000-0005-0000-0000-000045300000}"/>
    <cellStyle name="Comma 9 3 2 4 3 4" xfId="22134" xr:uid="{00000000-0005-0000-0000-000046300000}"/>
    <cellStyle name="Comma 9 3 2 4 3 5" xfId="34423" xr:uid="{00000000-0005-0000-0000-000047300000}"/>
    <cellStyle name="Comma 9 3 2 4 4" xfId="5325" xr:uid="{00000000-0005-0000-0000-000048300000}"/>
    <cellStyle name="Comma 9 3 2 4 4 2" xfId="16243" xr:uid="{00000000-0005-0000-0000-000049300000}"/>
    <cellStyle name="Comma 9 3 2 4 4 2 2" xfId="27894" xr:uid="{00000000-0005-0000-0000-00004A300000}"/>
    <cellStyle name="Comma 9 3 2 4 4 3" xfId="10382" xr:uid="{00000000-0005-0000-0000-00004B300000}"/>
    <cellStyle name="Comma 9 3 2 4 4 4" xfId="22135" xr:uid="{00000000-0005-0000-0000-00004C300000}"/>
    <cellStyle name="Comma 9 3 2 4 4 5" xfId="34424" xr:uid="{00000000-0005-0000-0000-00004D300000}"/>
    <cellStyle name="Comma 9 3 2 4 5" xfId="16238" xr:uid="{00000000-0005-0000-0000-00004E300000}"/>
    <cellStyle name="Comma 9 3 2 4 5 2" xfId="27889" xr:uid="{00000000-0005-0000-0000-00004F300000}"/>
    <cellStyle name="Comma 9 3 2 4 6" xfId="10377" xr:uid="{00000000-0005-0000-0000-000050300000}"/>
    <cellStyle name="Comma 9 3 2 4 7" xfId="22130" xr:uid="{00000000-0005-0000-0000-000051300000}"/>
    <cellStyle name="Comma 9 3 2 4 8" xfId="34425" xr:uid="{00000000-0005-0000-0000-000052300000}"/>
    <cellStyle name="Comma 9 3 2 5" xfId="715" xr:uid="{00000000-0005-0000-0000-000053300000}"/>
    <cellStyle name="Comma 9 3 2 5 2" xfId="2911" xr:uid="{00000000-0005-0000-0000-000054300000}"/>
    <cellStyle name="Comma 9 3 2 5 2 2" xfId="7146" xr:uid="{00000000-0005-0000-0000-000055300000}"/>
    <cellStyle name="Comma 9 3 2 5 2 2 2" xfId="16245" xr:uid="{00000000-0005-0000-0000-000056300000}"/>
    <cellStyle name="Comma 9 3 2 5 2 2 3" xfId="27896" xr:uid="{00000000-0005-0000-0000-000057300000}"/>
    <cellStyle name="Comma 9 3 2 5 2 2 4" xfId="34426" xr:uid="{00000000-0005-0000-0000-000058300000}"/>
    <cellStyle name="Comma 9 3 2 5 2 3" xfId="10384" xr:uid="{00000000-0005-0000-0000-000059300000}"/>
    <cellStyle name="Comma 9 3 2 5 2 4" xfId="22137" xr:uid="{00000000-0005-0000-0000-00005A300000}"/>
    <cellStyle name="Comma 9 3 2 5 2 5" xfId="34427" xr:uid="{00000000-0005-0000-0000-00005B300000}"/>
    <cellStyle name="Comma 9 3 2 5 3" xfId="5881" xr:uid="{00000000-0005-0000-0000-00005C300000}"/>
    <cellStyle name="Comma 9 3 2 5 3 2" xfId="16246" xr:uid="{00000000-0005-0000-0000-00005D300000}"/>
    <cellStyle name="Comma 9 3 2 5 3 2 2" xfId="27897" xr:uid="{00000000-0005-0000-0000-00005E300000}"/>
    <cellStyle name="Comma 9 3 2 5 3 3" xfId="10385" xr:uid="{00000000-0005-0000-0000-00005F300000}"/>
    <cellStyle name="Comma 9 3 2 5 3 4" xfId="22138" xr:uid="{00000000-0005-0000-0000-000060300000}"/>
    <cellStyle name="Comma 9 3 2 5 3 5" xfId="34428" xr:uid="{00000000-0005-0000-0000-000061300000}"/>
    <cellStyle name="Comma 9 3 2 5 4" xfId="16244" xr:uid="{00000000-0005-0000-0000-000062300000}"/>
    <cellStyle name="Comma 9 3 2 5 4 2" xfId="27895" xr:uid="{00000000-0005-0000-0000-000063300000}"/>
    <cellStyle name="Comma 9 3 2 5 5" xfId="10383" xr:uid="{00000000-0005-0000-0000-000064300000}"/>
    <cellStyle name="Comma 9 3 2 5 6" xfId="22136" xr:uid="{00000000-0005-0000-0000-000065300000}"/>
    <cellStyle name="Comma 9 3 2 5 7" xfId="34429" xr:uid="{00000000-0005-0000-0000-000066300000}"/>
    <cellStyle name="Comma 9 3 2 6" xfId="2904" xr:uid="{00000000-0005-0000-0000-000067300000}"/>
    <cellStyle name="Comma 9 3 2 6 2" xfId="7139" xr:uid="{00000000-0005-0000-0000-000068300000}"/>
    <cellStyle name="Comma 9 3 2 6 2 2" xfId="16247" xr:uid="{00000000-0005-0000-0000-000069300000}"/>
    <cellStyle name="Comma 9 3 2 6 2 3" xfId="27898" xr:uid="{00000000-0005-0000-0000-00006A300000}"/>
    <cellStyle name="Comma 9 3 2 6 2 4" xfId="34430" xr:uid="{00000000-0005-0000-0000-00006B300000}"/>
    <cellStyle name="Comma 9 3 2 6 3" xfId="10386" xr:uid="{00000000-0005-0000-0000-00006C300000}"/>
    <cellStyle name="Comma 9 3 2 6 4" xfId="22139" xr:uid="{00000000-0005-0000-0000-00006D300000}"/>
    <cellStyle name="Comma 9 3 2 6 5" xfId="34431" xr:uid="{00000000-0005-0000-0000-00006E300000}"/>
    <cellStyle name="Comma 9 3 2 7" xfId="4632" xr:uid="{00000000-0005-0000-0000-00006F300000}"/>
    <cellStyle name="Comma 9 3 2 7 2" xfId="16248" xr:uid="{00000000-0005-0000-0000-000070300000}"/>
    <cellStyle name="Comma 9 3 2 7 2 2" xfId="27899" xr:uid="{00000000-0005-0000-0000-000071300000}"/>
    <cellStyle name="Comma 9 3 2 7 3" xfId="10387" xr:uid="{00000000-0005-0000-0000-000072300000}"/>
    <cellStyle name="Comma 9 3 2 7 4" xfId="22140" xr:uid="{00000000-0005-0000-0000-000073300000}"/>
    <cellStyle name="Comma 9 3 2 7 5" xfId="34432" xr:uid="{00000000-0005-0000-0000-000074300000}"/>
    <cellStyle name="Comma 9 3 2 8" xfId="16225" xr:uid="{00000000-0005-0000-0000-000075300000}"/>
    <cellStyle name="Comma 9 3 2 8 2" xfId="27876" xr:uid="{00000000-0005-0000-0000-000076300000}"/>
    <cellStyle name="Comma 9 3 2 9" xfId="10364" xr:uid="{00000000-0005-0000-0000-000077300000}"/>
    <cellStyle name="Comma 9 3 3" xfId="716" xr:uid="{00000000-0005-0000-0000-000078300000}"/>
    <cellStyle name="Comma 9 3 3 10" xfId="22141" xr:uid="{00000000-0005-0000-0000-000079300000}"/>
    <cellStyle name="Comma 9 3 3 11" xfId="34433" xr:uid="{00000000-0005-0000-0000-00007A300000}"/>
    <cellStyle name="Comma 9 3 3 2" xfId="717" xr:uid="{00000000-0005-0000-0000-00007B300000}"/>
    <cellStyle name="Comma 9 3 3 2 2" xfId="718" xr:uid="{00000000-0005-0000-0000-00007C300000}"/>
    <cellStyle name="Comma 9 3 3 2 2 2" xfId="2914" xr:uid="{00000000-0005-0000-0000-00007D300000}"/>
    <cellStyle name="Comma 9 3 3 2 2 2 2" xfId="7149" xr:uid="{00000000-0005-0000-0000-00007E300000}"/>
    <cellStyle name="Comma 9 3 3 2 2 2 2 2" xfId="16252" xr:uid="{00000000-0005-0000-0000-00007F300000}"/>
    <cellStyle name="Comma 9 3 3 2 2 2 2 3" xfId="27903" xr:uid="{00000000-0005-0000-0000-000080300000}"/>
    <cellStyle name="Comma 9 3 3 2 2 2 2 4" xfId="34434" xr:uid="{00000000-0005-0000-0000-000081300000}"/>
    <cellStyle name="Comma 9 3 3 2 2 2 3" xfId="10391" xr:uid="{00000000-0005-0000-0000-000082300000}"/>
    <cellStyle name="Comma 9 3 3 2 2 2 4" xfId="22144" xr:uid="{00000000-0005-0000-0000-000083300000}"/>
    <cellStyle name="Comma 9 3 3 2 2 2 5" xfId="34435" xr:uid="{00000000-0005-0000-0000-000084300000}"/>
    <cellStyle name="Comma 9 3 3 2 2 3" xfId="5882" xr:uid="{00000000-0005-0000-0000-000085300000}"/>
    <cellStyle name="Comma 9 3 3 2 2 3 2" xfId="16253" xr:uid="{00000000-0005-0000-0000-000086300000}"/>
    <cellStyle name="Comma 9 3 3 2 2 3 2 2" xfId="27904" xr:uid="{00000000-0005-0000-0000-000087300000}"/>
    <cellStyle name="Comma 9 3 3 2 2 3 3" xfId="10392" xr:uid="{00000000-0005-0000-0000-000088300000}"/>
    <cellStyle name="Comma 9 3 3 2 2 3 4" xfId="22145" xr:uid="{00000000-0005-0000-0000-000089300000}"/>
    <cellStyle name="Comma 9 3 3 2 2 3 5" xfId="34436" xr:uid="{00000000-0005-0000-0000-00008A300000}"/>
    <cellStyle name="Comma 9 3 3 2 2 4" xfId="16251" xr:uid="{00000000-0005-0000-0000-00008B300000}"/>
    <cellStyle name="Comma 9 3 3 2 2 4 2" xfId="27902" xr:uid="{00000000-0005-0000-0000-00008C300000}"/>
    <cellStyle name="Comma 9 3 3 2 2 5" xfId="10390" xr:uid="{00000000-0005-0000-0000-00008D300000}"/>
    <cellStyle name="Comma 9 3 3 2 2 6" xfId="22143" xr:uid="{00000000-0005-0000-0000-00008E300000}"/>
    <cellStyle name="Comma 9 3 3 2 2 7" xfId="34437" xr:uid="{00000000-0005-0000-0000-00008F300000}"/>
    <cellStyle name="Comma 9 3 3 2 3" xfId="2913" xr:uid="{00000000-0005-0000-0000-000090300000}"/>
    <cellStyle name="Comma 9 3 3 2 3 2" xfId="7148" xr:uid="{00000000-0005-0000-0000-000091300000}"/>
    <cellStyle name="Comma 9 3 3 2 3 2 2" xfId="16254" xr:uid="{00000000-0005-0000-0000-000092300000}"/>
    <cellStyle name="Comma 9 3 3 2 3 2 3" xfId="27905" xr:uid="{00000000-0005-0000-0000-000093300000}"/>
    <cellStyle name="Comma 9 3 3 2 3 2 4" xfId="34438" xr:uid="{00000000-0005-0000-0000-000094300000}"/>
    <cellStyle name="Comma 9 3 3 2 3 3" xfId="10393" xr:uid="{00000000-0005-0000-0000-000095300000}"/>
    <cellStyle name="Comma 9 3 3 2 3 4" xfId="22146" xr:uid="{00000000-0005-0000-0000-000096300000}"/>
    <cellStyle name="Comma 9 3 3 2 3 5" xfId="34439" xr:uid="{00000000-0005-0000-0000-000097300000}"/>
    <cellStyle name="Comma 9 3 3 2 4" xfId="5203" xr:uid="{00000000-0005-0000-0000-000098300000}"/>
    <cellStyle name="Comma 9 3 3 2 4 2" xfId="16255" xr:uid="{00000000-0005-0000-0000-000099300000}"/>
    <cellStyle name="Comma 9 3 3 2 4 2 2" xfId="27906" xr:uid="{00000000-0005-0000-0000-00009A300000}"/>
    <cellStyle name="Comma 9 3 3 2 4 3" xfId="10394" xr:uid="{00000000-0005-0000-0000-00009B300000}"/>
    <cellStyle name="Comma 9 3 3 2 4 4" xfId="22147" xr:uid="{00000000-0005-0000-0000-00009C300000}"/>
    <cellStyle name="Comma 9 3 3 2 4 5" xfId="34440" xr:uid="{00000000-0005-0000-0000-00009D300000}"/>
    <cellStyle name="Comma 9 3 3 2 5" xfId="16250" xr:uid="{00000000-0005-0000-0000-00009E300000}"/>
    <cellStyle name="Comma 9 3 3 2 5 2" xfId="27901" xr:uid="{00000000-0005-0000-0000-00009F300000}"/>
    <cellStyle name="Comma 9 3 3 2 6" xfId="10389" xr:uid="{00000000-0005-0000-0000-0000A0300000}"/>
    <cellStyle name="Comma 9 3 3 2 7" xfId="22142" xr:uid="{00000000-0005-0000-0000-0000A1300000}"/>
    <cellStyle name="Comma 9 3 3 2 8" xfId="34441" xr:uid="{00000000-0005-0000-0000-0000A2300000}"/>
    <cellStyle name="Comma 9 3 3 3" xfId="719" xr:uid="{00000000-0005-0000-0000-0000A3300000}"/>
    <cellStyle name="Comma 9 3 3 3 2" xfId="720" xr:uid="{00000000-0005-0000-0000-0000A4300000}"/>
    <cellStyle name="Comma 9 3 3 3 2 2" xfId="2916" xr:uid="{00000000-0005-0000-0000-0000A5300000}"/>
    <cellStyle name="Comma 9 3 3 3 2 2 2" xfId="7151" xr:uid="{00000000-0005-0000-0000-0000A6300000}"/>
    <cellStyle name="Comma 9 3 3 3 2 2 2 2" xfId="16258" xr:uid="{00000000-0005-0000-0000-0000A7300000}"/>
    <cellStyle name="Comma 9 3 3 3 2 2 2 3" xfId="27909" xr:uid="{00000000-0005-0000-0000-0000A8300000}"/>
    <cellStyle name="Comma 9 3 3 3 2 2 2 4" xfId="34442" xr:uid="{00000000-0005-0000-0000-0000A9300000}"/>
    <cellStyle name="Comma 9 3 3 3 2 2 3" xfId="10397" xr:uid="{00000000-0005-0000-0000-0000AA300000}"/>
    <cellStyle name="Comma 9 3 3 3 2 2 4" xfId="22150" xr:uid="{00000000-0005-0000-0000-0000AB300000}"/>
    <cellStyle name="Comma 9 3 3 3 2 2 5" xfId="34443" xr:uid="{00000000-0005-0000-0000-0000AC300000}"/>
    <cellStyle name="Comma 9 3 3 3 2 3" xfId="5883" xr:uid="{00000000-0005-0000-0000-0000AD300000}"/>
    <cellStyle name="Comma 9 3 3 3 2 3 2" xfId="16259" xr:uid="{00000000-0005-0000-0000-0000AE300000}"/>
    <cellStyle name="Comma 9 3 3 3 2 3 2 2" xfId="27910" xr:uid="{00000000-0005-0000-0000-0000AF300000}"/>
    <cellStyle name="Comma 9 3 3 3 2 3 3" xfId="10398" xr:uid="{00000000-0005-0000-0000-0000B0300000}"/>
    <cellStyle name="Comma 9 3 3 3 2 3 4" xfId="22151" xr:uid="{00000000-0005-0000-0000-0000B1300000}"/>
    <cellStyle name="Comma 9 3 3 3 2 3 5" xfId="34444" xr:uid="{00000000-0005-0000-0000-0000B2300000}"/>
    <cellStyle name="Comma 9 3 3 3 2 4" xfId="16257" xr:uid="{00000000-0005-0000-0000-0000B3300000}"/>
    <cellStyle name="Comma 9 3 3 3 2 4 2" xfId="27908" xr:uid="{00000000-0005-0000-0000-0000B4300000}"/>
    <cellStyle name="Comma 9 3 3 3 2 5" xfId="10396" xr:uid="{00000000-0005-0000-0000-0000B5300000}"/>
    <cellStyle name="Comma 9 3 3 3 2 6" xfId="22149" xr:uid="{00000000-0005-0000-0000-0000B6300000}"/>
    <cellStyle name="Comma 9 3 3 3 2 7" xfId="34445" xr:uid="{00000000-0005-0000-0000-0000B7300000}"/>
    <cellStyle name="Comma 9 3 3 3 3" xfId="2915" xr:uid="{00000000-0005-0000-0000-0000B8300000}"/>
    <cellStyle name="Comma 9 3 3 3 3 2" xfId="7150" xr:uid="{00000000-0005-0000-0000-0000B9300000}"/>
    <cellStyle name="Comma 9 3 3 3 3 2 2" xfId="16260" xr:uid="{00000000-0005-0000-0000-0000BA300000}"/>
    <cellStyle name="Comma 9 3 3 3 3 2 3" xfId="27911" xr:uid="{00000000-0005-0000-0000-0000BB300000}"/>
    <cellStyle name="Comma 9 3 3 3 3 2 4" xfId="34446" xr:uid="{00000000-0005-0000-0000-0000BC300000}"/>
    <cellStyle name="Comma 9 3 3 3 3 3" xfId="10399" xr:uid="{00000000-0005-0000-0000-0000BD300000}"/>
    <cellStyle name="Comma 9 3 3 3 3 4" xfId="22152" xr:uid="{00000000-0005-0000-0000-0000BE300000}"/>
    <cellStyle name="Comma 9 3 3 3 3 5" xfId="34447" xr:uid="{00000000-0005-0000-0000-0000BF300000}"/>
    <cellStyle name="Comma 9 3 3 3 4" xfId="4961" xr:uid="{00000000-0005-0000-0000-0000C0300000}"/>
    <cellStyle name="Comma 9 3 3 3 4 2" xfId="16261" xr:uid="{00000000-0005-0000-0000-0000C1300000}"/>
    <cellStyle name="Comma 9 3 3 3 4 2 2" xfId="27912" xr:uid="{00000000-0005-0000-0000-0000C2300000}"/>
    <cellStyle name="Comma 9 3 3 3 4 3" xfId="10400" xr:uid="{00000000-0005-0000-0000-0000C3300000}"/>
    <cellStyle name="Comma 9 3 3 3 4 4" xfId="22153" xr:uid="{00000000-0005-0000-0000-0000C4300000}"/>
    <cellStyle name="Comma 9 3 3 3 4 5" xfId="34448" xr:uid="{00000000-0005-0000-0000-0000C5300000}"/>
    <cellStyle name="Comma 9 3 3 3 5" xfId="16256" xr:uid="{00000000-0005-0000-0000-0000C6300000}"/>
    <cellStyle name="Comma 9 3 3 3 5 2" xfId="27907" xr:uid="{00000000-0005-0000-0000-0000C7300000}"/>
    <cellStyle name="Comma 9 3 3 3 6" xfId="10395" xr:uid="{00000000-0005-0000-0000-0000C8300000}"/>
    <cellStyle name="Comma 9 3 3 3 7" xfId="22148" xr:uid="{00000000-0005-0000-0000-0000C9300000}"/>
    <cellStyle name="Comma 9 3 3 3 8" xfId="34449" xr:uid="{00000000-0005-0000-0000-0000CA300000}"/>
    <cellStyle name="Comma 9 3 3 4" xfId="721" xr:uid="{00000000-0005-0000-0000-0000CB300000}"/>
    <cellStyle name="Comma 9 3 3 4 2" xfId="722" xr:uid="{00000000-0005-0000-0000-0000CC300000}"/>
    <cellStyle name="Comma 9 3 3 4 2 2" xfId="2918" xr:uid="{00000000-0005-0000-0000-0000CD300000}"/>
    <cellStyle name="Comma 9 3 3 4 2 2 2" xfId="7153" xr:uid="{00000000-0005-0000-0000-0000CE300000}"/>
    <cellStyle name="Comma 9 3 3 4 2 2 2 2" xfId="16264" xr:uid="{00000000-0005-0000-0000-0000CF300000}"/>
    <cellStyle name="Comma 9 3 3 4 2 2 2 3" xfId="27915" xr:uid="{00000000-0005-0000-0000-0000D0300000}"/>
    <cellStyle name="Comma 9 3 3 4 2 2 2 4" xfId="34450" xr:uid="{00000000-0005-0000-0000-0000D1300000}"/>
    <cellStyle name="Comma 9 3 3 4 2 2 3" xfId="10403" xr:uid="{00000000-0005-0000-0000-0000D2300000}"/>
    <cellStyle name="Comma 9 3 3 4 2 2 4" xfId="22156" xr:uid="{00000000-0005-0000-0000-0000D3300000}"/>
    <cellStyle name="Comma 9 3 3 4 2 2 5" xfId="34451" xr:uid="{00000000-0005-0000-0000-0000D4300000}"/>
    <cellStyle name="Comma 9 3 3 4 2 3" xfId="5884" xr:uid="{00000000-0005-0000-0000-0000D5300000}"/>
    <cellStyle name="Comma 9 3 3 4 2 3 2" xfId="16265" xr:uid="{00000000-0005-0000-0000-0000D6300000}"/>
    <cellStyle name="Comma 9 3 3 4 2 3 2 2" xfId="27916" xr:uid="{00000000-0005-0000-0000-0000D7300000}"/>
    <cellStyle name="Comma 9 3 3 4 2 3 3" xfId="10404" xr:uid="{00000000-0005-0000-0000-0000D8300000}"/>
    <cellStyle name="Comma 9 3 3 4 2 3 4" xfId="22157" xr:uid="{00000000-0005-0000-0000-0000D9300000}"/>
    <cellStyle name="Comma 9 3 3 4 2 3 5" xfId="34452" xr:uid="{00000000-0005-0000-0000-0000DA300000}"/>
    <cellStyle name="Comma 9 3 3 4 2 4" xfId="16263" xr:uid="{00000000-0005-0000-0000-0000DB300000}"/>
    <cellStyle name="Comma 9 3 3 4 2 4 2" xfId="27914" xr:uid="{00000000-0005-0000-0000-0000DC300000}"/>
    <cellStyle name="Comma 9 3 3 4 2 5" xfId="10402" xr:uid="{00000000-0005-0000-0000-0000DD300000}"/>
    <cellStyle name="Comma 9 3 3 4 2 6" xfId="22155" xr:uid="{00000000-0005-0000-0000-0000DE300000}"/>
    <cellStyle name="Comma 9 3 3 4 2 7" xfId="34453" xr:uid="{00000000-0005-0000-0000-0000DF300000}"/>
    <cellStyle name="Comma 9 3 3 4 3" xfId="2917" xr:uid="{00000000-0005-0000-0000-0000E0300000}"/>
    <cellStyle name="Comma 9 3 3 4 3 2" xfId="7152" xr:uid="{00000000-0005-0000-0000-0000E1300000}"/>
    <cellStyle name="Comma 9 3 3 4 3 2 2" xfId="16266" xr:uid="{00000000-0005-0000-0000-0000E2300000}"/>
    <cellStyle name="Comma 9 3 3 4 3 2 3" xfId="27917" xr:uid="{00000000-0005-0000-0000-0000E3300000}"/>
    <cellStyle name="Comma 9 3 3 4 3 2 4" xfId="34454" xr:uid="{00000000-0005-0000-0000-0000E4300000}"/>
    <cellStyle name="Comma 9 3 3 4 3 3" xfId="10405" xr:uid="{00000000-0005-0000-0000-0000E5300000}"/>
    <cellStyle name="Comma 9 3 3 4 3 4" xfId="22158" xr:uid="{00000000-0005-0000-0000-0000E6300000}"/>
    <cellStyle name="Comma 9 3 3 4 3 5" xfId="34455" xr:uid="{00000000-0005-0000-0000-0000E7300000}"/>
    <cellStyle name="Comma 9 3 3 4 4" xfId="5412" xr:uid="{00000000-0005-0000-0000-0000E8300000}"/>
    <cellStyle name="Comma 9 3 3 4 4 2" xfId="16267" xr:uid="{00000000-0005-0000-0000-0000E9300000}"/>
    <cellStyle name="Comma 9 3 3 4 4 2 2" xfId="27918" xr:uid="{00000000-0005-0000-0000-0000EA300000}"/>
    <cellStyle name="Comma 9 3 3 4 4 3" xfId="10406" xr:uid="{00000000-0005-0000-0000-0000EB300000}"/>
    <cellStyle name="Comma 9 3 3 4 4 4" xfId="22159" xr:uid="{00000000-0005-0000-0000-0000EC300000}"/>
    <cellStyle name="Comma 9 3 3 4 4 5" xfId="34456" xr:uid="{00000000-0005-0000-0000-0000ED300000}"/>
    <cellStyle name="Comma 9 3 3 4 5" xfId="16262" xr:uid="{00000000-0005-0000-0000-0000EE300000}"/>
    <cellStyle name="Comma 9 3 3 4 5 2" xfId="27913" xr:uid="{00000000-0005-0000-0000-0000EF300000}"/>
    <cellStyle name="Comma 9 3 3 4 6" xfId="10401" xr:uid="{00000000-0005-0000-0000-0000F0300000}"/>
    <cellStyle name="Comma 9 3 3 4 7" xfId="22154" xr:uid="{00000000-0005-0000-0000-0000F1300000}"/>
    <cellStyle name="Comma 9 3 3 4 8" xfId="34457" xr:uid="{00000000-0005-0000-0000-0000F2300000}"/>
    <cellStyle name="Comma 9 3 3 5" xfId="723" xr:uid="{00000000-0005-0000-0000-0000F3300000}"/>
    <cellStyle name="Comma 9 3 3 5 2" xfId="2919" xr:uid="{00000000-0005-0000-0000-0000F4300000}"/>
    <cellStyle name="Comma 9 3 3 5 2 2" xfId="7154" xr:uid="{00000000-0005-0000-0000-0000F5300000}"/>
    <cellStyle name="Comma 9 3 3 5 2 2 2" xfId="16269" xr:uid="{00000000-0005-0000-0000-0000F6300000}"/>
    <cellStyle name="Comma 9 3 3 5 2 2 3" xfId="27920" xr:uid="{00000000-0005-0000-0000-0000F7300000}"/>
    <cellStyle name="Comma 9 3 3 5 2 2 4" xfId="34458" xr:uid="{00000000-0005-0000-0000-0000F8300000}"/>
    <cellStyle name="Comma 9 3 3 5 2 3" xfId="10408" xr:uid="{00000000-0005-0000-0000-0000F9300000}"/>
    <cellStyle name="Comma 9 3 3 5 2 4" xfId="22161" xr:uid="{00000000-0005-0000-0000-0000FA300000}"/>
    <cellStyle name="Comma 9 3 3 5 2 5" xfId="34459" xr:uid="{00000000-0005-0000-0000-0000FB300000}"/>
    <cellStyle name="Comma 9 3 3 5 3" xfId="5885" xr:uid="{00000000-0005-0000-0000-0000FC300000}"/>
    <cellStyle name="Comma 9 3 3 5 3 2" xfId="16270" xr:uid="{00000000-0005-0000-0000-0000FD300000}"/>
    <cellStyle name="Comma 9 3 3 5 3 2 2" xfId="27921" xr:uid="{00000000-0005-0000-0000-0000FE300000}"/>
    <cellStyle name="Comma 9 3 3 5 3 3" xfId="10409" xr:uid="{00000000-0005-0000-0000-0000FF300000}"/>
    <cellStyle name="Comma 9 3 3 5 3 4" xfId="22162" xr:uid="{00000000-0005-0000-0000-000000310000}"/>
    <cellStyle name="Comma 9 3 3 5 3 5" xfId="34460" xr:uid="{00000000-0005-0000-0000-000001310000}"/>
    <cellStyle name="Comma 9 3 3 5 4" xfId="16268" xr:uid="{00000000-0005-0000-0000-000002310000}"/>
    <cellStyle name="Comma 9 3 3 5 4 2" xfId="27919" xr:uid="{00000000-0005-0000-0000-000003310000}"/>
    <cellStyle name="Comma 9 3 3 5 5" xfId="10407" xr:uid="{00000000-0005-0000-0000-000004310000}"/>
    <cellStyle name="Comma 9 3 3 5 6" xfId="22160" xr:uid="{00000000-0005-0000-0000-000005310000}"/>
    <cellStyle name="Comma 9 3 3 5 7" xfId="34461" xr:uid="{00000000-0005-0000-0000-000006310000}"/>
    <cellStyle name="Comma 9 3 3 6" xfId="2912" xr:uid="{00000000-0005-0000-0000-000007310000}"/>
    <cellStyle name="Comma 9 3 3 6 2" xfId="7147" xr:uid="{00000000-0005-0000-0000-000008310000}"/>
    <cellStyle name="Comma 9 3 3 6 2 2" xfId="16271" xr:uid="{00000000-0005-0000-0000-000009310000}"/>
    <cellStyle name="Comma 9 3 3 6 2 3" xfId="27922" xr:uid="{00000000-0005-0000-0000-00000A310000}"/>
    <cellStyle name="Comma 9 3 3 6 2 4" xfId="34462" xr:uid="{00000000-0005-0000-0000-00000B310000}"/>
    <cellStyle name="Comma 9 3 3 6 3" xfId="10410" xr:uid="{00000000-0005-0000-0000-00000C310000}"/>
    <cellStyle name="Comma 9 3 3 6 4" xfId="22163" xr:uid="{00000000-0005-0000-0000-00000D310000}"/>
    <cellStyle name="Comma 9 3 3 6 5" xfId="34463" xr:uid="{00000000-0005-0000-0000-00000E310000}"/>
    <cellStyle name="Comma 9 3 3 7" xfId="4719" xr:uid="{00000000-0005-0000-0000-00000F310000}"/>
    <cellStyle name="Comma 9 3 3 7 2" xfId="16272" xr:uid="{00000000-0005-0000-0000-000010310000}"/>
    <cellStyle name="Comma 9 3 3 7 2 2" xfId="27923" xr:uid="{00000000-0005-0000-0000-000011310000}"/>
    <cellStyle name="Comma 9 3 3 7 3" xfId="10411" xr:uid="{00000000-0005-0000-0000-000012310000}"/>
    <cellStyle name="Comma 9 3 3 7 4" xfId="22164" xr:uid="{00000000-0005-0000-0000-000013310000}"/>
    <cellStyle name="Comma 9 3 3 7 5" xfId="34464" xr:uid="{00000000-0005-0000-0000-000014310000}"/>
    <cellStyle name="Comma 9 3 3 8" xfId="16249" xr:uid="{00000000-0005-0000-0000-000015310000}"/>
    <cellStyle name="Comma 9 3 3 8 2" xfId="27900" xr:uid="{00000000-0005-0000-0000-000016310000}"/>
    <cellStyle name="Comma 9 3 3 9" xfId="10388" xr:uid="{00000000-0005-0000-0000-000017310000}"/>
    <cellStyle name="Comma 9 3 4" xfId="724" xr:uid="{00000000-0005-0000-0000-000018310000}"/>
    <cellStyle name="Comma 9 3 4 2" xfId="725" xr:uid="{00000000-0005-0000-0000-000019310000}"/>
    <cellStyle name="Comma 9 3 4 2 2" xfId="2921" xr:uid="{00000000-0005-0000-0000-00001A310000}"/>
    <cellStyle name="Comma 9 3 4 2 2 2" xfId="7156" xr:uid="{00000000-0005-0000-0000-00001B310000}"/>
    <cellStyle name="Comma 9 3 4 2 2 2 2" xfId="16275" xr:uid="{00000000-0005-0000-0000-00001C310000}"/>
    <cellStyle name="Comma 9 3 4 2 2 2 3" xfId="27926" xr:uid="{00000000-0005-0000-0000-00001D310000}"/>
    <cellStyle name="Comma 9 3 4 2 2 2 4" xfId="34465" xr:uid="{00000000-0005-0000-0000-00001E310000}"/>
    <cellStyle name="Comma 9 3 4 2 2 3" xfId="10414" xr:uid="{00000000-0005-0000-0000-00001F310000}"/>
    <cellStyle name="Comma 9 3 4 2 2 4" xfId="22167" xr:uid="{00000000-0005-0000-0000-000020310000}"/>
    <cellStyle name="Comma 9 3 4 2 2 5" xfId="34466" xr:uid="{00000000-0005-0000-0000-000021310000}"/>
    <cellStyle name="Comma 9 3 4 2 3" xfId="5886" xr:uid="{00000000-0005-0000-0000-000022310000}"/>
    <cellStyle name="Comma 9 3 4 2 3 2" xfId="16276" xr:uid="{00000000-0005-0000-0000-000023310000}"/>
    <cellStyle name="Comma 9 3 4 2 3 2 2" xfId="27927" xr:uid="{00000000-0005-0000-0000-000024310000}"/>
    <cellStyle name="Comma 9 3 4 2 3 3" xfId="10415" xr:uid="{00000000-0005-0000-0000-000025310000}"/>
    <cellStyle name="Comma 9 3 4 2 3 4" xfId="22168" xr:uid="{00000000-0005-0000-0000-000026310000}"/>
    <cellStyle name="Comma 9 3 4 2 3 5" xfId="34467" xr:uid="{00000000-0005-0000-0000-000027310000}"/>
    <cellStyle name="Comma 9 3 4 2 4" xfId="16274" xr:uid="{00000000-0005-0000-0000-000028310000}"/>
    <cellStyle name="Comma 9 3 4 2 4 2" xfId="27925" xr:uid="{00000000-0005-0000-0000-000029310000}"/>
    <cellStyle name="Comma 9 3 4 2 5" xfId="10413" xr:uid="{00000000-0005-0000-0000-00002A310000}"/>
    <cellStyle name="Comma 9 3 4 2 6" xfId="22166" xr:uid="{00000000-0005-0000-0000-00002B310000}"/>
    <cellStyle name="Comma 9 3 4 2 7" xfId="34468" xr:uid="{00000000-0005-0000-0000-00002C310000}"/>
    <cellStyle name="Comma 9 3 4 3" xfId="2920" xr:uid="{00000000-0005-0000-0000-00002D310000}"/>
    <cellStyle name="Comma 9 3 4 3 2" xfId="7155" xr:uid="{00000000-0005-0000-0000-00002E310000}"/>
    <cellStyle name="Comma 9 3 4 3 2 2" xfId="16277" xr:uid="{00000000-0005-0000-0000-00002F310000}"/>
    <cellStyle name="Comma 9 3 4 3 2 3" xfId="27928" xr:uid="{00000000-0005-0000-0000-000030310000}"/>
    <cellStyle name="Comma 9 3 4 3 2 4" xfId="34469" xr:uid="{00000000-0005-0000-0000-000031310000}"/>
    <cellStyle name="Comma 9 3 4 3 3" xfId="10416" xr:uid="{00000000-0005-0000-0000-000032310000}"/>
    <cellStyle name="Comma 9 3 4 3 4" xfId="22169" xr:uid="{00000000-0005-0000-0000-000033310000}"/>
    <cellStyle name="Comma 9 3 4 3 5" xfId="34470" xr:uid="{00000000-0005-0000-0000-000034310000}"/>
    <cellStyle name="Comma 9 3 4 4" xfId="5083" xr:uid="{00000000-0005-0000-0000-000035310000}"/>
    <cellStyle name="Comma 9 3 4 4 2" xfId="16278" xr:uid="{00000000-0005-0000-0000-000036310000}"/>
    <cellStyle name="Comma 9 3 4 4 2 2" xfId="27929" xr:uid="{00000000-0005-0000-0000-000037310000}"/>
    <cellStyle name="Comma 9 3 4 4 3" xfId="10417" xr:uid="{00000000-0005-0000-0000-000038310000}"/>
    <cellStyle name="Comma 9 3 4 4 4" xfId="22170" xr:uid="{00000000-0005-0000-0000-000039310000}"/>
    <cellStyle name="Comma 9 3 4 4 5" xfId="34471" xr:uid="{00000000-0005-0000-0000-00003A310000}"/>
    <cellStyle name="Comma 9 3 4 5" xfId="16273" xr:uid="{00000000-0005-0000-0000-00003B310000}"/>
    <cellStyle name="Comma 9 3 4 5 2" xfId="27924" xr:uid="{00000000-0005-0000-0000-00003C310000}"/>
    <cellStyle name="Comma 9 3 4 6" xfId="10412" xr:uid="{00000000-0005-0000-0000-00003D310000}"/>
    <cellStyle name="Comma 9 3 4 7" xfId="22165" xr:uid="{00000000-0005-0000-0000-00003E310000}"/>
    <cellStyle name="Comma 9 3 4 8" xfId="34472" xr:uid="{00000000-0005-0000-0000-00003F310000}"/>
    <cellStyle name="Comma 9 3 5" xfId="726" xr:uid="{00000000-0005-0000-0000-000040310000}"/>
    <cellStyle name="Comma 9 3 5 2" xfId="727" xr:uid="{00000000-0005-0000-0000-000041310000}"/>
    <cellStyle name="Comma 9 3 5 2 2" xfId="2923" xr:uid="{00000000-0005-0000-0000-000042310000}"/>
    <cellStyle name="Comma 9 3 5 2 2 2" xfId="7158" xr:uid="{00000000-0005-0000-0000-000043310000}"/>
    <cellStyle name="Comma 9 3 5 2 2 2 2" xfId="16281" xr:uid="{00000000-0005-0000-0000-000044310000}"/>
    <cellStyle name="Comma 9 3 5 2 2 2 3" xfId="27932" xr:uid="{00000000-0005-0000-0000-000045310000}"/>
    <cellStyle name="Comma 9 3 5 2 2 2 4" xfId="34473" xr:uid="{00000000-0005-0000-0000-000046310000}"/>
    <cellStyle name="Comma 9 3 5 2 2 3" xfId="10420" xr:uid="{00000000-0005-0000-0000-000047310000}"/>
    <cellStyle name="Comma 9 3 5 2 2 4" xfId="22173" xr:uid="{00000000-0005-0000-0000-000048310000}"/>
    <cellStyle name="Comma 9 3 5 2 2 5" xfId="34474" xr:uid="{00000000-0005-0000-0000-000049310000}"/>
    <cellStyle name="Comma 9 3 5 2 3" xfId="5887" xr:uid="{00000000-0005-0000-0000-00004A310000}"/>
    <cellStyle name="Comma 9 3 5 2 3 2" xfId="16282" xr:uid="{00000000-0005-0000-0000-00004B310000}"/>
    <cellStyle name="Comma 9 3 5 2 3 2 2" xfId="27933" xr:uid="{00000000-0005-0000-0000-00004C310000}"/>
    <cellStyle name="Comma 9 3 5 2 3 3" xfId="10421" xr:uid="{00000000-0005-0000-0000-00004D310000}"/>
    <cellStyle name="Comma 9 3 5 2 3 4" xfId="22174" xr:uid="{00000000-0005-0000-0000-00004E310000}"/>
    <cellStyle name="Comma 9 3 5 2 3 5" xfId="34475" xr:uid="{00000000-0005-0000-0000-00004F310000}"/>
    <cellStyle name="Comma 9 3 5 2 4" xfId="16280" xr:uid="{00000000-0005-0000-0000-000050310000}"/>
    <cellStyle name="Comma 9 3 5 2 4 2" xfId="27931" xr:uid="{00000000-0005-0000-0000-000051310000}"/>
    <cellStyle name="Comma 9 3 5 2 5" xfId="10419" xr:uid="{00000000-0005-0000-0000-000052310000}"/>
    <cellStyle name="Comma 9 3 5 2 6" xfId="22172" xr:uid="{00000000-0005-0000-0000-000053310000}"/>
    <cellStyle name="Comma 9 3 5 2 7" xfId="34476" xr:uid="{00000000-0005-0000-0000-000054310000}"/>
    <cellStyle name="Comma 9 3 5 3" xfId="2922" xr:uid="{00000000-0005-0000-0000-000055310000}"/>
    <cellStyle name="Comma 9 3 5 3 2" xfId="7157" xr:uid="{00000000-0005-0000-0000-000056310000}"/>
    <cellStyle name="Comma 9 3 5 3 2 2" xfId="16283" xr:uid="{00000000-0005-0000-0000-000057310000}"/>
    <cellStyle name="Comma 9 3 5 3 2 3" xfId="27934" xr:uid="{00000000-0005-0000-0000-000058310000}"/>
    <cellStyle name="Comma 9 3 5 3 2 4" xfId="34477" xr:uid="{00000000-0005-0000-0000-000059310000}"/>
    <cellStyle name="Comma 9 3 5 3 3" xfId="10422" xr:uid="{00000000-0005-0000-0000-00005A310000}"/>
    <cellStyle name="Comma 9 3 5 3 4" xfId="22175" xr:uid="{00000000-0005-0000-0000-00005B310000}"/>
    <cellStyle name="Comma 9 3 5 3 5" xfId="34478" xr:uid="{00000000-0005-0000-0000-00005C310000}"/>
    <cellStyle name="Comma 9 3 5 4" xfId="4841" xr:uid="{00000000-0005-0000-0000-00005D310000}"/>
    <cellStyle name="Comma 9 3 5 4 2" xfId="16284" xr:uid="{00000000-0005-0000-0000-00005E310000}"/>
    <cellStyle name="Comma 9 3 5 4 2 2" xfId="27935" xr:uid="{00000000-0005-0000-0000-00005F310000}"/>
    <cellStyle name="Comma 9 3 5 4 3" xfId="10423" xr:uid="{00000000-0005-0000-0000-000060310000}"/>
    <cellStyle name="Comma 9 3 5 4 4" xfId="22176" xr:uid="{00000000-0005-0000-0000-000061310000}"/>
    <cellStyle name="Comma 9 3 5 4 5" xfId="34479" xr:uid="{00000000-0005-0000-0000-000062310000}"/>
    <cellStyle name="Comma 9 3 5 5" xfId="16279" xr:uid="{00000000-0005-0000-0000-000063310000}"/>
    <cellStyle name="Comma 9 3 5 5 2" xfId="27930" xr:uid="{00000000-0005-0000-0000-000064310000}"/>
    <cellStyle name="Comma 9 3 5 6" xfId="10418" xr:uid="{00000000-0005-0000-0000-000065310000}"/>
    <cellStyle name="Comma 9 3 5 7" xfId="22171" xr:uid="{00000000-0005-0000-0000-000066310000}"/>
    <cellStyle name="Comma 9 3 5 8" xfId="34480" xr:uid="{00000000-0005-0000-0000-000067310000}"/>
    <cellStyle name="Comma 9 3 6" xfId="728" xr:uid="{00000000-0005-0000-0000-000068310000}"/>
    <cellStyle name="Comma 9 3 6 2" xfId="729" xr:uid="{00000000-0005-0000-0000-000069310000}"/>
    <cellStyle name="Comma 9 3 6 2 2" xfId="2925" xr:uid="{00000000-0005-0000-0000-00006A310000}"/>
    <cellStyle name="Comma 9 3 6 2 2 2" xfId="7160" xr:uid="{00000000-0005-0000-0000-00006B310000}"/>
    <cellStyle name="Comma 9 3 6 2 2 2 2" xfId="16287" xr:uid="{00000000-0005-0000-0000-00006C310000}"/>
    <cellStyle name="Comma 9 3 6 2 2 2 3" xfId="27938" xr:uid="{00000000-0005-0000-0000-00006D310000}"/>
    <cellStyle name="Comma 9 3 6 2 2 2 4" xfId="34481" xr:uid="{00000000-0005-0000-0000-00006E310000}"/>
    <cellStyle name="Comma 9 3 6 2 2 3" xfId="10426" xr:uid="{00000000-0005-0000-0000-00006F310000}"/>
    <cellStyle name="Comma 9 3 6 2 2 4" xfId="22179" xr:uid="{00000000-0005-0000-0000-000070310000}"/>
    <cellStyle name="Comma 9 3 6 2 2 5" xfId="34482" xr:uid="{00000000-0005-0000-0000-000071310000}"/>
    <cellStyle name="Comma 9 3 6 2 3" xfId="5888" xr:uid="{00000000-0005-0000-0000-000072310000}"/>
    <cellStyle name="Comma 9 3 6 2 3 2" xfId="16288" xr:uid="{00000000-0005-0000-0000-000073310000}"/>
    <cellStyle name="Comma 9 3 6 2 3 2 2" xfId="27939" xr:uid="{00000000-0005-0000-0000-000074310000}"/>
    <cellStyle name="Comma 9 3 6 2 3 3" xfId="10427" xr:uid="{00000000-0005-0000-0000-000075310000}"/>
    <cellStyle name="Comma 9 3 6 2 3 4" xfId="22180" xr:uid="{00000000-0005-0000-0000-000076310000}"/>
    <cellStyle name="Comma 9 3 6 2 3 5" xfId="34483" xr:uid="{00000000-0005-0000-0000-000077310000}"/>
    <cellStyle name="Comma 9 3 6 2 4" xfId="16286" xr:uid="{00000000-0005-0000-0000-000078310000}"/>
    <cellStyle name="Comma 9 3 6 2 4 2" xfId="27937" xr:uid="{00000000-0005-0000-0000-000079310000}"/>
    <cellStyle name="Comma 9 3 6 2 5" xfId="10425" xr:uid="{00000000-0005-0000-0000-00007A310000}"/>
    <cellStyle name="Comma 9 3 6 2 6" xfId="22178" xr:uid="{00000000-0005-0000-0000-00007B310000}"/>
    <cellStyle name="Comma 9 3 6 2 7" xfId="34484" xr:uid="{00000000-0005-0000-0000-00007C310000}"/>
    <cellStyle name="Comma 9 3 6 3" xfId="2924" xr:uid="{00000000-0005-0000-0000-00007D310000}"/>
    <cellStyle name="Comma 9 3 6 3 2" xfId="7159" xr:uid="{00000000-0005-0000-0000-00007E310000}"/>
    <cellStyle name="Comma 9 3 6 3 2 2" xfId="16289" xr:uid="{00000000-0005-0000-0000-00007F310000}"/>
    <cellStyle name="Comma 9 3 6 3 2 3" xfId="27940" xr:uid="{00000000-0005-0000-0000-000080310000}"/>
    <cellStyle name="Comma 9 3 6 3 2 4" xfId="34485" xr:uid="{00000000-0005-0000-0000-000081310000}"/>
    <cellStyle name="Comma 9 3 6 3 3" xfId="10428" xr:uid="{00000000-0005-0000-0000-000082310000}"/>
    <cellStyle name="Comma 9 3 6 3 4" xfId="22181" xr:uid="{00000000-0005-0000-0000-000083310000}"/>
    <cellStyle name="Comma 9 3 6 3 5" xfId="34486" xr:uid="{00000000-0005-0000-0000-000084310000}"/>
    <cellStyle name="Comma 9 3 6 4" xfId="5292" xr:uid="{00000000-0005-0000-0000-000085310000}"/>
    <cellStyle name="Comma 9 3 6 4 2" xfId="16290" xr:uid="{00000000-0005-0000-0000-000086310000}"/>
    <cellStyle name="Comma 9 3 6 4 2 2" xfId="27941" xr:uid="{00000000-0005-0000-0000-000087310000}"/>
    <cellStyle name="Comma 9 3 6 4 3" xfId="10429" xr:uid="{00000000-0005-0000-0000-000088310000}"/>
    <cellStyle name="Comma 9 3 6 4 4" xfId="22182" xr:uid="{00000000-0005-0000-0000-000089310000}"/>
    <cellStyle name="Comma 9 3 6 4 5" xfId="34487" xr:uid="{00000000-0005-0000-0000-00008A310000}"/>
    <cellStyle name="Comma 9 3 6 5" xfId="16285" xr:uid="{00000000-0005-0000-0000-00008B310000}"/>
    <cellStyle name="Comma 9 3 6 5 2" xfId="27936" xr:uid="{00000000-0005-0000-0000-00008C310000}"/>
    <cellStyle name="Comma 9 3 6 6" xfId="10424" xr:uid="{00000000-0005-0000-0000-00008D310000}"/>
    <cellStyle name="Comma 9 3 6 7" xfId="22177" xr:uid="{00000000-0005-0000-0000-00008E310000}"/>
    <cellStyle name="Comma 9 3 6 8" xfId="34488" xr:uid="{00000000-0005-0000-0000-00008F310000}"/>
    <cellStyle name="Comma 9 3 7" xfId="730" xr:uid="{00000000-0005-0000-0000-000090310000}"/>
    <cellStyle name="Comma 9 3 7 2" xfId="2926" xr:uid="{00000000-0005-0000-0000-000091310000}"/>
    <cellStyle name="Comma 9 3 7 2 2" xfId="7161" xr:uid="{00000000-0005-0000-0000-000092310000}"/>
    <cellStyle name="Comma 9 3 7 2 2 2" xfId="16292" xr:uid="{00000000-0005-0000-0000-000093310000}"/>
    <cellStyle name="Comma 9 3 7 2 2 3" xfId="27943" xr:uid="{00000000-0005-0000-0000-000094310000}"/>
    <cellStyle name="Comma 9 3 7 2 2 4" xfId="34489" xr:uid="{00000000-0005-0000-0000-000095310000}"/>
    <cellStyle name="Comma 9 3 7 2 3" xfId="10431" xr:uid="{00000000-0005-0000-0000-000096310000}"/>
    <cellStyle name="Comma 9 3 7 2 4" xfId="22184" xr:uid="{00000000-0005-0000-0000-000097310000}"/>
    <cellStyle name="Comma 9 3 7 2 5" xfId="34490" xr:uid="{00000000-0005-0000-0000-000098310000}"/>
    <cellStyle name="Comma 9 3 7 3" xfId="5889" xr:uid="{00000000-0005-0000-0000-000099310000}"/>
    <cellStyle name="Comma 9 3 7 3 2" xfId="16293" xr:uid="{00000000-0005-0000-0000-00009A310000}"/>
    <cellStyle name="Comma 9 3 7 3 2 2" xfId="27944" xr:uid="{00000000-0005-0000-0000-00009B310000}"/>
    <cellStyle name="Comma 9 3 7 3 3" xfId="10432" xr:uid="{00000000-0005-0000-0000-00009C310000}"/>
    <cellStyle name="Comma 9 3 7 3 4" xfId="22185" xr:uid="{00000000-0005-0000-0000-00009D310000}"/>
    <cellStyle name="Comma 9 3 7 3 5" xfId="34491" xr:uid="{00000000-0005-0000-0000-00009E310000}"/>
    <cellStyle name="Comma 9 3 7 4" xfId="16291" xr:uid="{00000000-0005-0000-0000-00009F310000}"/>
    <cellStyle name="Comma 9 3 7 4 2" xfId="27942" xr:uid="{00000000-0005-0000-0000-0000A0310000}"/>
    <cellStyle name="Comma 9 3 7 5" xfId="10430" xr:uid="{00000000-0005-0000-0000-0000A1310000}"/>
    <cellStyle name="Comma 9 3 7 6" xfId="22183" xr:uid="{00000000-0005-0000-0000-0000A2310000}"/>
    <cellStyle name="Comma 9 3 7 7" xfId="34492" xr:uid="{00000000-0005-0000-0000-0000A3310000}"/>
    <cellStyle name="Comma 9 3 8" xfId="2903" xr:uid="{00000000-0005-0000-0000-0000A4310000}"/>
    <cellStyle name="Comma 9 3 8 2" xfId="7138" xr:uid="{00000000-0005-0000-0000-0000A5310000}"/>
    <cellStyle name="Comma 9 3 8 2 2" xfId="16294" xr:uid="{00000000-0005-0000-0000-0000A6310000}"/>
    <cellStyle name="Comma 9 3 8 2 3" xfId="27945" xr:uid="{00000000-0005-0000-0000-0000A7310000}"/>
    <cellStyle name="Comma 9 3 8 2 4" xfId="34493" xr:uid="{00000000-0005-0000-0000-0000A8310000}"/>
    <cellStyle name="Comma 9 3 8 3" xfId="10433" xr:uid="{00000000-0005-0000-0000-0000A9310000}"/>
    <cellStyle name="Comma 9 3 8 4" xfId="22186" xr:uid="{00000000-0005-0000-0000-0000AA310000}"/>
    <cellStyle name="Comma 9 3 8 5" xfId="34494" xr:uid="{00000000-0005-0000-0000-0000AB310000}"/>
    <cellStyle name="Comma 9 3 9" xfId="4599" xr:uid="{00000000-0005-0000-0000-0000AC310000}"/>
    <cellStyle name="Comma 9 3 9 2" xfId="16295" xr:uid="{00000000-0005-0000-0000-0000AD310000}"/>
    <cellStyle name="Comma 9 3 9 2 2" xfId="27946" xr:uid="{00000000-0005-0000-0000-0000AE310000}"/>
    <cellStyle name="Comma 9 3 9 3" xfId="10434" xr:uid="{00000000-0005-0000-0000-0000AF310000}"/>
    <cellStyle name="Comma 9 3 9 4" xfId="22187" xr:uid="{00000000-0005-0000-0000-0000B0310000}"/>
    <cellStyle name="Comma 9 3 9 5" xfId="34495" xr:uid="{00000000-0005-0000-0000-0000B1310000}"/>
    <cellStyle name="Comma 9 4" xfId="731" xr:uid="{00000000-0005-0000-0000-0000B2310000}"/>
    <cellStyle name="Comma 9 4 10" xfId="10435" xr:uid="{00000000-0005-0000-0000-0000B3310000}"/>
    <cellStyle name="Comma 9 4 11" xfId="22188" xr:uid="{00000000-0005-0000-0000-0000B4310000}"/>
    <cellStyle name="Comma 9 4 12" xfId="34496" xr:uid="{00000000-0005-0000-0000-0000B5310000}"/>
    <cellStyle name="Comma 9 4 2" xfId="732" xr:uid="{00000000-0005-0000-0000-0000B6310000}"/>
    <cellStyle name="Comma 9 4 2 10" xfId="22189" xr:uid="{00000000-0005-0000-0000-0000B7310000}"/>
    <cellStyle name="Comma 9 4 2 11" xfId="34497" xr:uid="{00000000-0005-0000-0000-0000B8310000}"/>
    <cellStyle name="Comma 9 4 2 2" xfId="733" xr:uid="{00000000-0005-0000-0000-0000B9310000}"/>
    <cellStyle name="Comma 9 4 2 2 2" xfId="734" xr:uid="{00000000-0005-0000-0000-0000BA310000}"/>
    <cellStyle name="Comma 9 4 2 2 2 2" xfId="2930" xr:uid="{00000000-0005-0000-0000-0000BB310000}"/>
    <cellStyle name="Comma 9 4 2 2 2 2 2" xfId="7165" xr:uid="{00000000-0005-0000-0000-0000BC310000}"/>
    <cellStyle name="Comma 9 4 2 2 2 2 2 2" xfId="16300" xr:uid="{00000000-0005-0000-0000-0000BD310000}"/>
    <cellStyle name="Comma 9 4 2 2 2 2 2 3" xfId="27951" xr:uid="{00000000-0005-0000-0000-0000BE310000}"/>
    <cellStyle name="Comma 9 4 2 2 2 2 2 4" xfId="34498" xr:uid="{00000000-0005-0000-0000-0000BF310000}"/>
    <cellStyle name="Comma 9 4 2 2 2 2 3" xfId="10439" xr:uid="{00000000-0005-0000-0000-0000C0310000}"/>
    <cellStyle name="Comma 9 4 2 2 2 2 4" xfId="22192" xr:uid="{00000000-0005-0000-0000-0000C1310000}"/>
    <cellStyle name="Comma 9 4 2 2 2 2 5" xfId="34499" xr:uid="{00000000-0005-0000-0000-0000C2310000}"/>
    <cellStyle name="Comma 9 4 2 2 2 3" xfId="5890" xr:uid="{00000000-0005-0000-0000-0000C3310000}"/>
    <cellStyle name="Comma 9 4 2 2 2 3 2" xfId="16301" xr:uid="{00000000-0005-0000-0000-0000C4310000}"/>
    <cellStyle name="Comma 9 4 2 2 2 3 2 2" xfId="27952" xr:uid="{00000000-0005-0000-0000-0000C5310000}"/>
    <cellStyle name="Comma 9 4 2 2 2 3 3" xfId="10440" xr:uid="{00000000-0005-0000-0000-0000C6310000}"/>
    <cellStyle name="Comma 9 4 2 2 2 3 4" xfId="22193" xr:uid="{00000000-0005-0000-0000-0000C7310000}"/>
    <cellStyle name="Comma 9 4 2 2 2 3 5" xfId="34500" xr:uid="{00000000-0005-0000-0000-0000C8310000}"/>
    <cellStyle name="Comma 9 4 2 2 2 4" xfId="16299" xr:uid="{00000000-0005-0000-0000-0000C9310000}"/>
    <cellStyle name="Comma 9 4 2 2 2 4 2" xfId="27950" xr:uid="{00000000-0005-0000-0000-0000CA310000}"/>
    <cellStyle name="Comma 9 4 2 2 2 5" xfId="10438" xr:uid="{00000000-0005-0000-0000-0000CB310000}"/>
    <cellStyle name="Comma 9 4 2 2 2 6" xfId="22191" xr:uid="{00000000-0005-0000-0000-0000CC310000}"/>
    <cellStyle name="Comma 9 4 2 2 2 7" xfId="34501" xr:uid="{00000000-0005-0000-0000-0000CD310000}"/>
    <cellStyle name="Comma 9 4 2 2 3" xfId="2929" xr:uid="{00000000-0005-0000-0000-0000CE310000}"/>
    <cellStyle name="Comma 9 4 2 2 3 2" xfId="7164" xr:uid="{00000000-0005-0000-0000-0000CF310000}"/>
    <cellStyle name="Comma 9 4 2 2 3 2 2" xfId="16302" xr:uid="{00000000-0005-0000-0000-0000D0310000}"/>
    <cellStyle name="Comma 9 4 2 2 3 2 3" xfId="27953" xr:uid="{00000000-0005-0000-0000-0000D1310000}"/>
    <cellStyle name="Comma 9 4 2 2 3 2 4" xfId="34502" xr:uid="{00000000-0005-0000-0000-0000D2310000}"/>
    <cellStyle name="Comma 9 4 2 2 3 3" xfId="10441" xr:uid="{00000000-0005-0000-0000-0000D3310000}"/>
    <cellStyle name="Comma 9 4 2 2 3 4" xfId="22194" xr:uid="{00000000-0005-0000-0000-0000D4310000}"/>
    <cellStyle name="Comma 9 4 2 2 3 5" xfId="34503" xr:uid="{00000000-0005-0000-0000-0000D5310000}"/>
    <cellStyle name="Comma 9 4 2 2 4" xfId="5217" xr:uid="{00000000-0005-0000-0000-0000D6310000}"/>
    <cellStyle name="Comma 9 4 2 2 4 2" xfId="16303" xr:uid="{00000000-0005-0000-0000-0000D7310000}"/>
    <cellStyle name="Comma 9 4 2 2 4 2 2" xfId="27954" xr:uid="{00000000-0005-0000-0000-0000D8310000}"/>
    <cellStyle name="Comma 9 4 2 2 4 3" xfId="10442" xr:uid="{00000000-0005-0000-0000-0000D9310000}"/>
    <cellStyle name="Comma 9 4 2 2 4 4" xfId="22195" xr:uid="{00000000-0005-0000-0000-0000DA310000}"/>
    <cellStyle name="Comma 9 4 2 2 4 5" xfId="34504" xr:uid="{00000000-0005-0000-0000-0000DB310000}"/>
    <cellStyle name="Comma 9 4 2 2 5" xfId="16298" xr:uid="{00000000-0005-0000-0000-0000DC310000}"/>
    <cellStyle name="Comma 9 4 2 2 5 2" xfId="27949" xr:uid="{00000000-0005-0000-0000-0000DD310000}"/>
    <cellStyle name="Comma 9 4 2 2 6" xfId="10437" xr:uid="{00000000-0005-0000-0000-0000DE310000}"/>
    <cellStyle name="Comma 9 4 2 2 7" xfId="22190" xr:uid="{00000000-0005-0000-0000-0000DF310000}"/>
    <cellStyle name="Comma 9 4 2 2 8" xfId="34505" xr:uid="{00000000-0005-0000-0000-0000E0310000}"/>
    <cellStyle name="Comma 9 4 2 3" xfId="735" xr:uid="{00000000-0005-0000-0000-0000E1310000}"/>
    <cellStyle name="Comma 9 4 2 3 2" xfId="736" xr:uid="{00000000-0005-0000-0000-0000E2310000}"/>
    <cellStyle name="Comma 9 4 2 3 2 2" xfId="2932" xr:uid="{00000000-0005-0000-0000-0000E3310000}"/>
    <cellStyle name="Comma 9 4 2 3 2 2 2" xfId="7167" xr:uid="{00000000-0005-0000-0000-0000E4310000}"/>
    <cellStyle name="Comma 9 4 2 3 2 2 2 2" xfId="16306" xr:uid="{00000000-0005-0000-0000-0000E5310000}"/>
    <cellStyle name="Comma 9 4 2 3 2 2 2 3" xfId="27957" xr:uid="{00000000-0005-0000-0000-0000E6310000}"/>
    <cellStyle name="Comma 9 4 2 3 2 2 2 4" xfId="34506" xr:uid="{00000000-0005-0000-0000-0000E7310000}"/>
    <cellStyle name="Comma 9 4 2 3 2 2 3" xfId="10445" xr:uid="{00000000-0005-0000-0000-0000E8310000}"/>
    <cellStyle name="Comma 9 4 2 3 2 2 4" xfId="22198" xr:uid="{00000000-0005-0000-0000-0000E9310000}"/>
    <cellStyle name="Comma 9 4 2 3 2 2 5" xfId="34507" xr:uid="{00000000-0005-0000-0000-0000EA310000}"/>
    <cellStyle name="Comma 9 4 2 3 2 3" xfId="5891" xr:uid="{00000000-0005-0000-0000-0000EB310000}"/>
    <cellStyle name="Comma 9 4 2 3 2 3 2" xfId="16307" xr:uid="{00000000-0005-0000-0000-0000EC310000}"/>
    <cellStyle name="Comma 9 4 2 3 2 3 2 2" xfId="27958" xr:uid="{00000000-0005-0000-0000-0000ED310000}"/>
    <cellStyle name="Comma 9 4 2 3 2 3 3" xfId="10446" xr:uid="{00000000-0005-0000-0000-0000EE310000}"/>
    <cellStyle name="Comma 9 4 2 3 2 3 4" xfId="22199" xr:uid="{00000000-0005-0000-0000-0000EF310000}"/>
    <cellStyle name="Comma 9 4 2 3 2 3 5" xfId="34508" xr:uid="{00000000-0005-0000-0000-0000F0310000}"/>
    <cellStyle name="Comma 9 4 2 3 2 4" xfId="16305" xr:uid="{00000000-0005-0000-0000-0000F1310000}"/>
    <cellStyle name="Comma 9 4 2 3 2 4 2" xfId="27956" xr:uid="{00000000-0005-0000-0000-0000F2310000}"/>
    <cellStyle name="Comma 9 4 2 3 2 5" xfId="10444" xr:uid="{00000000-0005-0000-0000-0000F3310000}"/>
    <cellStyle name="Comma 9 4 2 3 2 6" xfId="22197" xr:uid="{00000000-0005-0000-0000-0000F4310000}"/>
    <cellStyle name="Comma 9 4 2 3 2 7" xfId="34509" xr:uid="{00000000-0005-0000-0000-0000F5310000}"/>
    <cellStyle name="Comma 9 4 2 3 3" xfId="2931" xr:uid="{00000000-0005-0000-0000-0000F6310000}"/>
    <cellStyle name="Comma 9 4 2 3 3 2" xfId="7166" xr:uid="{00000000-0005-0000-0000-0000F7310000}"/>
    <cellStyle name="Comma 9 4 2 3 3 2 2" xfId="16308" xr:uid="{00000000-0005-0000-0000-0000F8310000}"/>
    <cellStyle name="Comma 9 4 2 3 3 2 3" xfId="27959" xr:uid="{00000000-0005-0000-0000-0000F9310000}"/>
    <cellStyle name="Comma 9 4 2 3 3 2 4" xfId="34510" xr:uid="{00000000-0005-0000-0000-0000FA310000}"/>
    <cellStyle name="Comma 9 4 2 3 3 3" xfId="10447" xr:uid="{00000000-0005-0000-0000-0000FB310000}"/>
    <cellStyle name="Comma 9 4 2 3 3 4" xfId="22200" xr:uid="{00000000-0005-0000-0000-0000FC310000}"/>
    <cellStyle name="Comma 9 4 2 3 3 5" xfId="34511" xr:uid="{00000000-0005-0000-0000-0000FD310000}"/>
    <cellStyle name="Comma 9 4 2 3 4" xfId="4975" xr:uid="{00000000-0005-0000-0000-0000FE310000}"/>
    <cellStyle name="Comma 9 4 2 3 4 2" xfId="16309" xr:uid="{00000000-0005-0000-0000-0000FF310000}"/>
    <cellStyle name="Comma 9 4 2 3 4 2 2" xfId="27960" xr:uid="{00000000-0005-0000-0000-000000320000}"/>
    <cellStyle name="Comma 9 4 2 3 4 3" xfId="10448" xr:uid="{00000000-0005-0000-0000-000001320000}"/>
    <cellStyle name="Comma 9 4 2 3 4 4" xfId="22201" xr:uid="{00000000-0005-0000-0000-000002320000}"/>
    <cellStyle name="Comma 9 4 2 3 4 5" xfId="34512" xr:uid="{00000000-0005-0000-0000-000003320000}"/>
    <cellStyle name="Comma 9 4 2 3 5" xfId="16304" xr:uid="{00000000-0005-0000-0000-000004320000}"/>
    <cellStyle name="Comma 9 4 2 3 5 2" xfId="27955" xr:uid="{00000000-0005-0000-0000-000005320000}"/>
    <cellStyle name="Comma 9 4 2 3 6" xfId="10443" xr:uid="{00000000-0005-0000-0000-000006320000}"/>
    <cellStyle name="Comma 9 4 2 3 7" xfId="22196" xr:uid="{00000000-0005-0000-0000-000007320000}"/>
    <cellStyle name="Comma 9 4 2 3 8" xfId="34513" xr:uid="{00000000-0005-0000-0000-000008320000}"/>
    <cellStyle name="Comma 9 4 2 4" xfId="737" xr:uid="{00000000-0005-0000-0000-000009320000}"/>
    <cellStyle name="Comma 9 4 2 4 2" xfId="738" xr:uid="{00000000-0005-0000-0000-00000A320000}"/>
    <cellStyle name="Comma 9 4 2 4 2 2" xfId="2934" xr:uid="{00000000-0005-0000-0000-00000B320000}"/>
    <cellStyle name="Comma 9 4 2 4 2 2 2" xfId="7169" xr:uid="{00000000-0005-0000-0000-00000C320000}"/>
    <cellStyle name="Comma 9 4 2 4 2 2 2 2" xfId="16312" xr:uid="{00000000-0005-0000-0000-00000D320000}"/>
    <cellStyle name="Comma 9 4 2 4 2 2 2 3" xfId="27963" xr:uid="{00000000-0005-0000-0000-00000E320000}"/>
    <cellStyle name="Comma 9 4 2 4 2 2 2 4" xfId="34514" xr:uid="{00000000-0005-0000-0000-00000F320000}"/>
    <cellStyle name="Comma 9 4 2 4 2 2 3" xfId="10451" xr:uid="{00000000-0005-0000-0000-000010320000}"/>
    <cellStyle name="Comma 9 4 2 4 2 2 4" xfId="22204" xr:uid="{00000000-0005-0000-0000-000011320000}"/>
    <cellStyle name="Comma 9 4 2 4 2 2 5" xfId="34515" xr:uid="{00000000-0005-0000-0000-000012320000}"/>
    <cellStyle name="Comma 9 4 2 4 2 3" xfId="5892" xr:uid="{00000000-0005-0000-0000-000013320000}"/>
    <cellStyle name="Comma 9 4 2 4 2 3 2" xfId="16313" xr:uid="{00000000-0005-0000-0000-000014320000}"/>
    <cellStyle name="Comma 9 4 2 4 2 3 2 2" xfId="27964" xr:uid="{00000000-0005-0000-0000-000015320000}"/>
    <cellStyle name="Comma 9 4 2 4 2 3 3" xfId="10452" xr:uid="{00000000-0005-0000-0000-000016320000}"/>
    <cellStyle name="Comma 9 4 2 4 2 3 4" xfId="22205" xr:uid="{00000000-0005-0000-0000-000017320000}"/>
    <cellStyle name="Comma 9 4 2 4 2 3 5" xfId="34516" xr:uid="{00000000-0005-0000-0000-000018320000}"/>
    <cellStyle name="Comma 9 4 2 4 2 4" xfId="16311" xr:uid="{00000000-0005-0000-0000-000019320000}"/>
    <cellStyle name="Comma 9 4 2 4 2 4 2" xfId="27962" xr:uid="{00000000-0005-0000-0000-00001A320000}"/>
    <cellStyle name="Comma 9 4 2 4 2 5" xfId="10450" xr:uid="{00000000-0005-0000-0000-00001B320000}"/>
    <cellStyle name="Comma 9 4 2 4 2 6" xfId="22203" xr:uid="{00000000-0005-0000-0000-00001C320000}"/>
    <cellStyle name="Comma 9 4 2 4 2 7" xfId="34517" xr:uid="{00000000-0005-0000-0000-00001D320000}"/>
    <cellStyle name="Comma 9 4 2 4 3" xfId="2933" xr:uid="{00000000-0005-0000-0000-00001E320000}"/>
    <cellStyle name="Comma 9 4 2 4 3 2" xfId="7168" xr:uid="{00000000-0005-0000-0000-00001F320000}"/>
    <cellStyle name="Comma 9 4 2 4 3 2 2" xfId="16314" xr:uid="{00000000-0005-0000-0000-000020320000}"/>
    <cellStyle name="Comma 9 4 2 4 3 2 3" xfId="27965" xr:uid="{00000000-0005-0000-0000-000021320000}"/>
    <cellStyle name="Comma 9 4 2 4 3 2 4" xfId="34518" xr:uid="{00000000-0005-0000-0000-000022320000}"/>
    <cellStyle name="Comma 9 4 2 4 3 3" xfId="10453" xr:uid="{00000000-0005-0000-0000-000023320000}"/>
    <cellStyle name="Comma 9 4 2 4 3 4" xfId="22206" xr:uid="{00000000-0005-0000-0000-000024320000}"/>
    <cellStyle name="Comma 9 4 2 4 3 5" xfId="34519" xr:uid="{00000000-0005-0000-0000-000025320000}"/>
    <cellStyle name="Comma 9 4 2 4 4" xfId="5426" xr:uid="{00000000-0005-0000-0000-000026320000}"/>
    <cellStyle name="Comma 9 4 2 4 4 2" xfId="16315" xr:uid="{00000000-0005-0000-0000-000027320000}"/>
    <cellStyle name="Comma 9 4 2 4 4 2 2" xfId="27966" xr:uid="{00000000-0005-0000-0000-000028320000}"/>
    <cellStyle name="Comma 9 4 2 4 4 3" xfId="10454" xr:uid="{00000000-0005-0000-0000-000029320000}"/>
    <cellStyle name="Comma 9 4 2 4 4 4" xfId="22207" xr:uid="{00000000-0005-0000-0000-00002A320000}"/>
    <cellStyle name="Comma 9 4 2 4 4 5" xfId="34520" xr:uid="{00000000-0005-0000-0000-00002B320000}"/>
    <cellStyle name="Comma 9 4 2 4 5" xfId="16310" xr:uid="{00000000-0005-0000-0000-00002C320000}"/>
    <cellStyle name="Comma 9 4 2 4 5 2" xfId="27961" xr:uid="{00000000-0005-0000-0000-00002D320000}"/>
    <cellStyle name="Comma 9 4 2 4 6" xfId="10449" xr:uid="{00000000-0005-0000-0000-00002E320000}"/>
    <cellStyle name="Comma 9 4 2 4 7" xfId="22202" xr:uid="{00000000-0005-0000-0000-00002F320000}"/>
    <cellStyle name="Comma 9 4 2 4 8" xfId="34521" xr:uid="{00000000-0005-0000-0000-000030320000}"/>
    <cellStyle name="Comma 9 4 2 5" xfId="739" xr:uid="{00000000-0005-0000-0000-000031320000}"/>
    <cellStyle name="Comma 9 4 2 5 2" xfId="2935" xr:uid="{00000000-0005-0000-0000-000032320000}"/>
    <cellStyle name="Comma 9 4 2 5 2 2" xfId="7170" xr:uid="{00000000-0005-0000-0000-000033320000}"/>
    <cellStyle name="Comma 9 4 2 5 2 2 2" xfId="16317" xr:uid="{00000000-0005-0000-0000-000034320000}"/>
    <cellStyle name="Comma 9 4 2 5 2 2 3" xfId="27968" xr:uid="{00000000-0005-0000-0000-000035320000}"/>
    <cellStyle name="Comma 9 4 2 5 2 2 4" xfId="34522" xr:uid="{00000000-0005-0000-0000-000036320000}"/>
    <cellStyle name="Comma 9 4 2 5 2 3" xfId="10456" xr:uid="{00000000-0005-0000-0000-000037320000}"/>
    <cellStyle name="Comma 9 4 2 5 2 4" xfId="22209" xr:uid="{00000000-0005-0000-0000-000038320000}"/>
    <cellStyle name="Comma 9 4 2 5 2 5" xfId="34523" xr:uid="{00000000-0005-0000-0000-000039320000}"/>
    <cellStyle name="Comma 9 4 2 5 3" xfId="5893" xr:uid="{00000000-0005-0000-0000-00003A320000}"/>
    <cellStyle name="Comma 9 4 2 5 3 2" xfId="16318" xr:uid="{00000000-0005-0000-0000-00003B320000}"/>
    <cellStyle name="Comma 9 4 2 5 3 2 2" xfId="27969" xr:uid="{00000000-0005-0000-0000-00003C320000}"/>
    <cellStyle name="Comma 9 4 2 5 3 3" xfId="10457" xr:uid="{00000000-0005-0000-0000-00003D320000}"/>
    <cellStyle name="Comma 9 4 2 5 3 4" xfId="22210" xr:uid="{00000000-0005-0000-0000-00003E320000}"/>
    <cellStyle name="Comma 9 4 2 5 3 5" xfId="34524" xr:uid="{00000000-0005-0000-0000-00003F320000}"/>
    <cellStyle name="Comma 9 4 2 5 4" xfId="16316" xr:uid="{00000000-0005-0000-0000-000040320000}"/>
    <cellStyle name="Comma 9 4 2 5 4 2" xfId="27967" xr:uid="{00000000-0005-0000-0000-000041320000}"/>
    <cellStyle name="Comma 9 4 2 5 5" xfId="10455" xr:uid="{00000000-0005-0000-0000-000042320000}"/>
    <cellStyle name="Comma 9 4 2 5 6" xfId="22208" xr:uid="{00000000-0005-0000-0000-000043320000}"/>
    <cellStyle name="Comma 9 4 2 5 7" xfId="34525" xr:uid="{00000000-0005-0000-0000-000044320000}"/>
    <cellStyle name="Comma 9 4 2 6" xfId="2928" xr:uid="{00000000-0005-0000-0000-000045320000}"/>
    <cellStyle name="Comma 9 4 2 6 2" xfId="7163" xr:uid="{00000000-0005-0000-0000-000046320000}"/>
    <cellStyle name="Comma 9 4 2 6 2 2" xfId="16319" xr:uid="{00000000-0005-0000-0000-000047320000}"/>
    <cellStyle name="Comma 9 4 2 6 2 3" xfId="27970" xr:uid="{00000000-0005-0000-0000-000048320000}"/>
    <cellStyle name="Comma 9 4 2 6 2 4" xfId="34526" xr:uid="{00000000-0005-0000-0000-000049320000}"/>
    <cellStyle name="Comma 9 4 2 6 3" xfId="10458" xr:uid="{00000000-0005-0000-0000-00004A320000}"/>
    <cellStyle name="Comma 9 4 2 6 4" xfId="22211" xr:uid="{00000000-0005-0000-0000-00004B320000}"/>
    <cellStyle name="Comma 9 4 2 6 5" xfId="34527" xr:uid="{00000000-0005-0000-0000-00004C320000}"/>
    <cellStyle name="Comma 9 4 2 7" xfId="4733" xr:uid="{00000000-0005-0000-0000-00004D320000}"/>
    <cellStyle name="Comma 9 4 2 7 2" xfId="16320" xr:uid="{00000000-0005-0000-0000-00004E320000}"/>
    <cellStyle name="Comma 9 4 2 7 2 2" xfId="27971" xr:uid="{00000000-0005-0000-0000-00004F320000}"/>
    <cellStyle name="Comma 9 4 2 7 3" xfId="10459" xr:uid="{00000000-0005-0000-0000-000050320000}"/>
    <cellStyle name="Comma 9 4 2 7 4" xfId="22212" xr:uid="{00000000-0005-0000-0000-000051320000}"/>
    <cellStyle name="Comma 9 4 2 7 5" xfId="34528" xr:uid="{00000000-0005-0000-0000-000052320000}"/>
    <cellStyle name="Comma 9 4 2 8" xfId="16297" xr:uid="{00000000-0005-0000-0000-000053320000}"/>
    <cellStyle name="Comma 9 4 2 8 2" xfId="27948" xr:uid="{00000000-0005-0000-0000-000054320000}"/>
    <cellStyle name="Comma 9 4 2 9" xfId="10436" xr:uid="{00000000-0005-0000-0000-000055320000}"/>
    <cellStyle name="Comma 9 4 3" xfId="740" xr:uid="{00000000-0005-0000-0000-000056320000}"/>
    <cellStyle name="Comma 9 4 3 2" xfId="741" xr:uid="{00000000-0005-0000-0000-000057320000}"/>
    <cellStyle name="Comma 9 4 3 2 2" xfId="2937" xr:uid="{00000000-0005-0000-0000-000058320000}"/>
    <cellStyle name="Comma 9 4 3 2 2 2" xfId="7172" xr:uid="{00000000-0005-0000-0000-000059320000}"/>
    <cellStyle name="Comma 9 4 3 2 2 2 2" xfId="16323" xr:uid="{00000000-0005-0000-0000-00005A320000}"/>
    <cellStyle name="Comma 9 4 3 2 2 2 3" xfId="27974" xr:uid="{00000000-0005-0000-0000-00005B320000}"/>
    <cellStyle name="Comma 9 4 3 2 2 2 4" xfId="34529" xr:uid="{00000000-0005-0000-0000-00005C320000}"/>
    <cellStyle name="Comma 9 4 3 2 2 3" xfId="10462" xr:uid="{00000000-0005-0000-0000-00005D320000}"/>
    <cellStyle name="Comma 9 4 3 2 2 4" xfId="22215" xr:uid="{00000000-0005-0000-0000-00005E320000}"/>
    <cellStyle name="Comma 9 4 3 2 2 5" xfId="34530" xr:uid="{00000000-0005-0000-0000-00005F320000}"/>
    <cellStyle name="Comma 9 4 3 2 3" xfId="5894" xr:uid="{00000000-0005-0000-0000-000060320000}"/>
    <cellStyle name="Comma 9 4 3 2 3 2" xfId="16324" xr:uid="{00000000-0005-0000-0000-000061320000}"/>
    <cellStyle name="Comma 9 4 3 2 3 2 2" xfId="27975" xr:uid="{00000000-0005-0000-0000-000062320000}"/>
    <cellStyle name="Comma 9 4 3 2 3 3" xfId="10463" xr:uid="{00000000-0005-0000-0000-000063320000}"/>
    <cellStyle name="Comma 9 4 3 2 3 4" xfId="22216" xr:uid="{00000000-0005-0000-0000-000064320000}"/>
    <cellStyle name="Comma 9 4 3 2 3 5" xfId="34531" xr:uid="{00000000-0005-0000-0000-000065320000}"/>
    <cellStyle name="Comma 9 4 3 2 4" xfId="16322" xr:uid="{00000000-0005-0000-0000-000066320000}"/>
    <cellStyle name="Comma 9 4 3 2 4 2" xfId="27973" xr:uid="{00000000-0005-0000-0000-000067320000}"/>
    <cellStyle name="Comma 9 4 3 2 5" xfId="10461" xr:uid="{00000000-0005-0000-0000-000068320000}"/>
    <cellStyle name="Comma 9 4 3 2 6" xfId="22214" xr:uid="{00000000-0005-0000-0000-000069320000}"/>
    <cellStyle name="Comma 9 4 3 2 7" xfId="34532" xr:uid="{00000000-0005-0000-0000-00006A320000}"/>
    <cellStyle name="Comma 9 4 3 3" xfId="2936" xr:uid="{00000000-0005-0000-0000-00006B320000}"/>
    <cellStyle name="Comma 9 4 3 3 2" xfId="7171" xr:uid="{00000000-0005-0000-0000-00006C320000}"/>
    <cellStyle name="Comma 9 4 3 3 2 2" xfId="16325" xr:uid="{00000000-0005-0000-0000-00006D320000}"/>
    <cellStyle name="Comma 9 4 3 3 2 3" xfId="27976" xr:uid="{00000000-0005-0000-0000-00006E320000}"/>
    <cellStyle name="Comma 9 4 3 3 2 4" xfId="34533" xr:uid="{00000000-0005-0000-0000-00006F320000}"/>
    <cellStyle name="Comma 9 4 3 3 3" xfId="10464" xr:uid="{00000000-0005-0000-0000-000070320000}"/>
    <cellStyle name="Comma 9 4 3 3 4" xfId="22217" xr:uid="{00000000-0005-0000-0000-000071320000}"/>
    <cellStyle name="Comma 9 4 3 3 5" xfId="34534" xr:uid="{00000000-0005-0000-0000-000072320000}"/>
    <cellStyle name="Comma 9 4 3 4" xfId="5130" xr:uid="{00000000-0005-0000-0000-000073320000}"/>
    <cellStyle name="Comma 9 4 3 4 2" xfId="16326" xr:uid="{00000000-0005-0000-0000-000074320000}"/>
    <cellStyle name="Comma 9 4 3 4 2 2" xfId="27977" xr:uid="{00000000-0005-0000-0000-000075320000}"/>
    <cellStyle name="Comma 9 4 3 4 3" xfId="10465" xr:uid="{00000000-0005-0000-0000-000076320000}"/>
    <cellStyle name="Comma 9 4 3 4 4" xfId="22218" xr:uid="{00000000-0005-0000-0000-000077320000}"/>
    <cellStyle name="Comma 9 4 3 4 5" xfId="34535" xr:uid="{00000000-0005-0000-0000-000078320000}"/>
    <cellStyle name="Comma 9 4 3 5" xfId="16321" xr:uid="{00000000-0005-0000-0000-000079320000}"/>
    <cellStyle name="Comma 9 4 3 5 2" xfId="27972" xr:uid="{00000000-0005-0000-0000-00007A320000}"/>
    <cellStyle name="Comma 9 4 3 6" xfId="10460" xr:uid="{00000000-0005-0000-0000-00007B320000}"/>
    <cellStyle name="Comma 9 4 3 7" xfId="22213" xr:uid="{00000000-0005-0000-0000-00007C320000}"/>
    <cellStyle name="Comma 9 4 3 8" xfId="34536" xr:uid="{00000000-0005-0000-0000-00007D320000}"/>
    <cellStyle name="Comma 9 4 4" xfId="742" xr:uid="{00000000-0005-0000-0000-00007E320000}"/>
    <cellStyle name="Comma 9 4 4 2" xfId="743" xr:uid="{00000000-0005-0000-0000-00007F320000}"/>
    <cellStyle name="Comma 9 4 4 2 2" xfId="2939" xr:uid="{00000000-0005-0000-0000-000080320000}"/>
    <cellStyle name="Comma 9 4 4 2 2 2" xfId="7174" xr:uid="{00000000-0005-0000-0000-000081320000}"/>
    <cellStyle name="Comma 9 4 4 2 2 2 2" xfId="16329" xr:uid="{00000000-0005-0000-0000-000082320000}"/>
    <cellStyle name="Comma 9 4 4 2 2 2 3" xfId="27980" xr:uid="{00000000-0005-0000-0000-000083320000}"/>
    <cellStyle name="Comma 9 4 4 2 2 2 4" xfId="34537" xr:uid="{00000000-0005-0000-0000-000084320000}"/>
    <cellStyle name="Comma 9 4 4 2 2 3" xfId="10468" xr:uid="{00000000-0005-0000-0000-000085320000}"/>
    <cellStyle name="Comma 9 4 4 2 2 4" xfId="22221" xr:uid="{00000000-0005-0000-0000-000086320000}"/>
    <cellStyle name="Comma 9 4 4 2 2 5" xfId="34538" xr:uid="{00000000-0005-0000-0000-000087320000}"/>
    <cellStyle name="Comma 9 4 4 2 3" xfId="5895" xr:uid="{00000000-0005-0000-0000-000088320000}"/>
    <cellStyle name="Comma 9 4 4 2 3 2" xfId="16330" xr:uid="{00000000-0005-0000-0000-000089320000}"/>
    <cellStyle name="Comma 9 4 4 2 3 2 2" xfId="27981" xr:uid="{00000000-0005-0000-0000-00008A320000}"/>
    <cellStyle name="Comma 9 4 4 2 3 3" xfId="10469" xr:uid="{00000000-0005-0000-0000-00008B320000}"/>
    <cellStyle name="Comma 9 4 4 2 3 4" xfId="22222" xr:uid="{00000000-0005-0000-0000-00008C320000}"/>
    <cellStyle name="Comma 9 4 4 2 3 5" xfId="34539" xr:uid="{00000000-0005-0000-0000-00008D320000}"/>
    <cellStyle name="Comma 9 4 4 2 4" xfId="16328" xr:uid="{00000000-0005-0000-0000-00008E320000}"/>
    <cellStyle name="Comma 9 4 4 2 4 2" xfId="27979" xr:uid="{00000000-0005-0000-0000-00008F320000}"/>
    <cellStyle name="Comma 9 4 4 2 5" xfId="10467" xr:uid="{00000000-0005-0000-0000-000090320000}"/>
    <cellStyle name="Comma 9 4 4 2 6" xfId="22220" xr:uid="{00000000-0005-0000-0000-000091320000}"/>
    <cellStyle name="Comma 9 4 4 2 7" xfId="34540" xr:uid="{00000000-0005-0000-0000-000092320000}"/>
    <cellStyle name="Comma 9 4 4 3" xfId="2938" xr:uid="{00000000-0005-0000-0000-000093320000}"/>
    <cellStyle name="Comma 9 4 4 3 2" xfId="7173" xr:uid="{00000000-0005-0000-0000-000094320000}"/>
    <cellStyle name="Comma 9 4 4 3 2 2" xfId="16331" xr:uid="{00000000-0005-0000-0000-000095320000}"/>
    <cellStyle name="Comma 9 4 4 3 2 3" xfId="27982" xr:uid="{00000000-0005-0000-0000-000096320000}"/>
    <cellStyle name="Comma 9 4 4 3 2 4" xfId="34541" xr:uid="{00000000-0005-0000-0000-000097320000}"/>
    <cellStyle name="Comma 9 4 4 3 3" xfId="10470" xr:uid="{00000000-0005-0000-0000-000098320000}"/>
    <cellStyle name="Comma 9 4 4 3 4" xfId="22223" xr:uid="{00000000-0005-0000-0000-000099320000}"/>
    <cellStyle name="Comma 9 4 4 3 5" xfId="34542" xr:uid="{00000000-0005-0000-0000-00009A320000}"/>
    <cellStyle name="Comma 9 4 4 4" xfId="4888" xr:uid="{00000000-0005-0000-0000-00009B320000}"/>
    <cellStyle name="Comma 9 4 4 4 2" xfId="16332" xr:uid="{00000000-0005-0000-0000-00009C320000}"/>
    <cellStyle name="Comma 9 4 4 4 2 2" xfId="27983" xr:uid="{00000000-0005-0000-0000-00009D320000}"/>
    <cellStyle name="Comma 9 4 4 4 3" xfId="10471" xr:uid="{00000000-0005-0000-0000-00009E320000}"/>
    <cellStyle name="Comma 9 4 4 4 4" xfId="22224" xr:uid="{00000000-0005-0000-0000-00009F320000}"/>
    <cellStyle name="Comma 9 4 4 4 5" xfId="34543" xr:uid="{00000000-0005-0000-0000-0000A0320000}"/>
    <cellStyle name="Comma 9 4 4 5" xfId="16327" xr:uid="{00000000-0005-0000-0000-0000A1320000}"/>
    <cellStyle name="Comma 9 4 4 5 2" xfId="27978" xr:uid="{00000000-0005-0000-0000-0000A2320000}"/>
    <cellStyle name="Comma 9 4 4 6" xfId="10466" xr:uid="{00000000-0005-0000-0000-0000A3320000}"/>
    <cellStyle name="Comma 9 4 4 7" xfId="22219" xr:uid="{00000000-0005-0000-0000-0000A4320000}"/>
    <cellStyle name="Comma 9 4 4 8" xfId="34544" xr:uid="{00000000-0005-0000-0000-0000A5320000}"/>
    <cellStyle name="Comma 9 4 5" xfId="744" xr:uid="{00000000-0005-0000-0000-0000A6320000}"/>
    <cellStyle name="Comma 9 4 5 2" xfId="745" xr:uid="{00000000-0005-0000-0000-0000A7320000}"/>
    <cellStyle name="Comma 9 4 5 2 2" xfId="2941" xr:uid="{00000000-0005-0000-0000-0000A8320000}"/>
    <cellStyle name="Comma 9 4 5 2 2 2" xfId="7176" xr:uid="{00000000-0005-0000-0000-0000A9320000}"/>
    <cellStyle name="Comma 9 4 5 2 2 2 2" xfId="16335" xr:uid="{00000000-0005-0000-0000-0000AA320000}"/>
    <cellStyle name="Comma 9 4 5 2 2 2 3" xfId="27986" xr:uid="{00000000-0005-0000-0000-0000AB320000}"/>
    <cellStyle name="Comma 9 4 5 2 2 2 4" xfId="34545" xr:uid="{00000000-0005-0000-0000-0000AC320000}"/>
    <cellStyle name="Comma 9 4 5 2 2 3" xfId="10474" xr:uid="{00000000-0005-0000-0000-0000AD320000}"/>
    <cellStyle name="Comma 9 4 5 2 2 4" xfId="22227" xr:uid="{00000000-0005-0000-0000-0000AE320000}"/>
    <cellStyle name="Comma 9 4 5 2 2 5" xfId="34546" xr:uid="{00000000-0005-0000-0000-0000AF320000}"/>
    <cellStyle name="Comma 9 4 5 2 3" xfId="5896" xr:uid="{00000000-0005-0000-0000-0000B0320000}"/>
    <cellStyle name="Comma 9 4 5 2 3 2" xfId="16336" xr:uid="{00000000-0005-0000-0000-0000B1320000}"/>
    <cellStyle name="Comma 9 4 5 2 3 2 2" xfId="27987" xr:uid="{00000000-0005-0000-0000-0000B2320000}"/>
    <cellStyle name="Comma 9 4 5 2 3 3" xfId="10475" xr:uid="{00000000-0005-0000-0000-0000B3320000}"/>
    <cellStyle name="Comma 9 4 5 2 3 4" xfId="22228" xr:uid="{00000000-0005-0000-0000-0000B4320000}"/>
    <cellStyle name="Comma 9 4 5 2 3 5" xfId="34547" xr:uid="{00000000-0005-0000-0000-0000B5320000}"/>
    <cellStyle name="Comma 9 4 5 2 4" xfId="16334" xr:uid="{00000000-0005-0000-0000-0000B6320000}"/>
    <cellStyle name="Comma 9 4 5 2 4 2" xfId="27985" xr:uid="{00000000-0005-0000-0000-0000B7320000}"/>
    <cellStyle name="Comma 9 4 5 2 5" xfId="10473" xr:uid="{00000000-0005-0000-0000-0000B8320000}"/>
    <cellStyle name="Comma 9 4 5 2 6" xfId="22226" xr:uid="{00000000-0005-0000-0000-0000B9320000}"/>
    <cellStyle name="Comma 9 4 5 2 7" xfId="34548" xr:uid="{00000000-0005-0000-0000-0000BA320000}"/>
    <cellStyle name="Comma 9 4 5 3" xfId="2940" xr:uid="{00000000-0005-0000-0000-0000BB320000}"/>
    <cellStyle name="Comma 9 4 5 3 2" xfId="7175" xr:uid="{00000000-0005-0000-0000-0000BC320000}"/>
    <cellStyle name="Comma 9 4 5 3 2 2" xfId="16337" xr:uid="{00000000-0005-0000-0000-0000BD320000}"/>
    <cellStyle name="Comma 9 4 5 3 2 3" xfId="27988" xr:uid="{00000000-0005-0000-0000-0000BE320000}"/>
    <cellStyle name="Comma 9 4 5 3 2 4" xfId="34549" xr:uid="{00000000-0005-0000-0000-0000BF320000}"/>
    <cellStyle name="Comma 9 4 5 3 3" xfId="10476" xr:uid="{00000000-0005-0000-0000-0000C0320000}"/>
    <cellStyle name="Comma 9 4 5 3 4" xfId="22229" xr:uid="{00000000-0005-0000-0000-0000C1320000}"/>
    <cellStyle name="Comma 9 4 5 3 5" xfId="34550" xr:uid="{00000000-0005-0000-0000-0000C2320000}"/>
    <cellStyle name="Comma 9 4 5 4" xfId="5339" xr:uid="{00000000-0005-0000-0000-0000C3320000}"/>
    <cellStyle name="Comma 9 4 5 4 2" xfId="16338" xr:uid="{00000000-0005-0000-0000-0000C4320000}"/>
    <cellStyle name="Comma 9 4 5 4 2 2" xfId="27989" xr:uid="{00000000-0005-0000-0000-0000C5320000}"/>
    <cellStyle name="Comma 9 4 5 4 3" xfId="10477" xr:uid="{00000000-0005-0000-0000-0000C6320000}"/>
    <cellStyle name="Comma 9 4 5 4 4" xfId="22230" xr:uid="{00000000-0005-0000-0000-0000C7320000}"/>
    <cellStyle name="Comma 9 4 5 4 5" xfId="34551" xr:uid="{00000000-0005-0000-0000-0000C8320000}"/>
    <cellStyle name="Comma 9 4 5 5" xfId="16333" xr:uid="{00000000-0005-0000-0000-0000C9320000}"/>
    <cellStyle name="Comma 9 4 5 5 2" xfId="27984" xr:uid="{00000000-0005-0000-0000-0000CA320000}"/>
    <cellStyle name="Comma 9 4 5 6" xfId="10472" xr:uid="{00000000-0005-0000-0000-0000CB320000}"/>
    <cellStyle name="Comma 9 4 5 7" xfId="22225" xr:uid="{00000000-0005-0000-0000-0000CC320000}"/>
    <cellStyle name="Comma 9 4 5 8" xfId="34552" xr:uid="{00000000-0005-0000-0000-0000CD320000}"/>
    <cellStyle name="Comma 9 4 6" xfId="746" xr:uid="{00000000-0005-0000-0000-0000CE320000}"/>
    <cellStyle name="Comma 9 4 6 2" xfId="2942" xr:uid="{00000000-0005-0000-0000-0000CF320000}"/>
    <cellStyle name="Comma 9 4 6 2 2" xfId="7177" xr:uid="{00000000-0005-0000-0000-0000D0320000}"/>
    <cellStyle name="Comma 9 4 6 2 2 2" xfId="16340" xr:uid="{00000000-0005-0000-0000-0000D1320000}"/>
    <cellStyle name="Comma 9 4 6 2 2 3" xfId="27991" xr:uid="{00000000-0005-0000-0000-0000D2320000}"/>
    <cellStyle name="Comma 9 4 6 2 2 4" xfId="34553" xr:uid="{00000000-0005-0000-0000-0000D3320000}"/>
    <cellStyle name="Comma 9 4 6 2 3" xfId="10479" xr:uid="{00000000-0005-0000-0000-0000D4320000}"/>
    <cellStyle name="Comma 9 4 6 2 4" xfId="22232" xr:uid="{00000000-0005-0000-0000-0000D5320000}"/>
    <cellStyle name="Comma 9 4 6 2 5" xfId="34554" xr:uid="{00000000-0005-0000-0000-0000D6320000}"/>
    <cellStyle name="Comma 9 4 6 3" xfId="5897" xr:uid="{00000000-0005-0000-0000-0000D7320000}"/>
    <cellStyle name="Comma 9 4 6 3 2" xfId="16341" xr:uid="{00000000-0005-0000-0000-0000D8320000}"/>
    <cellStyle name="Comma 9 4 6 3 2 2" xfId="27992" xr:uid="{00000000-0005-0000-0000-0000D9320000}"/>
    <cellStyle name="Comma 9 4 6 3 3" xfId="10480" xr:uid="{00000000-0005-0000-0000-0000DA320000}"/>
    <cellStyle name="Comma 9 4 6 3 4" xfId="22233" xr:uid="{00000000-0005-0000-0000-0000DB320000}"/>
    <cellStyle name="Comma 9 4 6 3 5" xfId="34555" xr:uid="{00000000-0005-0000-0000-0000DC320000}"/>
    <cellStyle name="Comma 9 4 6 4" xfId="16339" xr:uid="{00000000-0005-0000-0000-0000DD320000}"/>
    <cellStyle name="Comma 9 4 6 4 2" xfId="27990" xr:uid="{00000000-0005-0000-0000-0000DE320000}"/>
    <cellStyle name="Comma 9 4 6 5" xfId="10478" xr:uid="{00000000-0005-0000-0000-0000DF320000}"/>
    <cellStyle name="Comma 9 4 6 6" xfId="22231" xr:uid="{00000000-0005-0000-0000-0000E0320000}"/>
    <cellStyle name="Comma 9 4 6 7" xfId="34556" xr:uid="{00000000-0005-0000-0000-0000E1320000}"/>
    <cellStyle name="Comma 9 4 7" xfId="2927" xr:uid="{00000000-0005-0000-0000-0000E2320000}"/>
    <cellStyle name="Comma 9 4 7 2" xfId="7162" xr:uid="{00000000-0005-0000-0000-0000E3320000}"/>
    <cellStyle name="Comma 9 4 7 2 2" xfId="16342" xr:uid="{00000000-0005-0000-0000-0000E4320000}"/>
    <cellStyle name="Comma 9 4 7 2 3" xfId="27993" xr:uid="{00000000-0005-0000-0000-0000E5320000}"/>
    <cellStyle name="Comma 9 4 7 2 4" xfId="34557" xr:uid="{00000000-0005-0000-0000-0000E6320000}"/>
    <cellStyle name="Comma 9 4 7 3" xfId="10481" xr:uid="{00000000-0005-0000-0000-0000E7320000}"/>
    <cellStyle name="Comma 9 4 7 4" xfId="22234" xr:uid="{00000000-0005-0000-0000-0000E8320000}"/>
    <cellStyle name="Comma 9 4 7 5" xfId="34558" xr:uid="{00000000-0005-0000-0000-0000E9320000}"/>
    <cellStyle name="Comma 9 4 8" xfId="4646" xr:uid="{00000000-0005-0000-0000-0000EA320000}"/>
    <cellStyle name="Comma 9 4 8 2" xfId="16343" xr:uid="{00000000-0005-0000-0000-0000EB320000}"/>
    <cellStyle name="Comma 9 4 8 2 2" xfId="27994" xr:uid="{00000000-0005-0000-0000-0000EC320000}"/>
    <cellStyle name="Comma 9 4 8 3" xfId="10482" xr:uid="{00000000-0005-0000-0000-0000ED320000}"/>
    <cellStyle name="Comma 9 4 8 4" xfId="22235" xr:uid="{00000000-0005-0000-0000-0000EE320000}"/>
    <cellStyle name="Comma 9 4 8 5" xfId="34559" xr:uid="{00000000-0005-0000-0000-0000EF320000}"/>
    <cellStyle name="Comma 9 4 9" xfId="16296" xr:uid="{00000000-0005-0000-0000-0000F0320000}"/>
    <cellStyle name="Comma 9 4 9 2" xfId="27947" xr:uid="{00000000-0005-0000-0000-0000F1320000}"/>
    <cellStyle name="Comma 9 5" xfId="747" xr:uid="{00000000-0005-0000-0000-0000F2320000}"/>
    <cellStyle name="Comma 9 5 10" xfId="10483" xr:uid="{00000000-0005-0000-0000-0000F3320000}"/>
    <cellStyle name="Comma 9 5 11" xfId="22236" xr:uid="{00000000-0005-0000-0000-0000F4320000}"/>
    <cellStyle name="Comma 9 5 12" xfId="34560" xr:uid="{00000000-0005-0000-0000-0000F5320000}"/>
    <cellStyle name="Comma 9 5 2" xfId="748" xr:uid="{00000000-0005-0000-0000-0000F6320000}"/>
    <cellStyle name="Comma 9 5 2 10" xfId="22237" xr:uid="{00000000-0005-0000-0000-0000F7320000}"/>
    <cellStyle name="Comma 9 5 2 11" xfId="34561" xr:uid="{00000000-0005-0000-0000-0000F8320000}"/>
    <cellStyle name="Comma 9 5 2 2" xfId="749" xr:uid="{00000000-0005-0000-0000-0000F9320000}"/>
    <cellStyle name="Comma 9 5 2 2 2" xfId="750" xr:uid="{00000000-0005-0000-0000-0000FA320000}"/>
    <cellStyle name="Comma 9 5 2 2 2 2" xfId="2946" xr:uid="{00000000-0005-0000-0000-0000FB320000}"/>
    <cellStyle name="Comma 9 5 2 2 2 2 2" xfId="7181" xr:uid="{00000000-0005-0000-0000-0000FC320000}"/>
    <cellStyle name="Comma 9 5 2 2 2 2 2 2" xfId="16348" xr:uid="{00000000-0005-0000-0000-0000FD320000}"/>
    <cellStyle name="Comma 9 5 2 2 2 2 2 3" xfId="27999" xr:uid="{00000000-0005-0000-0000-0000FE320000}"/>
    <cellStyle name="Comma 9 5 2 2 2 2 2 4" xfId="34562" xr:uid="{00000000-0005-0000-0000-0000FF320000}"/>
    <cellStyle name="Comma 9 5 2 2 2 2 3" xfId="10487" xr:uid="{00000000-0005-0000-0000-000000330000}"/>
    <cellStyle name="Comma 9 5 2 2 2 2 4" xfId="22240" xr:uid="{00000000-0005-0000-0000-000001330000}"/>
    <cellStyle name="Comma 9 5 2 2 2 2 5" xfId="34563" xr:uid="{00000000-0005-0000-0000-000002330000}"/>
    <cellStyle name="Comma 9 5 2 2 2 3" xfId="5898" xr:uid="{00000000-0005-0000-0000-000003330000}"/>
    <cellStyle name="Comma 9 5 2 2 2 3 2" xfId="16349" xr:uid="{00000000-0005-0000-0000-000004330000}"/>
    <cellStyle name="Comma 9 5 2 2 2 3 2 2" xfId="28000" xr:uid="{00000000-0005-0000-0000-000005330000}"/>
    <cellStyle name="Comma 9 5 2 2 2 3 3" xfId="10488" xr:uid="{00000000-0005-0000-0000-000006330000}"/>
    <cellStyle name="Comma 9 5 2 2 2 3 4" xfId="22241" xr:uid="{00000000-0005-0000-0000-000007330000}"/>
    <cellStyle name="Comma 9 5 2 2 2 3 5" xfId="34564" xr:uid="{00000000-0005-0000-0000-000008330000}"/>
    <cellStyle name="Comma 9 5 2 2 2 4" xfId="16347" xr:uid="{00000000-0005-0000-0000-000009330000}"/>
    <cellStyle name="Comma 9 5 2 2 2 4 2" xfId="27998" xr:uid="{00000000-0005-0000-0000-00000A330000}"/>
    <cellStyle name="Comma 9 5 2 2 2 5" xfId="10486" xr:uid="{00000000-0005-0000-0000-00000B330000}"/>
    <cellStyle name="Comma 9 5 2 2 2 6" xfId="22239" xr:uid="{00000000-0005-0000-0000-00000C330000}"/>
    <cellStyle name="Comma 9 5 2 2 2 7" xfId="34565" xr:uid="{00000000-0005-0000-0000-00000D330000}"/>
    <cellStyle name="Comma 9 5 2 2 3" xfId="2945" xr:uid="{00000000-0005-0000-0000-00000E330000}"/>
    <cellStyle name="Comma 9 5 2 2 3 2" xfId="7180" xr:uid="{00000000-0005-0000-0000-00000F330000}"/>
    <cellStyle name="Comma 9 5 2 2 3 2 2" xfId="16350" xr:uid="{00000000-0005-0000-0000-000010330000}"/>
    <cellStyle name="Comma 9 5 2 2 3 2 3" xfId="28001" xr:uid="{00000000-0005-0000-0000-000011330000}"/>
    <cellStyle name="Comma 9 5 2 2 3 2 4" xfId="34566" xr:uid="{00000000-0005-0000-0000-000012330000}"/>
    <cellStyle name="Comma 9 5 2 2 3 3" xfId="10489" xr:uid="{00000000-0005-0000-0000-000013330000}"/>
    <cellStyle name="Comma 9 5 2 2 3 4" xfId="22242" xr:uid="{00000000-0005-0000-0000-000014330000}"/>
    <cellStyle name="Comma 9 5 2 2 3 5" xfId="34567" xr:uid="{00000000-0005-0000-0000-000015330000}"/>
    <cellStyle name="Comma 9 5 2 2 4" xfId="5231" xr:uid="{00000000-0005-0000-0000-000016330000}"/>
    <cellStyle name="Comma 9 5 2 2 4 2" xfId="16351" xr:uid="{00000000-0005-0000-0000-000017330000}"/>
    <cellStyle name="Comma 9 5 2 2 4 2 2" xfId="28002" xr:uid="{00000000-0005-0000-0000-000018330000}"/>
    <cellStyle name="Comma 9 5 2 2 4 3" xfId="10490" xr:uid="{00000000-0005-0000-0000-000019330000}"/>
    <cellStyle name="Comma 9 5 2 2 4 4" xfId="22243" xr:uid="{00000000-0005-0000-0000-00001A330000}"/>
    <cellStyle name="Comma 9 5 2 2 4 5" xfId="34568" xr:uid="{00000000-0005-0000-0000-00001B330000}"/>
    <cellStyle name="Comma 9 5 2 2 5" xfId="16346" xr:uid="{00000000-0005-0000-0000-00001C330000}"/>
    <cellStyle name="Comma 9 5 2 2 5 2" xfId="27997" xr:uid="{00000000-0005-0000-0000-00001D330000}"/>
    <cellStyle name="Comma 9 5 2 2 6" xfId="10485" xr:uid="{00000000-0005-0000-0000-00001E330000}"/>
    <cellStyle name="Comma 9 5 2 2 7" xfId="22238" xr:uid="{00000000-0005-0000-0000-00001F330000}"/>
    <cellStyle name="Comma 9 5 2 2 8" xfId="34569" xr:uid="{00000000-0005-0000-0000-000020330000}"/>
    <cellStyle name="Comma 9 5 2 3" xfId="751" xr:uid="{00000000-0005-0000-0000-000021330000}"/>
    <cellStyle name="Comma 9 5 2 3 2" xfId="752" xr:uid="{00000000-0005-0000-0000-000022330000}"/>
    <cellStyle name="Comma 9 5 2 3 2 2" xfId="2948" xr:uid="{00000000-0005-0000-0000-000023330000}"/>
    <cellStyle name="Comma 9 5 2 3 2 2 2" xfId="7183" xr:uid="{00000000-0005-0000-0000-000024330000}"/>
    <cellStyle name="Comma 9 5 2 3 2 2 2 2" xfId="16354" xr:uid="{00000000-0005-0000-0000-000025330000}"/>
    <cellStyle name="Comma 9 5 2 3 2 2 2 3" xfId="28005" xr:uid="{00000000-0005-0000-0000-000026330000}"/>
    <cellStyle name="Comma 9 5 2 3 2 2 2 4" xfId="34570" xr:uid="{00000000-0005-0000-0000-000027330000}"/>
    <cellStyle name="Comma 9 5 2 3 2 2 3" xfId="10493" xr:uid="{00000000-0005-0000-0000-000028330000}"/>
    <cellStyle name="Comma 9 5 2 3 2 2 4" xfId="22246" xr:uid="{00000000-0005-0000-0000-000029330000}"/>
    <cellStyle name="Comma 9 5 2 3 2 2 5" xfId="34571" xr:uid="{00000000-0005-0000-0000-00002A330000}"/>
    <cellStyle name="Comma 9 5 2 3 2 3" xfId="5899" xr:uid="{00000000-0005-0000-0000-00002B330000}"/>
    <cellStyle name="Comma 9 5 2 3 2 3 2" xfId="16355" xr:uid="{00000000-0005-0000-0000-00002C330000}"/>
    <cellStyle name="Comma 9 5 2 3 2 3 2 2" xfId="28006" xr:uid="{00000000-0005-0000-0000-00002D330000}"/>
    <cellStyle name="Comma 9 5 2 3 2 3 3" xfId="10494" xr:uid="{00000000-0005-0000-0000-00002E330000}"/>
    <cellStyle name="Comma 9 5 2 3 2 3 4" xfId="22247" xr:uid="{00000000-0005-0000-0000-00002F330000}"/>
    <cellStyle name="Comma 9 5 2 3 2 3 5" xfId="34572" xr:uid="{00000000-0005-0000-0000-000030330000}"/>
    <cellStyle name="Comma 9 5 2 3 2 4" xfId="16353" xr:uid="{00000000-0005-0000-0000-000031330000}"/>
    <cellStyle name="Comma 9 5 2 3 2 4 2" xfId="28004" xr:uid="{00000000-0005-0000-0000-000032330000}"/>
    <cellStyle name="Comma 9 5 2 3 2 5" xfId="10492" xr:uid="{00000000-0005-0000-0000-000033330000}"/>
    <cellStyle name="Comma 9 5 2 3 2 6" xfId="22245" xr:uid="{00000000-0005-0000-0000-000034330000}"/>
    <cellStyle name="Comma 9 5 2 3 2 7" xfId="34573" xr:uid="{00000000-0005-0000-0000-000035330000}"/>
    <cellStyle name="Comma 9 5 2 3 3" xfId="2947" xr:uid="{00000000-0005-0000-0000-000036330000}"/>
    <cellStyle name="Comma 9 5 2 3 3 2" xfId="7182" xr:uid="{00000000-0005-0000-0000-000037330000}"/>
    <cellStyle name="Comma 9 5 2 3 3 2 2" xfId="16356" xr:uid="{00000000-0005-0000-0000-000038330000}"/>
    <cellStyle name="Comma 9 5 2 3 3 2 3" xfId="28007" xr:uid="{00000000-0005-0000-0000-000039330000}"/>
    <cellStyle name="Comma 9 5 2 3 3 2 4" xfId="34574" xr:uid="{00000000-0005-0000-0000-00003A330000}"/>
    <cellStyle name="Comma 9 5 2 3 3 3" xfId="10495" xr:uid="{00000000-0005-0000-0000-00003B330000}"/>
    <cellStyle name="Comma 9 5 2 3 3 4" xfId="22248" xr:uid="{00000000-0005-0000-0000-00003C330000}"/>
    <cellStyle name="Comma 9 5 2 3 3 5" xfId="34575" xr:uid="{00000000-0005-0000-0000-00003D330000}"/>
    <cellStyle name="Comma 9 5 2 3 4" xfId="4989" xr:uid="{00000000-0005-0000-0000-00003E330000}"/>
    <cellStyle name="Comma 9 5 2 3 4 2" xfId="16357" xr:uid="{00000000-0005-0000-0000-00003F330000}"/>
    <cellStyle name="Comma 9 5 2 3 4 2 2" xfId="28008" xr:uid="{00000000-0005-0000-0000-000040330000}"/>
    <cellStyle name="Comma 9 5 2 3 4 3" xfId="10496" xr:uid="{00000000-0005-0000-0000-000041330000}"/>
    <cellStyle name="Comma 9 5 2 3 4 4" xfId="22249" xr:uid="{00000000-0005-0000-0000-000042330000}"/>
    <cellStyle name="Comma 9 5 2 3 4 5" xfId="34576" xr:uid="{00000000-0005-0000-0000-000043330000}"/>
    <cellStyle name="Comma 9 5 2 3 5" xfId="16352" xr:uid="{00000000-0005-0000-0000-000044330000}"/>
    <cellStyle name="Comma 9 5 2 3 5 2" xfId="28003" xr:uid="{00000000-0005-0000-0000-000045330000}"/>
    <cellStyle name="Comma 9 5 2 3 6" xfId="10491" xr:uid="{00000000-0005-0000-0000-000046330000}"/>
    <cellStyle name="Comma 9 5 2 3 7" xfId="22244" xr:uid="{00000000-0005-0000-0000-000047330000}"/>
    <cellStyle name="Comma 9 5 2 3 8" xfId="34577" xr:uid="{00000000-0005-0000-0000-000048330000}"/>
    <cellStyle name="Comma 9 5 2 4" xfId="753" xr:uid="{00000000-0005-0000-0000-000049330000}"/>
    <cellStyle name="Comma 9 5 2 4 2" xfId="754" xr:uid="{00000000-0005-0000-0000-00004A330000}"/>
    <cellStyle name="Comma 9 5 2 4 2 2" xfId="2950" xr:uid="{00000000-0005-0000-0000-00004B330000}"/>
    <cellStyle name="Comma 9 5 2 4 2 2 2" xfId="7185" xr:uid="{00000000-0005-0000-0000-00004C330000}"/>
    <cellStyle name="Comma 9 5 2 4 2 2 2 2" xfId="16360" xr:uid="{00000000-0005-0000-0000-00004D330000}"/>
    <cellStyle name="Comma 9 5 2 4 2 2 2 3" xfId="28011" xr:uid="{00000000-0005-0000-0000-00004E330000}"/>
    <cellStyle name="Comma 9 5 2 4 2 2 2 4" xfId="34578" xr:uid="{00000000-0005-0000-0000-00004F330000}"/>
    <cellStyle name="Comma 9 5 2 4 2 2 3" xfId="10499" xr:uid="{00000000-0005-0000-0000-000050330000}"/>
    <cellStyle name="Comma 9 5 2 4 2 2 4" xfId="22252" xr:uid="{00000000-0005-0000-0000-000051330000}"/>
    <cellStyle name="Comma 9 5 2 4 2 2 5" xfId="34579" xr:uid="{00000000-0005-0000-0000-000052330000}"/>
    <cellStyle name="Comma 9 5 2 4 2 3" xfId="5900" xr:uid="{00000000-0005-0000-0000-000053330000}"/>
    <cellStyle name="Comma 9 5 2 4 2 3 2" xfId="16361" xr:uid="{00000000-0005-0000-0000-000054330000}"/>
    <cellStyle name="Comma 9 5 2 4 2 3 2 2" xfId="28012" xr:uid="{00000000-0005-0000-0000-000055330000}"/>
    <cellStyle name="Comma 9 5 2 4 2 3 3" xfId="10500" xr:uid="{00000000-0005-0000-0000-000056330000}"/>
    <cellStyle name="Comma 9 5 2 4 2 3 4" xfId="22253" xr:uid="{00000000-0005-0000-0000-000057330000}"/>
    <cellStyle name="Comma 9 5 2 4 2 3 5" xfId="34580" xr:uid="{00000000-0005-0000-0000-000058330000}"/>
    <cellStyle name="Comma 9 5 2 4 2 4" xfId="16359" xr:uid="{00000000-0005-0000-0000-000059330000}"/>
    <cellStyle name="Comma 9 5 2 4 2 4 2" xfId="28010" xr:uid="{00000000-0005-0000-0000-00005A330000}"/>
    <cellStyle name="Comma 9 5 2 4 2 5" xfId="10498" xr:uid="{00000000-0005-0000-0000-00005B330000}"/>
    <cellStyle name="Comma 9 5 2 4 2 6" xfId="22251" xr:uid="{00000000-0005-0000-0000-00005C330000}"/>
    <cellStyle name="Comma 9 5 2 4 2 7" xfId="34581" xr:uid="{00000000-0005-0000-0000-00005D330000}"/>
    <cellStyle name="Comma 9 5 2 4 3" xfId="2949" xr:uid="{00000000-0005-0000-0000-00005E330000}"/>
    <cellStyle name="Comma 9 5 2 4 3 2" xfId="7184" xr:uid="{00000000-0005-0000-0000-00005F330000}"/>
    <cellStyle name="Comma 9 5 2 4 3 2 2" xfId="16362" xr:uid="{00000000-0005-0000-0000-000060330000}"/>
    <cellStyle name="Comma 9 5 2 4 3 2 3" xfId="28013" xr:uid="{00000000-0005-0000-0000-000061330000}"/>
    <cellStyle name="Comma 9 5 2 4 3 2 4" xfId="34582" xr:uid="{00000000-0005-0000-0000-000062330000}"/>
    <cellStyle name="Comma 9 5 2 4 3 3" xfId="10501" xr:uid="{00000000-0005-0000-0000-000063330000}"/>
    <cellStyle name="Comma 9 5 2 4 3 4" xfId="22254" xr:uid="{00000000-0005-0000-0000-000064330000}"/>
    <cellStyle name="Comma 9 5 2 4 3 5" xfId="34583" xr:uid="{00000000-0005-0000-0000-000065330000}"/>
    <cellStyle name="Comma 9 5 2 4 4" xfId="5440" xr:uid="{00000000-0005-0000-0000-000066330000}"/>
    <cellStyle name="Comma 9 5 2 4 4 2" xfId="16363" xr:uid="{00000000-0005-0000-0000-000067330000}"/>
    <cellStyle name="Comma 9 5 2 4 4 2 2" xfId="28014" xr:uid="{00000000-0005-0000-0000-000068330000}"/>
    <cellStyle name="Comma 9 5 2 4 4 3" xfId="10502" xr:uid="{00000000-0005-0000-0000-000069330000}"/>
    <cellStyle name="Comma 9 5 2 4 4 4" xfId="22255" xr:uid="{00000000-0005-0000-0000-00006A330000}"/>
    <cellStyle name="Comma 9 5 2 4 4 5" xfId="34584" xr:uid="{00000000-0005-0000-0000-00006B330000}"/>
    <cellStyle name="Comma 9 5 2 4 5" xfId="16358" xr:uid="{00000000-0005-0000-0000-00006C330000}"/>
    <cellStyle name="Comma 9 5 2 4 5 2" xfId="28009" xr:uid="{00000000-0005-0000-0000-00006D330000}"/>
    <cellStyle name="Comma 9 5 2 4 6" xfId="10497" xr:uid="{00000000-0005-0000-0000-00006E330000}"/>
    <cellStyle name="Comma 9 5 2 4 7" xfId="22250" xr:uid="{00000000-0005-0000-0000-00006F330000}"/>
    <cellStyle name="Comma 9 5 2 4 8" xfId="34585" xr:uid="{00000000-0005-0000-0000-000070330000}"/>
    <cellStyle name="Comma 9 5 2 5" xfId="755" xr:uid="{00000000-0005-0000-0000-000071330000}"/>
    <cellStyle name="Comma 9 5 2 5 2" xfId="2951" xr:uid="{00000000-0005-0000-0000-000072330000}"/>
    <cellStyle name="Comma 9 5 2 5 2 2" xfId="7186" xr:uid="{00000000-0005-0000-0000-000073330000}"/>
    <cellStyle name="Comma 9 5 2 5 2 2 2" xfId="16365" xr:uid="{00000000-0005-0000-0000-000074330000}"/>
    <cellStyle name="Comma 9 5 2 5 2 2 3" xfId="28016" xr:uid="{00000000-0005-0000-0000-000075330000}"/>
    <cellStyle name="Comma 9 5 2 5 2 2 4" xfId="34586" xr:uid="{00000000-0005-0000-0000-000076330000}"/>
    <cellStyle name="Comma 9 5 2 5 2 3" xfId="10504" xr:uid="{00000000-0005-0000-0000-000077330000}"/>
    <cellStyle name="Comma 9 5 2 5 2 4" xfId="22257" xr:uid="{00000000-0005-0000-0000-000078330000}"/>
    <cellStyle name="Comma 9 5 2 5 2 5" xfId="34587" xr:uid="{00000000-0005-0000-0000-000079330000}"/>
    <cellStyle name="Comma 9 5 2 5 3" xfId="5901" xr:uid="{00000000-0005-0000-0000-00007A330000}"/>
    <cellStyle name="Comma 9 5 2 5 3 2" xfId="16366" xr:uid="{00000000-0005-0000-0000-00007B330000}"/>
    <cellStyle name="Comma 9 5 2 5 3 2 2" xfId="28017" xr:uid="{00000000-0005-0000-0000-00007C330000}"/>
    <cellStyle name="Comma 9 5 2 5 3 3" xfId="10505" xr:uid="{00000000-0005-0000-0000-00007D330000}"/>
    <cellStyle name="Comma 9 5 2 5 3 4" xfId="22258" xr:uid="{00000000-0005-0000-0000-00007E330000}"/>
    <cellStyle name="Comma 9 5 2 5 3 5" xfId="34588" xr:uid="{00000000-0005-0000-0000-00007F330000}"/>
    <cellStyle name="Comma 9 5 2 5 4" xfId="16364" xr:uid="{00000000-0005-0000-0000-000080330000}"/>
    <cellStyle name="Comma 9 5 2 5 4 2" xfId="28015" xr:uid="{00000000-0005-0000-0000-000081330000}"/>
    <cellStyle name="Comma 9 5 2 5 5" xfId="10503" xr:uid="{00000000-0005-0000-0000-000082330000}"/>
    <cellStyle name="Comma 9 5 2 5 6" xfId="22256" xr:uid="{00000000-0005-0000-0000-000083330000}"/>
    <cellStyle name="Comma 9 5 2 5 7" xfId="34589" xr:uid="{00000000-0005-0000-0000-000084330000}"/>
    <cellStyle name="Comma 9 5 2 6" xfId="2944" xr:uid="{00000000-0005-0000-0000-000085330000}"/>
    <cellStyle name="Comma 9 5 2 6 2" xfId="7179" xr:uid="{00000000-0005-0000-0000-000086330000}"/>
    <cellStyle name="Comma 9 5 2 6 2 2" xfId="16367" xr:uid="{00000000-0005-0000-0000-000087330000}"/>
    <cellStyle name="Comma 9 5 2 6 2 3" xfId="28018" xr:uid="{00000000-0005-0000-0000-000088330000}"/>
    <cellStyle name="Comma 9 5 2 6 2 4" xfId="34590" xr:uid="{00000000-0005-0000-0000-000089330000}"/>
    <cellStyle name="Comma 9 5 2 6 3" xfId="10506" xr:uid="{00000000-0005-0000-0000-00008A330000}"/>
    <cellStyle name="Comma 9 5 2 6 4" xfId="22259" xr:uid="{00000000-0005-0000-0000-00008B330000}"/>
    <cellStyle name="Comma 9 5 2 6 5" xfId="34591" xr:uid="{00000000-0005-0000-0000-00008C330000}"/>
    <cellStyle name="Comma 9 5 2 7" xfId="4747" xr:uid="{00000000-0005-0000-0000-00008D330000}"/>
    <cellStyle name="Comma 9 5 2 7 2" xfId="16368" xr:uid="{00000000-0005-0000-0000-00008E330000}"/>
    <cellStyle name="Comma 9 5 2 7 2 2" xfId="28019" xr:uid="{00000000-0005-0000-0000-00008F330000}"/>
    <cellStyle name="Comma 9 5 2 7 3" xfId="10507" xr:uid="{00000000-0005-0000-0000-000090330000}"/>
    <cellStyle name="Comma 9 5 2 7 4" xfId="22260" xr:uid="{00000000-0005-0000-0000-000091330000}"/>
    <cellStyle name="Comma 9 5 2 7 5" xfId="34592" xr:uid="{00000000-0005-0000-0000-000092330000}"/>
    <cellStyle name="Comma 9 5 2 8" xfId="16345" xr:uid="{00000000-0005-0000-0000-000093330000}"/>
    <cellStyle name="Comma 9 5 2 8 2" xfId="27996" xr:uid="{00000000-0005-0000-0000-000094330000}"/>
    <cellStyle name="Comma 9 5 2 9" xfId="10484" xr:uid="{00000000-0005-0000-0000-000095330000}"/>
    <cellStyle name="Comma 9 5 3" xfId="756" xr:uid="{00000000-0005-0000-0000-000096330000}"/>
    <cellStyle name="Comma 9 5 3 2" xfId="757" xr:uid="{00000000-0005-0000-0000-000097330000}"/>
    <cellStyle name="Comma 9 5 3 2 2" xfId="2953" xr:uid="{00000000-0005-0000-0000-000098330000}"/>
    <cellStyle name="Comma 9 5 3 2 2 2" xfId="7188" xr:uid="{00000000-0005-0000-0000-000099330000}"/>
    <cellStyle name="Comma 9 5 3 2 2 2 2" xfId="16371" xr:uid="{00000000-0005-0000-0000-00009A330000}"/>
    <cellStyle name="Comma 9 5 3 2 2 2 3" xfId="28022" xr:uid="{00000000-0005-0000-0000-00009B330000}"/>
    <cellStyle name="Comma 9 5 3 2 2 2 4" xfId="34593" xr:uid="{00000000-0005-0000-0000-00009C330000}"/>
    <cellStyle name="Comma 9 5 3 2 2 3" xfId="10510" xr:uid="{00000000-0005-0000-0000-00009D330000}"/>
    <cellStyle name="Comma 9 5 3 2 2 4" xfId="22263" xr:uid="{00000000-0005-0000-0000-00009E330000}"/>
    <cellStyle name="Comma 9 5 3 2 2 5" xfId="34594" xr:uid="{00000000-0005-0000-0000-00009F330000}"/>
    <cellStyle name="Comma 9 5 3 2 3" xfId="5902" xr:uid="{00000000-0005-0000-0000-0000A0330000}"/>
    <cellStyle name="Comma 9 5 3 2 3 2" xfId="16372" xr:uid="{00000000-0005-0000-0000-0000A1330000}"/>
    <cellStyle name="Comma 9 5 3 2 3 2 2" xfId="28023" xr:uid="{00000000-0005-0000-0000-0000A2330000}"/>
    <cellStyle name="Comma 9 5 3 2 3 3" xfId="10511" xr:uid="{00000000-0005-0000-0000-0000A3330000}"/>
    <cellStyle name="Comma 9 5 3 2 3 4" xfId="22264" xr:uid="{00000000-0005-0000-0000-0000A4330000}"/>
    <cellStyle name="Comma 9 5 3 2 3 5" xfId="34595" xr:uid="{00000000-0005-0000-0000-0000A5330000}"/>
    <cellStyle name="Comma 9 5 3 2 4" xfId="16370" xr:uid="{00000000-0005-0000-0000-0000A6330000}"/>
    <cellStyle name="Comma 9 5 3 2 4 2" xfId="28021" xr:uid="{00000000-0005-0000-0000-0000A7330000}"/>
    <cellStyle name="Comma 9 5 3 2 5" xfId="10509" xr:uid="{00000000-0005-0000-0000-0000A8330000}"/>
    <cellStyle name="Comma 9 5 3 2 6" xfId="22262" xr:uid="{00000000-0005-0000-0000-0000A9330000}"/>
    <cellStyle name="Comma 9 5 3 2 7" xfId="34596" xr:uid="{00000000-0005-0000-0000-0000AA330000}"/>
    <cellStyle name="Comma 9 5 3 3" xfId="2952" xr:uid="{00000000-0005-0000-0000-0000AB330000}"/>
    <cellStyle name="Comma 9 5 3 3 2" xfId="7187" xr:uid="{00000000-0005-0000-0000-0000AC330000}"/>
    <cellStyle name="Comma 9 5 3 3 2 2" xfId="16373" xr:uid="{00000000-0005-0000-0000-0000AD330000}"/>
    <cellStyle name="Comma 9 5 3 3 2 3" xfId="28024" xr:uid="{00000000-0005-0000-0000-0000AE330000}"/>
    <cellStyle name="Comma 9 5 3 3 2 4" xfId="34597" xr:uid="{00000000-0005-0000-0000-0000AF330000}"/>
    <cellStyle name="Comma 9 5 3 3 3" xfId="10512" xr:uid="{00000000-0005-0000-0000-0000B0330000}"/>
    <cellStyle name="Comma 9 5 3 3 4" xfId="22265" xr:uid="{00000000-0005-0000-0000-0000B1330000}"/>
    <cellStyle name="Comma 9 5 3 3 5" xfId="34598" xr:uid="{00000000-0005-0000-0000-0000B2330000}"/>
    <cellStyle name="Comma 9 5 3 4" xfId="5144" xr:uid="{00000000-0005-0000-0000-0000B3330000}"/>
    <cellStyle name="Comma 9 5 3 4 2" xfId="16374" xr:uid="{00000000-0005-0000-0000-0000B4330000}"/>
    <cellStyle name="Comma 9 5 3 4 2 2" xfId="28025" xr:uid="{00000000-0005-0000-0000-0000B5330000}"/>
    <cellStyle name="Comma 9 5 3 4 3" xfId="10513" xr:uid="{00000000-0005-0000-0000-0000B6330000}"/>
    <cellStyle name="Comma 9 5 3 4 4" xfId="22266" xr:uid="{00000000-0005-0000-0000-0000B7330000}"/>
    <cellStyle name="Comma 9 5 3 4 5" xfId="34599" xr:uid="{00000000-0005-0000-0000-0000B8330000}"/>
    <cellStyle name="Comma 9 5 3 5" xfId="16369" xr:uid="{00000000-0005-0000-0000-0000B9330000}"/>
    <cellStyle name="Comma 9 5 3 5 2" xfId="28020" xr:uid="{00000000-0005-0000-0000-0000BA330000}"/>
    <cellStyle name="Comma 9 5 3 6" xfId="10508" xr:uid="{00000000-0005-0000-0000-0000BB330000}"/>
    <cellStyle name="Comma 9 5 3 7" xfId="22261" xr:uid="{00000000-0005-0000-0000-0000BC330000}"/>
    <cellStyle name="Comma 9 5 3 8" xfId="34600" xr:uid="{00000000-0005-0000-0000-0000BD330000}"/>
    <cellStyle name="Comma 9 5 4" xfId="758" xr:uid="{00000000-0005-0000-0000-0000BE330000}"/>
    <cellStyle name="Comma 9 5 4 2" xfId="759" xr:uid="{00000000-0005-0000-0000-0000BF330000}"/>
    <cellStyle name="Comma 9 5 4 2 2" xfId="2955" xr:uid="{00000000-0005-0000-0000-0000C0330000}"/>
    <cellStyle name="Comma 9 5 4 2 2 2" xfId="7190" xr:uid="{00000000-0005-0000-0000-0000C1330000}"/>
    <cellStyle name="Comma 9 5 4 2 2 2 2" xfId="16377" xr:uid="{00000000-0005-0000-0000-0000C2330000}"/>
    <cellStyle name="Comma 9 5 4 2 2 2 3" xfId="28028" xr:uid="{00000000-0005-0000-0000-0000C3330000}"/>
    <cellStyle name="Comma 9 5 4 2 2 2 4" xfId="34601" xr:uid="{00000000-0005-0000-0000-0000C4330000}"/>
    <cellStyle name="Comma 9 5 4 2 2 3" xfId="10516" xr:uid="{00000000-0005-0000-0000-0000C5330000}"/>
    <cellStyle name="Comma 9 5 4 2 2 4" xfId="22269" xr:uid="{00000000-0005-0000-0000-0000C6330000}"/>
    <cellStyle name="Comma 9 5 4 2 2 5" xfId="34602" xr:uid="{00000000-0005-0000-0000-0000C7330000}"/>
    <cellStyle name="Comma 9 5 4 2 3" xfId="5903" xr:uid="{00000000-0005-0000-0000-0000C8330000}"/>
    <cellStyle name="Comma 9 5 4 2 3 2" xfId="16378" xr:uid="{00000000-0005-0000-0000-0000C9330000}"/>
    <cellStyle name="Comma 9 5 4 2 3 2 2" xfId="28029" xr:uid="{00000000-0005-0000-0000-0000CA330000}"/>
    <cellStyle name="Comma 9 5 4 2 3 3" xfId="10517" xr:uid="{00000000-0005-0000-0000-0000CB330000}"/>
    <cellStyle name="Comma 9 5 4 2 3 4" xfId="22270" xr:uid="{00000000-0005-0000-0000-0000CC330000}"/>
    <cellStyle name="Comma 9 5 4 2 3 5" xfId="34603" xr:uid="{00000000-0005-0000-0000-0000CD330000}"/>
    <cellStyle name="Comma 9 5 4 2 4" xfId="16376" xr:uid="{00000000-0005-0000-0000-0000CE330000}"/>
    <cellStyle name="Comma 9 5 4 2 4 2" xfId="28027" xr:uid="{00000000-0005-0000-0000-0000CF330000}"/>
    <cellStyle name="Comma 9 5 4 2 5" xfId="10515" xr:uid="{00000000-0005-0000-0000-0000D0330000}"/>
    <cellStyle name="Comma 9 5 4 2 6" xfId="22268" xr:uid="{00000000-0005-0000-0000-0000D1330000}"/>
    <cellStyle name="Comma 9 5 4 2 7" xfId="34604" xr:uid="{00000000-0005-0000-0000-0000D2330000}"/>
    <cellStyle name="Comma 9 5 4 3" xfId="2954" xr:uid="{00000000-0005-0000-0000-0000D3330000}"/>
    <cellStyle name="Comma 9 5 4 3 2" xfId="7189" xr:uid="{00000000-0005-0000-0000-0000D4330000}"/>
    <cellStyle name="Comma 9 5 4 3 2 2" xfId="16379" xr:uid="{00000000-0005-0000-0000-0000D5330000}"/>
    <cellStyle name="Comma 9 5 4 3 2 3" xfId="28030" xr:uid="{00000000-0005-0000-0000-0000D6330000}"/>
    <cellStyle name="Comma 9 5 4 3 2 4" xfId="34605" xr:uid="{00000000-0005-0000-0000-0000D7330000}"/>
    <cellStyle name="Comma 9 5 4 3 3" xfId="10518" xr:uid="{00000000-0005-0000-0000-0000D8330000}"/>
    <cellStyle name="Comma 9 5 4 3 4" xfId="22271" xr:uid="{00000000-0005-0000-0000-0000D9330000}"/>
    <cellStyle name="Comma 9 5 4 3 5" xfId="34606" xr:uid="{00000000-0005-0000-0000-0000DA330000}"/>
    <cellStyle name="Comma 9 5 4 4" xfId="4902" xr:uid="{00000000-0005-0000-0000-0000DB330000}"/>
    <cellStyle name="Comma 9 5 4 4 2" xfId="16380" xr:uid="{00000000-0005-0000-0000-0000DC330000}"/>
    <cellStyle name="Comma 9 5 4 4 2 2" xfId="28031" xr:uid="{00000000-0005-0000-0000-0000DD330000}"/>
    <cellStyle name="Comma 9 5 4 4 3" xfId="10519" xr:uid="{00000000-0005-0000-0000-0000DE330000}"/>
    <cellStyle name="Comma 9 5 4 4 4" xfId="22272" xr:uid="{00000000-0005-0000-0000-0000DF330000}"/>
    <cellStyle name="Comma 9 5 4 4 5" xfId="34607" xr:uid="{00000000-0005-0000-0000-0000E0330000}"/>
    <cellStyle name="Comma 9 5 4 5" xfId="16375" xr:uid="{00000000-0005-0000-0000-0000E1330000}"/>
    <cellStyle name="Comma 9 5 4 5 2" xfId="28026" xr:uid="{00000000-0005-0000-0000-0000E2330000}"/>
    <cellStyle name="Comma 9 5 4 6" xfId="10514" xr:uid="{00000000-0005-0000-0000-0000E3330000}"/>
    <cellStyle name="Comma 9 5 4 7" xfId="22267" xr:uid="{00000000-0005-0000-0000-0000E4330000}"/>
    <cellStyle name="Comma 9 5 4 8" xfId="34608" xr:uid="{00000000-0005-0000-0000-0000E5330000}"/>
    <cellStyle name="Comma 9 5 5" xfId="760" xr:uid="{00000000-0005-0000-0000-0000E6330000}"/>
    <cellStyle name="Comma 9 5 5 2" xfId="761" xr:uid="{00000000-0005-0000-0000-0000E7330000}"/>
    <cellStyle name="Comma 9 5 5 2 2" xfId="2957" xr:uid="{00000000-0005-0000-0000-0000E8330000}"/>
    <cellStyle name="Comma 9 5 5 2 2 2" xfId="7192" xr:uid="{00000000-0005-0000-0000-0000E9330000}"/>
    <cellStyle name="Comma 9 5 5 2 2 2 2" xfId="16383" xr:uid="{00000000-0005-0000-0000-0000EA330000}"/>
    <cellStyle name="Comma 9 5 5 2 2 2 3" xfId="28034" xr:uid="{00000000-0005-0000-0000-0000EB330000}"/>
    <cellStyle name="Comma 9 5 5 2 2 2 4" xfId="34609" xr:uid="{00000000-0005-0000-0000-0000EC330000}"/>
    <cellStyle name="Comma 9 5 5 2 2 3" xfId="10522" xr:uid="{00000000-0005-0000-0000-0000ED330000}"/>
    <cellStyle name="Comma 9 5 5 2 2 4" xfId="22275" xr:uid="{00000000-0005-0000-0000-0000EE330000}"/>
    <cellStyle name="Comma 9 5 5 2 2 5" xfId="34610" xr:uid="{00000000-0005-0000-0000-0000EF330000}"/>
    <cellStyle name="Comma 9 5 5 2 3" xfId="5904" xr:uid="{00000000-0005-0000-0000-0000F0330000}"/>
    <cellStyle name="Comma 9 5 5 2 3 2" xfId="16384" xr:uid="{00000000-0005-0000-0000-0000F1330000}"/>
    <cellStyle name="Comma 9 5 5 2 3 2 2" xfId="28035" xr:uid="{00000000-0005-0000-0000-0000F2330000}"/>
    <cellStyle name="Comma 9 5 5 2 3 3" xfId="10523" xr:uid="{00000000-0005-0000-0000-0000F3330000}"/>
    <cellStyle name="Comma 9 5 5 2 3 4" xfId="22276" xr:uid="{00000000-0005-0000-0000-0000F4330000}"/>
    <cellStyle name="Comma 9 5 5 2 3 5" xfId="34611" xr:uid="{00000000-0005-0000-0000-0000F5330000}"/>
    <cellStyle name="Comma 9 5 5 2 4" xfId="16382" xr:uid="{00000000-0005-0000-0000-0000F6330000}"/>
    <cellStyle name="Comma 9 5 5 2 4 2" xfId="28033" xr:uid="{00000000-0005-0000-0000-0000F7330000}"/>
    <cellStyle name="Comma 9 5 5 2 5" xfId="10521" xr:uid="{00000000-0005-0000-0000-0000F8330000}"/>
    <cellStyle name="Comma 9 5 5 2 6" xfId="22274" xr:uid="{00000000-0005-0000-0000-0000F9330000}"/>
    <cellStyle name="Comma 9 5 5 2 7" xfId="34612" xr:uid="{00000000-0005-0000-0000-0000FA330000}"/>
    <cellStyle name="Comma 9 5 5 3" xfId="2956" xr:uid="{00000000-0005-0000-0000-0000FB330000}"/>
    <cellStyle name="Comma 9 5 5 3 2" xfId="7191" xr:uid="{00000000-0005-0000-0000-0000FC330000}"/>
    <cellStyle name="Comma 9 5 5 3 2 2" xfId="16385" xr:uid="{00000000-0005-0000-0000-0000FD330000}"/>
    <cellStyle name="Comma 9 5 5 3 2 3" xfId="28036" xr:uid="{00000000-0005-0000-0000-0000FE330000}"/>
    <cellStyle name="Comma 9 5 5 3 2 4" xfId="34613" xr:uid="{00000000-0005-0000-0000-0000FF330000}"/>
    <cellStyle name="Comma 9 5 5 3 3" xfId="10524" xr:uid="{00000000-0005-0000-0000-000000340000}"/>
    <cellStyle name="Comma 9 5 5 3 4" xfId="22277" xr:uid="{00000000-0005-0000-0000-000001340000}"/>
    <cellStyle name="Comma 9 5 5 3 5" xfId="34614" xr:uid="{00000000-0005-0000-0000-000002340000}"/>
    <cellStyle name="Comma 9 5 5 4" xfId="5353" xr:uid="{00000000-0005-0000-0000-000003340000}"/>
    <cellStyle name="Comma 9 5 5 4 2" xfId="16386" xr:uid="{00000000-0005-0000-0000-000004340000}"/>
    <cellStyle name="Comma 9 5 5 4 2 2" xfId="28037" xr:uid="{00000000-0005-0000-0000-000005340000}"/>
    <cellStyle name="Comma 9 5 5 4 3" xfId="10525" xr:uid="{00000000-0005-0000-0000-000006340000}"/>
    <cellStyle name="Comma 9 5 5 4 4" xfId="22278" xr:uid="{00000000-0005-0000-0000-000007340000}"/>
    <cellStyle name="Comma 9 5 5 4 5" xfId="34615" xr:uid="{00000000-0005-0000-0000-000008340000}"/>
    <cellStyle name="Comma 9 5 5 5" xfId="16381" xr:uid="{00000000-0005-0000-0000-000009340000}"/>
    <cellStyle name="Comma 9 5 5 5 2" xfId="28032" xr:uid="{00000000-0005-0000-0000-00000A340000}"/>
    <cellStyle name="Comma 9 5 5 6" xfId="10520" xr:uid="{00000000-0005-0000-0000-00000B340000}"/>
    <cellStyle name="Comma 9 5 5 7" xfId="22273" xr:uid="{00000000-0005-0000-0000-00000C340000}"/>
    <cellStyle name="Comma 9 5 5 8" xfId="34616" xr:uid="{00000000-0005-0000-0000-00000D340000}"/>
    <cellStyle name="Comma 9 5 6" xfId="762" xr:uid="{00000000-0005-0000-0000-00000E340000}"/>
    <cellStyle name="Comma 9 5 6 2" xfId="2958" xr:uid="{00000000-0005-0000-0000-00000F340000}"/>
    <cellStyle name="Comma 9 5 6 2 2" xfId="7193" xr:uid="{00000000-0005-0000-0000-000010340000}"/>
    <cellStyle name="Comma 9 5 6 2 2 2" xfId="16388" xr:uid="{00000000-0005-0000-0000-000011340000}"/>
    <cellStyle name="Comma 9 5 6 2 2 3" xfId="28039" xr:uid="{00000000-0005-0000-0000-000012340000}"/>
    <cellStyle name="Comma 9 5 6 2 2 4" xfId="34617" xr:uid="{00000000-0005-0000-0000-000013340000}"/>
    <cellStyle name="Comma 9 5 6 2 3" xfId="10527" xr:uid="{00000000-0005-0000-0000-000014340000}"/>
    <cellStyle name="Comma 9 5 6 2 4" xfId="22280" xr:uid="{00000000-0005-0000-0000-000015340000}"/>
    <cellStyle name="Comma 9 5 6 2 5" xfId="34618" xr:uid="{00000000-0005-0000-0000-000016340000}"/>
    <cellStyle name="Comma 9 5 6 3" xfId="5905" xr:uid="{00000000-0005-0000-0000-000017340000}"/>
    <cellStyle name="Comma 9 5 6 3 2" xfId="16389" xr:uid="{00000000-0005-0000-0000-000018340000}"/>
    <cellStyle name="Comma 9 5 6 3 2 2" xfId="28040" xr:uid="{00000000-0005-0000-0000-000019340000}"/>
    <cellStyle name="Comma 9 5 6 3 3" xfId="10528" xr:uid="{00000000-0005-0000-0000-00001A340000}"/>
    <cellStyle name="Comma 9 5 6 3 4" xfId="22281" xr:uid="{00000000-0005-0000-0000-00001B340000}"/>
    <cellStyle name="Comma 9 5 6 3 5" xfId="34619" xr:uid="{00000000-0005-0000-0000-00001C340000}"/>
    <cellStyle name="Comma 9 5 6 4" xfId="16387" xr:uid="{00000000-0005-0000-0000-00001D340000}"/>
    <cellStyle name="Comma 9 5 6 4 2" xfId="28038" xr:uid="{00000000-0005-0000-0000-00001E340000}"/>
    <cellStyle name="Comma 9 5 6 5" xfId="10526" xr:uid="{00000000-0005-0000-0000-00001F340000}"/>
    <cellStyle name="Comma 9 5 6 6" xfId="22279" xr:uid="{00000000-0005-0000-0000-000020340000}"/>
    <cellStyle name="Comma 9 5 6 7" xfId="34620" xr:uid="{00000000-0005-0000-0000-000021340000}"/>
    <cellStyle name="Comma 9 5 7" xfId="2943" xr:uid="{00000000-0005-0000-0000-000022340000}"/>
    <cellStyle name="Comma 9 5 7 2" xfId="7178" xr:uid="{00000000-0005-0000-0000-000023340000}"/>
    <cellStyle name="Comma 9 5 7 2 2" xfId="16390" xr:uid="{00000000-0005-0000-0000-000024340000}"/>
    <cellStyle name="Comma 9 5 7 2 3" xfId="28041" xr:uid="{00000000-0005-0000-0000-000025340000}"/>
    <cellStyle name="Comma 9 5 7 2 4" xfId="34621" xr:uid="{00000000-0005-0000-0000-000026340000}"/>
    <cellStyle name="Comma 9 5 7 3" xfId="10529" xr:uid="{00000000-0005-0000-0000-000027340000}"/>
    <cellStyle name="Comma 9 5 7 4" xfId="22282" xr:uid="{00000000-0005-0000-0000-000028340000}"/>
    <cellStyle name="Comma 9 5 7 5" xfId="34622" xr:uid="{00000000-0005-0000-0000-000029340000}"/>
    <cellStyle name="Comma 9 5 8" xfId="4660" xr:uid="{00000000-0005-0000-0000-00002A340000}"/>
    <cellStyle name="Comma 9 5 8 2" xfId="16391" xr:uid="{00000000-0005-0000-0000-00002B340000}"/>
    <cellStyle name="Comma 9 5 8 2 2" xfId="28042" xr:uid="{00000000-0005-0000-0000-00002C340000}"/>
    <cellStyle name="Comma 9 5 8 3" xfId="10530" xr:uid="{00000000-0005-0000-0000-00002D340000}"/>
    <cellStyle name="Comma 9 5 8 4" xfId="22283" xr:uid="{00000000-0005-0000-0000-00002E340000}"/>
    <cellStyle name="Comma 9 5 8 5" xfId="34623" xr:uid="{00000000-0005-0000-0000-00002F340000}"/>
    <cellStyle name="Comma 9 5 9" xfId="16344" xr:uid="{00000000-0005-0000-0000-000030340000}"/>
    <cellStyle name="Comma 9 5 9 2" xfId="27995" xr:uid="{00000000-0005-0000-0000-000031340000}"/>
    <cellStyle name="Comma 9 6" xfId="763" xr:uid="{00000000-0005-0000-0000-000032340000}"/>
    <cellStyle name="Comma 9 6 10" xfId="10531" xr:uid="{00000000-0005-0000-0000-000033340000}"/>
    <cellStyle name="Comma 9 6 11" xfId="22284" xr:uid="{00000000-0005-0000-0000-000034340000}"/>
    <cellStyle name="Comma 9 6 12" xfId="34624" xr:uid="{00000000-0005-0000-0000-000035340000}"/>
    <cellStyle name="Comma 9 6 2" xfId="764" xr:uid="{00000000-0005-0000-0000-000036340000}"/>
    <cellStyle name="Comma 9 6 2 10" xfId="22285" xr:uid="{00000000-0005-0000-0000-000037340000}"/>
    <cellStyle name="Comma 9 6 2 11" xfId="34625" xr:uid="{00000000-0005-0000-0000-000038340000}"/>
    <cellStyle name="Comma 9 6 2 2" xfId="765" xr:uid="{00000000-0005-0000-0000-000039340000}"/>
    <cellStyle name="Comma 9 6 2 2 2" xfId="766" xr:uid="{00000000-0005-0000-0000-00003A340000}"/>
    <cellStyle name="Comma 9 6 2 2 2 2" xfId="2962" xr:uid="{00000000-0005-0000-0000-00003B340000}"/>
    <cellStyle name="Comma 9 6 2 2 2 2 2" xfId="7197" xr:uid="{00000000-0005-0000-0000-00003C340000}"/>
    <cellStyle name="Comma 9 6 2 2 2 2 2 2" xfId="16396" xr:uid="{00000000-0005-0000-0000-00003D340000}"/>
    <cellStyle name="Comma 9 6 2 2 2 2 2 3" xfId="28047" xr:uid="{00000000-0005-0000-0000-00003E340000}"/>
    <cellStyle name="Comma 9 6 2 2 2 2 2 4" xfId="34626" xr:uid="{00000000-0005-0000-0000-00003F340000}"/>
    <cellStyle name="Comma 9 6 2 2 2 2 3" xfId="10535" xr:uid="{00000000-0005-0000-0000-000040340000}"/>
    <cellStyle name="Comma 9 6 2 2 2 2 4" xfId="22288" xr:uid="{00000000-0005-0000-0000-000041340000}"/>
    <cellStyle name="Comma 9 6 2 2 2 2 5" xfId="34627" xr:uid="{00000000-0005-0000-0000-000042340000}"/>
    <cellStyle name="Comma 9 6 2 2 2 3" xfId="5906" xr:uid="{00000000-0005-0000-0000-000043340000}"/>
    <cellStyle name="Comma 9 6 2 2 2 3 2" xfId="16397" xr:uid="{00000000-0005-0000-0000-000044340000}"/>
    <cellStyle name="Comma 9 6 2 2 2 3 2 2" xfId="28048" xr:uid="{00000000-0005-0000-0000-000045340000}"/>
    <cellStyle name="Comma 9 6 2 2 2 3 3" xfId="10536" xr:uid="{00000000-0005-0000-0000-000046340000}"/>
    <cellStyle name="Comma 9 6 2 2 2 3 4" xfId="22289" xr:uid="{00000000-0005-0000-0000-000047340000}"/>
    <cellStyle name="Comma 9 6 2 2 2 3 5" xfId="34628" xr:uid="{00000000-0005-0000-0000-000048340000}"/>
    <cellStyle name="Comma 9 6 2 2 2 4" xfId="16395" xr:uid="{00000000-0005-0000-0000-000049340000}"/>
    <cellStyle name="Comma 9 6 2 2 2 4 2" xfId="28046" xr:uid="{00000000-0005-0000-0000-00004A340000}"/>
    <cellStyle name="Comma 9 6 2 2 2 5" xfId="10534" xr:uid="{00000000-0005-0000-0000-00004B340000}"/>
    <cellStyle name="Comma 9 6 2 2 2 6" xfId="22287" xr:uid="{00000000-0005-0000-0000-00004C340000}"/>
    <cellStyle name="Comma 9 6 2 2 2 7" xfId="34629" xr:uid="{00000000-0005-0000-0000-00004D340000}"/>
    <cellStyle name="Comma 9 6 2 2 3" xfId="2961" xr:uid="{00000000-0005-0000-0000-00004E340000}"/>
    <cellStyle name="Comma 9 6 2 2 3 2" xfId="7196" xr:uid="{00000000-0005-0000-0000-00004F340000}"/>
    <cellStyle name="Comma 9 6 2 2 3 2 2" xfId="16398" xr:uid="{00000000-0005-0000-0000-000050340000}"/>
    <cellStyle name="Comma 9 6 2 2 3 2 3" xfId="28049" xr:uid="{00000000-0005-0000-0000-000051340000}"/>
    <cellStyle name="Comma 9 6 2 2 3 2 4" xfId="34630" xr:uid="{00000000-0005-0000-0000-000052340000}"/>
    <cellStyle name="Comma 9 6 2 2 3 3" xfId="10537" xr:uid="{00000000-0005-0000-0000-000053340000}"/>
    <cellStyle name="Comma 9 6 2 2 3 4" xfId="22290" xr:uid="{00000000-0005-0000-0000-000054340000}"/>
    <cellStyle name="Comma 9 6 2 2 3 5" xfId="34631" xr:uid="{00000000-0005-0000-0000-000055340000}"/>
    <cellStyle name="Comma 9 6 2 2 4" xfId="5245" xr:uid="{00000000-0005-0000-0000-000056340000}"/>
    <cellStyle name="Comma 9 6 2 2 4 2" xfId="16399" xr:uid="{00000000-0005-0000-0000-000057340000}"/>
    <cellStyle name="Comma 9 6 2 2 4 2 2" xfId="28050" xr:uid="{00000000-0005-0000-0000-000058340000}"/>
    <cellStyle name="Comma 9 6 2 2 4 3" xfId="10538" xr:uid="{00000000-0005-0000-0000-000059340000}"/>
    <cellStyle name="Comma 9 6 2 2 4 4" xfId="22291" xr:uid="{00000000-0005-0000-0000-00005A340000}"/>
    <cellStyle name="Comma 9 6 2 2 4 5" xfId="34632" xr:uid="{00000000-0005-0000-0000-00005B340000}"/>
    <cellStyle name="Comma 9 6 2 2 5" xfId="16394" xr:uid="{00000000-0005-0000-0000-00005C340000}"/>
    <cellStyle name="Comma 9 6 2 2 5 2" xfId="28045" xr:uid="{00000000-0005-0000-0000-00005D340000}"/>
    <cellStyle name="Comma 9 6 2 2 6" xfId="10533" xr:uid="{00000000-0005-0000-0000-00005E340000}"/>
    <cellStyle name="Comma 9 6 2 2 7" xfId="22286" xr:uid="{00000000-0005-0000-0000-00005F340000}"/>
    <cellStyle name="Comma 9 6 2 2 8" xfId="34633" xr:uid="{00000000-0005-0000-0000-000060340000}"/>
    <cellStyle name="Comma 9 6 2 3" xfId="767" xr:uid="{00000000-0005-0000-0000-000061340000}"/>
    <cellStyle name="Comma 9 6 2 3 2" xfId="768" xr:uid="{00000000-0005-0000-0000-000062340000}"/>
    <cellStyle name="Comma 9 6 2 3 2 2" xfId="2964" xr:uid="{00000000-0005-0000-0000-000063340000}"/>
    <cellStyle name="Comma 9 6 2 3 2 2 2" xfId="7199" xr:uid="{00000000-0005-0000-0000-000064340000}"/>
    <cellStyle name="Comma 9 6 2 3 2 2 2 2" xfId="16402" xr:uid="{00000000-0005-0000-0000-000065340000}"/>
    <cellStyle name="Comma 9 6 2 3 2 2 2 3" xfId="28053" xr:uid="{00000000-0005-0000-0000-000066340000}"/>
    <cellStyle name="Comma 9 6 2 3 2 2 2 4" xfId="34634" xr:uid="{00000000-0005-0000-0000-000067340000}"/>
    <cellStyle name="Comma 9 6 2 3 2 2 3" xfId="10541" xr:uid="{00000000-0005-0000-0000-000068340000}"/>
    <cellStyle name="Comma 9 6 2 3 2 2 4" xfId="22294" xr:uid="{00000000-0005-0000-0000-000069340000}"/>
    <cellStyle name="Comma 9 6 2 3 2 2 5" xfId="34635" xr:uid="{00000000-0005-0000-0000-00006A340000}"/>
    <cellStyle name="Comma 9 6 2 3 2 3" xfId="5907" xr:uid="{00000000-0005-0000-0000-00006B340000}"/>
    <cellStyle name="Comma 9 6 2 3 2 3 2" xfId="16403" xr:uid="{00000000-0005-0000-0000-00006C340000}"/>
    <cellStyle name="Comma 9 6 2 3 2 3 2 2" xfId="28054" xr:uid="{00000000-0005-0000-0000-00006D340000}"/>
    <cellStyle name="Comma 9 6 2 3 2 3 3" xfId="10542" xr:uid="{00000000-0005-0000-0000-00006E340000}"/>
    <cellStyle name="Comma 9 6 2 3 2 3 4" xfId="22295" xr:uid="{00000000-0005-0000-0000-00006F340000}"/>
    <cellStyle name="Comma 9 6 2 3 2 3 5" xfId="34636" xr:uid="{00000000-0005-0000-0000-000070340000}"/>
    <cellStyle name="Comma 9 6 2 3 2 4" xfId="16401" xr:uid="{00000000-0005-0000-0000-000071340000}"/>
    <cellStyle name="Comma 9 6 2 3 2 4 2" xfId="28052" xr:uid="{00000000-0005-0000-0000-000072340000}"/>
    <cellStyle name="Comma 9 6 2 3 2 5" xfId="10540" xr:uid="{00000000-0005-0000-0000-000073340000}"/>
    <cellStyle name="Comma 9 6 2 3 2 6" xfId="22293" xr:uid="{00000000-0005-0000-0000-000074340000}"/>
    <cellStyle name="Comma 9 6 2 3 2 7" xfId="34637" xr:uid="{00000000-0005-0000-0000-000075340000}"/>
    <cellStyle name="Comma 9 6 2 3 3" xfId="2963" xr:uid="{00000000-0005-0000-0000-000076340000}"/>
    <cellStyle name="Comma 9 6 2 3 3 2" xfId="7198" xr:uid="{00000000-0005-0000-0000-000077340000}"/>
    <cellStyle name="Comma 9 6 2 3 3 2 2" xfId="16404" xr:uid="{00000000-0005-0000-0000-000078340000}"/>
    <cellStyle name="Comma 9 6 2 3 3 2 3" xfId="28055" xr:uid="{00000000-0005-0000-0000-000079340000}"/>
    <cellStyle name="Comma 9 6 2 3 3 2 4" xfId="34638" xr:uid="{00000000-0005-0000-0000-00007A340000}"/>
    <cellStyle name="Comma 9 6 2 3 3 3" xfId="10543" xr:uid="{00000000-0005-0000-0000-00007B340000}"/>
    <cellStyle name="Comma 9 6 2 3 3 4" xfId="22296" xr:uid="{00000000-0005-0000-0000-00007C340000}"/>
    <cellStyle name="Comma 9 6 2 3 3 5" xfId="34639" xr:uid="{00000000-0005-0000-0000-00007D340000}"/>
    <cellStyle name="Comma 9 6 2 3 4" xfId="5003" xr:uid="{00000000-0005-0000-0000-00007E340000}"/>
    <cellStyle name="Comma 9 6 2 3 4 2" xfId="16405" xr:uid="{00000000-0005-0000-0000-00007F340000}"/>
    <cellStyle name="Comma 9 6 2 3 4 2 2" xfId="28056" xr:uid="{00000000-0005-0000-0000-000080340000}"/>
    <cellStyle name="Comma 9 6 2 3 4 3" xfId="10544" xr:uid="{00000000-0005-0000-0000-000081340000}"/>
    <cellStyle name="Comma 9 6 2 3 4 4" xfId="22297" xr:uid="{00000000-0005-0000-0000-000082340000}"/>
    <cellStyle name="Comma 9 6 2 3 4 5" xfId="34640" xr:uid="{00000000-0005-0000-0000-000083340000}"/>
    <cellStyle name="Comma 9 6 2 3 5" xfId="16400" xr:uid="{00000000-0005-0000-0000-000084340000}"/>
    <cellStyle name="Comma 9 6 2 3 5 2" xfId="28051" xr:uid="{00000000-0005-0000-0000-000085340000}"/>
    <cellStyle name="Comma 9 6 2 3 6" xfId="10539" xr:uid="{00000000-0005-0000-0000-000086340000}"/>
    <cellStyle name="Comma 9 6 2 3 7" xfId="22292" xr:uid="{00000000-0005-0000-0000-000087340000}"/>
    <cellStyle name="Comma 9 6 2 3 8" xfId="34641" xr:uid="{00000000-0005-0000-0000-000088340000}"/>
    <cellStyle name="Comma 9 6 2 4" xfId="769" xr:uid="{00000000-0005-0000-0000-000089340000}"/>
    <cellStyle name="Comma 9 6 2 4 2" xfId="770" xr:uid="{00000000-0005-0000-0000-00008A340000}"/>
    <cellStyle name="Comma 9 6 2 4 2 2" xfId="2966" xr:uid="{00000000-0005-0000-0000-00008B340000}"/>
    <cellStyle name="Comma 9 6 2 4 2 2 2" xfId="7201" xr:uid="{00000000-0005-0000-0000-00008C340000}"/>
    <cellStyle name="Comma 9 6 2 4 2 2 2 2" xfId="16408" xr:uid="{00000000-0005-0000-0000-00008D340000}"/>
    <cellStyle name="Comma 9 6 2 4 2 2 2 3" xfId="28059" xr:uid="{00000000-0005-0000-0000-00008E340000}"/>
    <cellStyle name="Comma 9 6 2 4 2 2 2 4" xfId="34642" xr:uid="{00000000-0005-0000-0000-00008F340000}"/>
    <cellStyle name="Comma 9 6 2 4 2 2 3" xfId="10547" xr:uid="{00000000-0005-0000-0000-000090340000}"/>
    <cellStyle name="Comma 9 6 2 4 2 2 4" xfId="22300" xr:uid="{00000000-0005-0000-0000-000091340000}"/>
    <cellStyle name="Comma 9 6 2 4 2 2 5" xfId="34643" xr:uid="{00000000-0005-0000-0000-000092340000}"/>
    <cellStyle name="Comma 9 6 2 4 2 3" xfId="5908" xr:uid="{00000000-0005-0000-0000-000093340000}"/>
    <cellStyle name="Comma 9 6 2 4 2 3 2" xfId="16409" xr:uid="{00000000-0005-0000-0000-000094340000}"/>
    <cellStyle name="Comma 9 6 2 4 2 3 2 2" xfId="28060" xr:uid="{00000000-0005-0000-0000-000095340000}"/>
    <cellStyle name="Comma 9 6 2 4 2 3 3" xfId="10548" xr:uid="{00000000-0005-0000-0000-000096340000}"/>
    <cellStyle name="Comma 9 6 2 4 2 3 4" xfId="22301" xr:uid="{00000000-0005-0000-0000-000097340000}"/>
    <cellStyle name="Comma 9 6 2 4 2 3 5" xfId="34644" xr:uid="{00000000-0005-0000-0000-000098340000}"/>
    <cellStyle name="Comma 9 6 2 4 2 4" xfId="16407" xr:uid="{00000000-0005-0000-0000-000099340000}"/>
    <cellStyle name="Comma 9 6 2 4 2 4 2" xfId="28058" xr:uid="{00000000-0005-0000-0000-00009A340000}"/>
    <cellStyle name="Comma 9 6 2 4 2 5" xfId="10546" xr:uid="{00000000-0005-0000-0000-00009B340000}"/>
    <cellStyle name="Comma 9 6 2 4 2 6" xfId="22299" xr:uid="{00000000-0005-0000-0000-00009C340000}"/>
    <cellStyle name="Comma 9 6 2 4 2 7" xfId="34645" xr:uid="{00000000-0005-0000-0000-00009D340000}"/>
    <cellStyle name="Comma 9 6 2 4 3" xfId="2965" xr:uid="{00000000-0005-0000-0000-00009E340000}"/>
    <cellStyle name="Comma 9 6 2 4 3 2" xfId="7200" xr:uid="{00000000-0005-0000-0000-00009F340000}"/>
    <cellStyle name="Comma 9 6 2 4 3 2 2" xfId="16410" xr:uid="{00000000-0005-0000-0000-0000A0340000}"/>
    <cellStyle name="Comma 9 6 2 4 3 2 3" xfId="28061" xr:uid="{00000000-0005-0000-0000-0000A1340000}"/>
    <cellStyle name="Comma 9 6 2 4 3 2 4" xfId="34646" xr:uid="{00000000-0005-0000-0000-0000A2340000}"/>
    <cellStyle name="Comma 9 6 2 4 3 3" xfId="10549" xr:uid="{00000000-0005-0000-0000-0000A3340000}"/>
    <cellStyle name="Comma 9 6 2 4 3 4" xfId="22302" xr:uid="{00000000-0005-0000-0000-0000A4340000}"/>
    <cellStyle name="Comma 9 6 2 4 3 5" xfId="34647" xr:uid="{00000000-0005-0000-0000-0000A5340000}"/>
    <cellStyle name="Comma 9 6 2 4 4" xfId="5454" xr:uid="{00000000-0005-0000-0000-0000A6340000}"/>
    <cellStyle name="Comma 9 6 2 4 4 2" xfId="16411" xr:uid="{00000000-0005-0000-0000-0000A7340000}"/>
    <cellStyle name="Comma 9 6 2 4 4 2 2" xfId="28062" xr:uid="{00000000-0005-0000-0000-0000A8340000}"/>
    <cellStyle name="Comma 9 6 2 4 4 3" xfId="10550" xr:uid="{00000000-0005-0000-0000-0000A9340000}"/>
    <cellStyle name="Comma 9 6 2 4 4 4" xfId="22303" xr:uid="{00000000-0005-0000-0000-0000AA340000}"/>
    <cellStyle name="Comma 9 6 2 4 4 5" xfId="34648" xr:uid="{00000000-0005-0000-0000-0000AB340000}"/>
    <cellStyle name="Comma 9 6 2 4 5" xfId="16406" xr:uid="{00000000-0005-0000-0000-0000AC340000}"/>
    <cellStyle name="Comma 9 6 2 4 5 2" xfId="28057" xr:uid="{00000000-0005-0000-0000-0000AD340000}"/>
    <cellStyle name="Comma 9 6 2 4 6" xfId="10545" xr:uid="{00000000-0005-0000-0000-0000AE340000}"/>
    <cellStyle name="Comma 9 6 2 4 7" xfId="22298" xr:uid="{00000000-0005-0000-0000-0000AF340000}"/>
    <cellStyle name="Comma 9 6 2 4 8" xfId="34649" xr:uid="{00000000-0005-0000-0000-0000B0340000}"/>
    <cellStyle name="Comma 9 6 2 5" xfId="771" xr:uid="{00000000-0005-0000-0000-0000B1340000}"/>
    <cellStyle name="Comma 9 6 2 5 2" xfId="2967" xr:uid="{00000000-0005-0000-0000-0000B2340000}"/>
    <cellStyle name="Comma 9 6 2 5 2 2" xfId="7202" xr:uid="{00000000-0005-0000-0000-0000B3340000}"/>
    <cellStyle name="Comma 9 6 2 5 2 2 2" xfId="16413" xr:uid="{00000000-0005-0000-0000-0000B4340000}"/>
    <cellStyle name="Comma 9 6 2 5 2 2 3" xfId="28064" xr:uid="{00000000-0005-0000-0000-0000B5340000}"/>
    <cellStyle name="Comma 9 6 2 5 2 2 4" xfId="34650" xr:uid="{00000000-0005-0000-0000-0000B6340000}"/>
    <cellStyle name="Comma 9 6 2 5 2 3" xfId="10552" xr:uid="{00000000-0005-0000-0000-0000B7340000}"/>
    <cellStyle name="Comma 9 6 2 5 2 4" xfId="22305" xr:uid="{00000000-0005-0000-0000-0000B8340000}"/>
    <cellStyle name="Comma 9 6 2 5 2 5" xfId="34651" xr:uid="{00000000-0005-0000-0000-0000B9340000}"/>
    <cellStyle name="Comma 9 6 2 5 3" xfId="5909" xr:uid="{00000000-0005-0000-0000-0000BA340000}"/>
    <cellStyle name="Comma 9 6 2 5 3 2" xfId="16414" xr:uid="{00000000-0005-0000-0000-0000BB340000}"/>
    <cellStyle name="Comma 9 6 2 5 3 2 2" xfId="28065" xr:uid="{00000000-0005-0000-0000-0000BC340000}"/>
    <cellStyle name="Comma 9 6 2 5 3 3" xfId="10553" xr:uid="{00000000-0005-0000-0000-0000BD340000}"/>
    <cellStyle name="Comma 9 6 2 5 3 4" xfId="22306" xr:uid="{00000000-0005-0000-0000-0000BE340000}"/>
    <cellStyle name="Comma 9 6 2 5 3 5" xfId="34652" xr:uid="{00000000-0005-0000-0000-0000BF340000}"/>
    <cellStyle name="Comma 9 6 2 5 4" xfId="16412" xr:uid="{00000000-0005-0000-0000-0000C0340000}"/>
    <cellStyle name="Comma 9 6 2 5 4 2" xfId="28063" xr:uid="{00000000-0005-0000-0000-0000C1340000}"/>
    <cellStyle name="Comma 9 6 2 5 5" xfId="10551" xr:uid="{00000000-0005-0000-0000-0000C2340000}"/>
    <cellStyle name="Comma 9 6 2 5 6" xfId="22304" xr:uid="{00000000-0005-0000-0000-0000C3340000}"/>
    <cellStyle name="Comma 9 6 2 5 7" xfId="34653" xr:uid="{00000000-0005-0000-0000-0000C4340000}"/>
    <cellStyle name="Comma 9 6 2 6" xfId="2960" xr:uid="{00000000-0005-0000-0000-0000C5340000}"/>
    <cellStyle name="Comma 9 6 2 6 2" xfId="7195" xr:uid="{00000000-0005-0000-0000-0000C6340000}"/>
    <cellStyle name="Comma 9 6 2 6 2 2" xfId="16415" xr:uid="{00000000-0005-0000-0000-0000C7340000}"/>
    <cellStyle name="Comma 9 6 2 6 2 3" xfId="28066" xr:uid="{00000000-0005-0000-0000-0000C8340000}"/>
    <cellStyle name="Comma 9 6 2 6 2 4" xfId="34654" xr:uid="{00000000-0005-0000-0000-0000C9340000}"/>
    <cellStyle name="Comma 9 6 2 6 3" xfId="10554" xr:uid="{00000000-0005-0000-0000-0000CA340000}"/>
    <cellStyle name="Comma 9 6 2 6 4" xfId="22307" xr:uid="{00000000-0005-0000-0000-0000CB340000}"/>
    <cellStyle name="Comma 9 6 2 6 5" xfId="34655" xr:uid="{00000000-0005-0000-0000-0000CC340000}"/>
    <cellStyle name="Comma 9 6 2 7" xfId="4761" xr:uid="{00000000-0005-0000-0000-0000CD340000}"/>
    <cellStyle name="Comma 9 6 2 7 2" xfId="16416" xr:uid="{00000000-0005-0000-0000-0000CE340000}"/>
    <cellStyle name="Comma 9 6 2 7 2 2" xfId="28067" xr:uid="{00000000-0005-0000-0000-0000CF340000}"/>
    <cellStyle name="Comma 9 6 2 7 3" xfId="10555" xr:uid="{00000000-0005-0000-0000-0000D0340000}"/>
    <cellStyle name="Comma 9 6 2 7 4" xfId="22308" xr:uid="{00000000-0005-0000-0000-0000D1340000}"/>
    <cellStyle name="Comma 9 6 2 7 5" xfId="34656" xr:uid="{00000000-0005-0000-0000-0000D2340000}"/>
    <cellStyle name="Comma 9 6 2 8" xfId="16393" xr:uid="{00000000-0005-0000-0000-0000D3340000}"/>
    <cellStyle name="Comma 9 6 2 8 2" xfId="28044" xr:uid="{00000000-0005-0000-0000-0000D4340000}"/>
    <cellStyle name="Comma 9 6 2 9" xfId="10532" xr:uid="{00000000-0005-0000-0000-0000D5340000}"/>
    <cellStyle name="Comma 9 6 3" xfId="772" xr:uid="{00000000-0005-0000-0000-0000D6340000}"/>
    <cellStyle name="Comma 9 6 3 2" xfId="773" xr:uid="{00000000-0005-0000-0000-0000D7340000}"/>
    <cellStyle name="Comma 9 6 3 2 2" xfId="2969" xr:uid="{00000000-0005-0000-0000-0000D8340000}"/>
    <cellStyle name="Comma 9 6 3 2 2 2" xfId="7204" xr:uid="{00000000-0005-0000-0000-0000D9340000}"/>
    <cellStyle name="Comma 9 6 3 2 2 2 2" xfId="16419" xr:uid="{00000000-0005-0000-0000-0000DA340000}"/>
    <cellStyle name="Comma 9 6 3 2 2 2 3" xfId="28070" xr:uid="{00000000-0005-0000-0000-0000DB340000}"/>
    <cellStyle name="Comma 9 6 3 2 2 2 4" xfId="34657" xr:uid="{00000000-0005-0000-0000-0000DC340000}"/>
    <cellStyle name="Comma 9 6 3 2 2 3" xfId="10558" xr:uid="{00000000-0005-0000-0000-0000DD340000}"/>
    <cellStyle name="Comma 9 6 3 2 2 4" xfId="22311" xr:uid="{00000000-0005-0000-0000-0000DE340000}"/>
    <cellStyle name="Comma 9 6 3 2 2 5" xfId="34658" xr:uid="{00000000-0005-0000-0000-0000DF340000}"/>
    <cellStyle name="Comma 9 6 3 2 3" xfId="5910" xr:uid="{00000000-0005-0000-0000-0000E0340000}"/>
    <cellStyle name="Comma 9 6 3 2 3 2" xfId="16420" xr:uid="{00000000-0005-0000-0000-0000E1340000}"/>
    <cellStyle name="Comma 9 6 3 2 3 2 2" xfId="28071" xr:uid="{00000000-0005-0000-0000-0000E2340000}"/>
    <cellStyle name="Comma 9 6 3 2 3 3" xfId="10559" xr:uid="{00000000-0005-0000-0000-0000E3340000}"/>
    <cellStyle name="Comma 9 6 3 2 3 4" xfId="22312" xr:uid="{00000000-0005-0000-0000-0000E4340000}"/>
    <cellStyle name="Comma 9 6 3 2 3 5" xfId="34659" xr:uid="{00000000-0005-0000-0000-0000E5340000}"/>
    <cellStyle name="Comma 9 6 3 2 4" xfId="16418" xr:uid="{00000000-0005-0000-0000-0000E6340000}"/>
    <cellStyle name="Comma 9 6 3 2 4 2" xfId="28069" xr:uid="{00000000-0005-0000-0000-0000E7340000}"/>
    <cellStyle name="Comma 9 6 3 2 5" xfId="10557" xr:uid="{00000000-0005-0000-0000-0000E8340000}"/>
    <cellStyle name="Comma 9 6 3 2 6" xfId="22310" xr:uid="{00000000-0005-0000-0000-0000E9340000}"/>
    <cellStyle name="Comma 9 6 3 2 7" xfId="34660" xr:uid="{00000000-0005-0000-0000-0000EA340000}"/>
    <cellStyle name="Comma 9 6 3 3" xfId="2968" xr:uid="{00000000-0005-0000-0000-0000EB340000}"/>
    <cellStyle name="Comma 9 6 3 3 2" xfId="7203" xr:uid="{00000000-0005-0000-0000-0000EC340000}"/>
    <cellStyle name="Comma 9 6 3 3 2 2" xfId="16421" xr:uid="{00000000-0005-0000-0000-0000ED340000}"/>
    <cellStyle name="Comma 9 6 3 3 2 3" xfId="28072" xr:uid="{00000000-0005-0000-0000-0000EE340000}"/>
    <cellStyle name="Comma 9 6 3 3 2 4" xfId="34661" xr:uid="{00000000-0005-0000-0000-0000EF340000}"/>
    <cellStyle name="Comma 9 6 3 3 3" xfId="10560" xr:uid="{00000000-0005-0000-0000-0000F0340000}"/>
    <cellStyle name="Comma 9 6 3 3 4" xfId="22313" xr:uid="{00000000-0005-0000-0000-0000F1340000}"/>
    <cellStyle name="Comma 9 6 3 3 5" xfId="34662" xr:uid="{00000000-0005-0000-0000-0000F2340000}"/>
    <cellStyle name="Comma 9 6 3 4" xfId="5158" xr:uid="{00000000-0005-0000-0000-0000F3340000}"/>
    <cellStyle name="Comma 9 6 3 4 2" xfId="16422" xr:uid="{00000000-0005-0000-0000-0000F4340000}"/>
    <cellStyle name="Comma 9 6 3 4 2 2" xfId="28073" xr:uid="{00000000-0005-0000-0000-0000F5340000}"/>
    <cellStyle name="Comma 9 6 3 4 3" xfId="10561" xr:uid="{00000000-0005-0000-0000-0000F6340000}"/>
    <cellStyle name="Comma 9 6 3 4 4" xfId="22314" xr:uid="{00000000-0005-0000-0000-0000F7340000}"/>
    <cellStyle name="Comma 9 6 3 4 5" xfId="34663" xr:uid="{00000000-0005-0000-0000-0000F8340000}"/>
    <cellStyle name="Comma 9 6 3 5" xfId="16417" xr:uid="{00000000-0005-0000-0000-0000F9340000}"/>
    <cellStyle name="Comma 9 6 3 5 2" xfId="28068" xr:uid="{00000000-0005-0000-0000-0000FA340000}"/>
    <cellStyle name="Comma 9 6 3 6" xfId="10556" xr:uid="{00000000-0005-0000-0000-0000FB340000}"/>
    <cellStyle name="Comma 9 6 3 7" xfId="22309" xr:uid="{00000000-0005-0000-0000-0000FC340000}"/>
    <cellStyle name="Comma 9 6 3 8" xfId="34664" xr:uid="{00000000-0005-0000-0000-0000FD340000}"/>
    <cellStyle name="Comma 9 6 4" xfId="774" xr:uid="{00000000-0005-0000-0000-0000FE340000}"/>
    <cellStyle name="Comma 9 6 4 2" xfId="775" xr:uid="{00000000-0005-0000-0000-0000FF340000}"/>
    <cellStyle name="Comma 9 6 4 2 2" xfId="2971" xr:uid="{00000000-0005-0000-0000-000000350000}"/>
    <cellStyle name="Comma 9 6 4 2 2 2" xfId="7206" xr:uid="{00000000-0005-0000-0000-000001350000}"/>
    <cellStyle name="Comma 9 6 4 2 2 2 2" xfId="16425" xr:uid="{00000000-0005-0000-0000-000002350000}"/>
    <cellStyle name="Comma 9 6 4 2 2 2 3" xfId="28076" xr:uid="{00000000-0005-0000-0000-000003350000}"/>
    <cellStyle name="Comma 9 6 4 2 2 2 4" xfId="34665" xr:uid="{00000000-0005-0000-0000-000004350000}"/>
    <cellStyle name="Comma 9 6 4 2 2 3" xfId="10564" xr:uid="{00000000-0005-0000-0000-000005350000}"/>
    <cellStyle name="Comma 9 6 4 2 2 4" xfId="22317" xr:uid="{00000000-0005-0000-0000-000006350000}"/>
    <cellStyle name="Comma 9 6 4 2 2 5" xfId="34666" xr:uid="{00000000-0005-0000-0000-000007350000}"/>
    <cellStyle name="Comma 9 6 4 2 3" xfId="5911" xr:uid="{00000000-0005-0000-0000-000008350000}"/>
    <cellStyle name="Comma 9 6 4 2 3 2" xfId="16426" xr:uid="{00000000-0005-0000-0000-000009350000}"/>
    <cellStyle name="Comma 9 6 4 2 3 2 2" xfId="28077" xr:uid="{00000000-0005-0000-0000-00000A350000}"/>
    <cellStyle name="Comma 9 6 4 2 3 3" xfId="10565" xr:uid="{00000000-0005-0000-0000-00000B350000}"/>
    <cellStyle name="Comma 9 6 4 2 3 4" xfId="22318" xr:uid="{00000000-0005-0000-0000-00000C350000}"/>
    <cellStyle name="Comma 9 6 4 2 3 5" xfId="34667" xr:uid="{00000000-0005-0000-0000-00000D350000}"/>
    <cellStyle name="Comma 9 6 4 2 4" xfId="16424" xr:uid="{00000000-0005-0000-0000-00000E350000}"/>
    <cellStyle name="Comma 9 6 4 2 4 2" xfId="28075" xr:uid="{00000000-0005-0000-0000-00000F350000}"/>
    <cellStyle name="Comma 9 6 4 2 5" xfId="10563" xr:uid="{00000000-0005-0000-0000-000010350000}"/>
    <cellStyle name="Comma 9 6 4 2 6" xfId="22316" xr:uid="{00000000-0005-0000-0000-000011350000}"/>
    <cellStyle name="Comma 9 6 4 2 7" xfId="34668" xr:uid="{00000000-0005-0000-0000-000012350000}"/>
    <cellStyle name="Comma 9 6 4 3" xfId="2970" xr:uid="{00000000-0005-0000-0000-000013350000}"/>
    <cellStyle name="Comma 9 6 4 3 2" xfId="7205" xr:uid="{00000000-0005-0000-0000-000014350000}"/>
    <cellStyle name="Comma 9 6 4 3 2 2" xfId="16427" xr:uid="{00000000-0005-0000-0000-000015350000}"/>
    <cellStyle name="Comma 9 6 4 3 2 3" xfId="28078" xr:uid="{00000000-0005-0000-0000-000016350000}"/>
    <cellStyle name="Comma 9 6 4 3 2 4" xfId="34669" xr:uid="{00000000-0005-0000-0000-000017350000}"/>
    <cellStyle name="Comma 9 6 4 3 3" xfId="10566" xr:uid="{00000000-0005-0000-0000-000018350000}"/>
    <cellStyle name="Comma 9 6 4 3 4" xfId="22319" xr:uid="{00000000-0005-0000-0000-000019350000}"/>
    <cellStyle name="Comma 9 6 4 3 5" xfId="34670" xr:uid="{00000000-0005-0000-0000-00001A350000}"/>
    <cellStyle name="Comma 9 6 4 4" xfId="4916" xr:uid="{00000000-0005-0000-0000-00001B350000}"/>
    <cellStyle name="Comma 9 6 4 4 2" xfId="16428" xr:uid="{00000000-0005-0000-0000-00001C350000}"/>
    <cellStyle name="Comma 9 6 4 4 2 2" xfId="28079" xr:uid="{00000000-0005-0000-0000-00001D350000}"/>
    <cellStyle name="Comma 9 6 4 4 3" xfId="10567" xr:uid="{00000000-0005-0000-0000-00001E350000}"/>
    <cellStyle name="Comma 9 6 4 4 4" xfId="22320" xr:uid="{00000000-0005-0000-0000-00001F350000}"/>
    <cellStyle name="Comma 9 6 4 4 5" xfId="34671" xr:uid="{00000000-0005-0000-0000-000020350000}"/>
    <cellStyle name="Comma 9 6 4 5" xfId="16423" xr:uid="{00000000-0005-0000-0000-000021350000}"/>
    <cellStyle name="Comma 9 6 4 5 2" xfId="28074" xr:uid="{00000000-0005-0000-0000-000022350000}"/>
    <cellStyle name="Comma 9 6 4 6" xfId="10562" xr:uid="{00000000-0005-0000-0000-000023350000}"/>
    <cellStyle name="Comma 9 6 4 7" xfId="22315" xr:uid="{00000000-0005-0000-0000-000024350000}"/>
    <cellStyle name="Comma 9 6 4 8" xfId="34672" xr:uid="{00000000-0005-0000-0000-000025350000}"/>
    <cellStyle name="Comma 9 6 5" xfId="776" xr:uid="{00000000-0005-0000-0000-000026350000}"/>
    <cellStyle name="Comma 9 6 5 2" xfId="777" xr:uid="{00000000-0005-0000-0000-000027350000}"/>
    <cellStyle name="Comma 9 6 5 2 2" xfId="2973" xr:uid="{00000000-0005-0000-0000-000028350000}"/>
    <cellStyle name="Comma 9 6 5 2 2 2" xfId="7208" xr:uid="{00000000-0005-0000-0000-000029350000}"/>
    <cellStyle name="Comma 9 6 5 2 2 2 2" xfId="16431" xr:uid="{00000000-0005-0000-0000-00002A350000}"/>
    <cellStyle name="Comma 9 6 5 2 2 2 3" xfId="28082" xr:uid="{00000000-0005-0000-0000-00002B350000}"/>
    <cellStyle name="Comma 9 6 5 2 2 2 4" xfId="34673" xr:uid="{00000000-0005-0000-0000-00002C350000}"/>
    <cellStyle name="Comma 9 6 5 2 2 3" xfId="10570" xr:uid="{00000000-0005-0000-0000-00002D350000}"/>
    <cellStyle name="Comma 9 6 5 2 2 4" xfId="22323" xr:uid="{00000000-0005-0000-0000-00002E350000}"/>
    <cellStyle name="Comma 9 6 5 2 2 5" xfId="34674" xr:uid="{00000000-0005-0000-0000-00002F350000}"/>
    <cellStyle name="Comma 9 6 5 2 3" xfId="5912" xr:uid="{00000000-0005-0000-0000-000030350000}"/>
    <cellStyle name="Comma 9 6 5 2 3 2" xfId="16432" xr:uid="{00000000-0005-0000-0000-000031350000}"/>
    <cellStyle name="Comma 9 6 5 2 3 2 2" xfId="28083" xr:uid="{00000000-0005-0000-0000-000032350000}"/>
    <cellStyle name="Comma 9 6 5 2 3 3" xfId="10571" xr:uid="{00000000-0005-0000-0000-000033350000}"/>
    <cellStyle name="Comma 9 6 5 2 3 4" xfId="22324" xr:uid="{00000000-0005-0000-0000-000034350000}"/>
    <cellStyle name="Comma 9 6 5 2 3 5" xfId="34675" xr:uid="{00000000-0005-0000-0000-000035350000}"/>
    <cellStyle name="Comma 9 6 5 2 4" xfId="16430" xr:uid="{00000000-0005-0000-0000-000036350000}"/>
    <cellStyle name="Comma 9 6 5 2 4 2" xfId="28081" xr:uid="{00000000-0005-0000-0000-000037350000}"/>
    <cellStyle name="Comma 9 6 5 2 5" xfId="10569" xr:uid="{00000000-0005-0000-0000-000038350000}"/>
    <cellStyle name="Comma 9 6 5 2 6" xfId="22322" xr:uid="{00000000-0005-0000-0000-000039350000}"/>
    <cellStyle name="Comma 9 6 5 2 7" xfId="34676" xr:uid="{00000000-0005-0000-0000-00003A350000}"/>
    <cellStyle name="Comma 9 6 5 3" xfId="2972" xr:uid="{00000000-0005-0000-0000-00003B350000}"/>
    <cellStyle name="Comma 9 6 5 3 2" xfId="7207" xr:uid="{00000000-0005-0000-0000-00003C350000}"/>
    <cellStyle name="Comma 9 6 5 3 2 2" xfId="16433" xr:uid="{00000000-0005-0000-0000-00003D350000}"/>
    <cellStyle name="Comma 9 6 5 3 2 3" xfId="28084" xr:uid="{00000000-0005-0000-0000-00003E350000}"/>
    <cellStyle name="Comma 9 6 5 3 2 4" xfId="34677" xr:uid="{00000000-0005-0000-0000-00003F350000}"/>
    <cellStyle name="Comma 9 6 5 3 3" xfId="10572" xr:uid="{00000000-0005-0000-0000-000040350000}"/>
    <cellStyle name="Comma 9 6 5 3 4" xfId="22325" xr:uid="{00000000-0005-0000-0000-000041350000}"/>
    <cellStyle name="Comma 9 6 5 3 5" xfId="34678" xr:uid="{00000000-0005-0000-0000-000042350000}"/>
    <cellStyle name="Comma 9 6 5 4" xfId="5367" xr:uid="{00000000-0005-0000-0000-000043350000}"/>
    <cellStyle name="Comma 9 6 5 4 2" xfId="16434" xr:uid="{00000000-0005-0000-0000-000044350000}"/>
    <cellStyle name="Comma 9 6 5 4 2 2" xfId="28085" xr:uid="{00000000-0005-0000-0000-000045350000}"/>
    <cellStyle name="Comma 9 6 5 4 3" xfId="10573" xr:uid="{00000000-0005-0000-0000-000046350000}"/>
    <cellStyle name="Comma 9 6 5 4 4" xfId="22326" xr:uid="{00000000-0005-0000-0000-000047350000}"/>
    <cellStyle name="Comma 9 6 5 4 5" xfId="34679" xr:uid="{00000000-0005-0000-0000-000048350000}"/>
    <cellStyle name="Comma 9 6 5 5" xfId="16429" xr:uid="{00000000-0005-0000-0000-000049350000}"/>
    <cellStyle name="Comma 9 6 5 5 2" xfId="28080" xr:uid="{00000000-0005-0000-0000-00004A350000}"/>
    <cellStyle name="Comma 9 6 5 6" xfId="10568" xr:uid="{00000000-0005-0000-0000-00004B350000}"/>
    <cellStyle name="Comma 9 6 5 7" xfId="22321" xr:uid="{00000000-0005-0000-0000-00004C350000}"/>
    <cellStyle name="Comma 9 6 5 8" xfId="34680" xr:uid="{00000000-0005-0000-0000-00004D350000}"/>
    <cellStyle name="Comma 9 6 6" xfId="778" xr:uid="{00000000-0005-0000-0000-00004E350000}"/>
    <cellStyle name="Comma 9 6 6 2" xfId="2974" xr:uid="{00000000-0005-0000-0000-00004F350000}"/>
    <cellStyle name="Comma 9 6 6 2 2" xfId="7209" xr:uid="{00000000-0005-0000-0000-000050350000}"/>
    <cellStyle name="Comma 9 6 6 2 2 2" xfId="16436" xr:uid="{00000000-0005-0000-0000-000051350000}"/>
    <cellStyle name="Comma 9 6 6 2 2 3" xfId="28087" xr:uid="{00000000-0005-0000-0000-000052350000}"/>
    <cellStyle name="Comma 9 6 6 2 2 4" xfId="34681" xr:uid="{00000000-0005-0000-0000-000053350000}"/>
    <cellStyle name="Comma 9 6 6 2 3" xfId="10575" xr:uid="{00000000-0005-0000-0000-000054350000}"/>
    <cellStyle name="Comma 9 6 6 2 4" xfId="22328" xr:uid="{00000000-0005-0000-0000-000055350000}"/>
    <cellStyle name="Comma 9 6 6 2 5" xfId="34682" xr:uid="{00000000-0005-0000-0000-000056350000}"/>
    <cellStyle name="Comma 9 6 6 3" xfId="5913" xr:uid="{00000000-0005-0000-0000-000057350000}"/>
    <cellStyle name="Comma 9 6 6 3 2" xfId="16437" xr:uid="{00000000-0005-0000-0000-000058350000}"/>
    <cellStyle name="Comma 9 6 6 3 2 2" xfId="28088" xr:uid="{00000000-0005-0000-0000-000059350000}"/>
    <cellStyle name="Comma 9 6 6 3 3" xfId="10576" xr:uid="{00000000-0005-0000-0000-00005A350000}"/>
    <cellStyle name="Comma 9 6 6 3 4" xfId="22329" xr:uid="{00000000-0005-0000-0000-00005B350000}"/>
    <cellStyle name="Comma 9 6 6 3 5" xfId="34683" xr:uid="{00000000-0005-0000-0000-00005C350000}"/>
    <cellStyle name="Comma 9 6 6 4" xfId="16435" xr:uid="{00000000-0005-0000-0000-00005D350000}"/>
    <cellStyle name="Comma 9 6 6 4 2" xfId="28086" xr:uid="{00000000-0005-0000-0000-00005E350000}"/>
    <cellStyle name="Comma 9 6 6 5" xfId="10574" xr:uid="{00000000-0005-0000-0000-00005F350000}"/>
    <cellStyle name="Comma 9 6 6 6" xfId="22327" xr:uid="{00000000-0005-0000-0000-000060350000}"/>
    <cellStyle name="Comma 9 6 6 7" xfId="34684" xr:uid="{00000000-0005-0000-0000-000061350000}"/>
    <cellStyle name="Comma 9 6 7" xfId="2959" xr:uid="{00000000-0005-0000-0000-000062350000}"/>
    <cellStyle name="Comma 9 6 7 2" xfId="7194" xr:uid="{00000000-0005-0000-0000-000063350000}"/>
    <cellStyle name="Comma 9 6 7 2 2" xfId="16438" xr:uid="{00000000-0005-0000-0000-000064350000}"/>
    <cellStyle name="Comma 9 6 7 2 3" xfId="28089" xr:uid="{00000000-0005-0000-0000-000065350000}"/>
    <cellStyle name="Comma 9 6 7 2 4" xfId="34685" xr:uid="{00000000-0005-0000-0000-000066350000}"/>
    <cellStyle name="Comma 9 6 7 3" xfId="10577" xr:uid="{00000000-0005-0000-0000-000067350000}"/>
    <cellStyle name="Comma 9 6 7 4" xfId="22330" xr:uid="{00000000-0005-0000-0000-000068350000}"/>
    <cellStyle name="Comma 9 6 7 5" xfId="34686" xr:uid="{00000000-0005-0000-0000-000069350000}"/>
    <cellStyle name="Comma 9 6 8" xfId="4674" xr:uid="{00000000-0005-0000-0000-00006A350000}"/>
    <cellStyle name="Comma 9 6 8 2" xfId="16439" xr:uid="{00000000-0005-0000-0000-00006B350000}"/>
    <cellStyle name="Comma 9 6 8 2 2" xfId="28090" xr:uid="{00000000-0005-0000-0000-00006C350000}"/>
    <cellStyle name="Comma 9 6 8 3" xfId="10578" xr:uid="{00000000-0005-0000-0000-00006D350000}"/>
    <cellStyle name="Comma 9 6 8 4" xfId="22331" xr:uid="{00000000-0005-0000-0000-00006E350000}"/>
    <cellStyle name="Comma 9 6 8 5" xfId="34687" xr:uid="{00000000-0005-0000-0000-00006F350000}"/>
    <cellStyle name="Comma 9 6 9" xfId="16392" xr:uid="{00000000-0005-0000-0000-000070350000}"/>
    <cellStyle name="Comma 9 6 9 2" xfId="28043" xr:uid="{00000000-0005-0000-0000-000071350000}"/>
    <cellStyle name="Comma 9 7" xfId="779" xr:uid="{00000000-0005-0000-0000-000072350000}"/>
    <cellStyle name="Comma 9 7 10" xfId="10579" xr:uid="{00000000-0005-0000-0000-000073350000}"/>
    <cellStyle name="Comma 9 7 11" xfId="22332" xr:uid="{00000000-0005-0000-0000-000074350000}"/>
    <cellStyle name="Comma 9 7 12" xfId="34688" xr:uid="{00000000-0005-0000-0000-000075350000}"/>
    <cellStyle name="Comma 9 7 2" xfId="780" xr:uid="{00000000-0005-0000-0000-000076350000}"/>
    <cellStyle name="Comma 9 7 2 10" xfId="22333" xr:uid="{00000000-0005-0000-0000-000077350000}"/>
    <cellStyle name="Comma 9 7 2 11" xfId="34689" xr:uid="{00000000-0005-0000-0000-000078350000}"/>
    <cellStyle name="Comma 9 7 2 2" xfId="781" xr:uid="{00000000-0005-0000-0000-000079350000}"/>
    <cellStyle name="Comma 9 7 2 2 2" xfId="782" xr:uid="{00000000-0005-0000-0000-00007A350000}"/>
    <cellStyle name="Comma 9 7 2 2 2 2" xfId="2978" xr:uid="{00000000-0005-0000-0000-00007B350000}"/>
    <cellStyle name="Comma 9 7 2 2 2 2 2" xfId="7213" xr:uid="{00000000-0005-0000-0000-00007C350000}"/>
    <cellStyle name="Comma 9 7 2 2 2 2 2 2" xfId="16444" xr:uid="{00000000-0005-0000-0000-00007D350000}"/>
    <cellStyle name="Comma 9 7 2 2 2 2 2 3" xfId="28095" xr:uid="{00000000-0005-0000-0000-00007E350000}"/>
    <cellStyle name="Comma 9 7 2 2 2 2 2 4" xfId="34690" xr:uid="{00000000-0005-0000-0000-00007F350000}"/>
    <cellStyle name="Comma 9 7 2 2 2 2 3" xfId="10583" xr:uid="{00000000-0005-0000-0000-000080350000}"/>
    <cellStyle name="Comma 9 7 2 2 2 2 4" xfId="22336" xr:uid="{00000000-0005-0000-0000-000081350000}"/>
    <cellStyle name="Comma 9 7 2 2 2 2 5" xfId="34691" xr:uid="{00000000-0005-0000-0000-000082350000}"/>
    <cellStyle name="Comma 9 7 2 2 2 3" xfId="5914" xr:uid="{00000000-0005-0000-0000-000083350000}"/>
    <cellStyle name="Comma 9 7 2 2 2 3 2" xfId="16445" xr:uid="{00000000-0005-0000-0000-000084350000}"/>
    <cellStyle name="Comma 9 7 2 2 2 3 2 2" xfId="28096" xr:uid="{00000000-0005-0000-0000-000085350000}"/>
    <cellStyle name="Comma 9 7 2 2 2 3 3" xfId="10584" xr:uid="{00000000-0005-0000-0000-000086350000}"/>
    <cellStyle name="Comma 9 7 2 2 2 3 4" xfId="22337" xr:uid="{00000000-0005-0000-0000-000087350000}"/>
    <cellStyle name="Comma 9 7 2 2 2 3 5" xfId="34692" xr:uid="{00000000-0005-0000-0000-000088350000}"/>
    <cellStyle name="Comma 9 7 2 2 2 4" xfId="16443" xr:uid="{00000000-0005-0000-0000-000089350000}"/>
    <cellStyle name="Comma 9 7 2 2 2 4 2" xfId="28094" xr:uid="{00000000-0005-0000-0000-00008A350000}"/>
    <cellStyle name="Comma 9 7 2 2 2 5" xfId="10582" xr:uid="{00000000-0005-0000-0000-00008B350000}"/>
    <cellStyle name="Comma 9 7 2 2 2 6" xfId="22335" xr:uid="{00000000-0005-0000-0000-00008C350000}"/>
    <cellStyle name="Comma 9 7 2 2 2 7" xfId="34693" xr:uid="{00000000-0005-0000-0000-00008D350000}"/>
    <cellStyle name="Comma 9 7 2 2 3" xfId="2977" xr:uid="{00000000-0005-0000-0000-00008E350000}"/>
    <cellStyle name="Comma 9 7 2 2 3 2" xfId="7212" xr:uid="{00000000-0005-0000-0000-00008F350000}"/>
    <cellStyle name="Comma 9 7 2 2 3 2 2" xfId="16446" xr:uid="{00000000-0005-0000-0000-000090350000}"/>
    <cellStyle name="Comma 9 7 2 2 3 2 3" xfId="28097" xr:uid="{00000000-0005-0000-0000-000091350000}"/>
    <cellStyle name="Comma 9 7 2 2 3 2 4" xfId="34694" xr:uid="{00000000-0005-0000-0000-000092350000}"/>
    <cellStyle name="Comma 9 7 2 2 3 3" xfId="10585" xr:uid="{00000000-0005-0000-0000-000093350000}"/>
    <cellStyle name="Comma 9 7 2 2 3 4" xfId="22338" xr:uid="{00000000-0005-0000-0000-000094350000}"/>
    <cellStyle name="Comma 9 7 2 2 3 5" xfId="34695" xr:uid="{00000000-0005-0000-0000-000095350000}"/>
    <cellStyle name="Comma 9 7 2 2 4" xfId="5259" xr:uid="{00000000-0005-0000-0000-000096350000}"/>
    <cellStyle name="Comma 9 7 2 2 4 2" xfId="16447" xr:uid="{00000000-0005-0000-0000-000097350000}"/>
    <cellStyle name="Comma 9 7 2 2 4 2 2" xfId="28098" xr:uid="{00000000-0005-0000-0000-000098350000}"/>
    <cellStyle name="Comma 9 7 2 2 4 3" xfId="10586" xr:uid="{00000000-0005-0000-0000-000099350000}"/>
    <cellStyle name="Comma 9 7 2 2 4 4" xfId="22339" xr:uid="{00000000-0005-0000-0000-00009A350000}"/>
    <cellStyle name="Comma 9 7 2 2 4 5" xfId="34696" xr:uid="{00000000-0005-0000-0000-00009B350000}"/>
    <cellStyle name="Comma 9 7 2 2 5" xfId="16442" xr:uid="{00000000-0005-0000-0000-00009C350000}"/>
    <cellStyle name="Comma 9 7 2 2 5 2" xfId="28093" xr:uid="{00000000-0005-0000-0000-00009D350000}"/>
    <cellStyle name="Comma 9 7 2 2 6" xfId="10581" xr:uid="{00000000-0005-0000-0000-00009E350000}"/>
    <cellStyle name="Comma 9 7 2 2 7" xfId="22334" xr:uid="{00000000-0005-0000-0000-00009F350000}"/>
    <cellStyle name="Comma 9 7 2 2 8" xfId="34697" xr:uid="{00000000-0005-0000-0000-0000A0350000}"/>
    <cellStyle name="Comma 9 7 2 3" xfId="783" xr:uid="{00000000-0005-0000-0000-0000A1350000}"/>
    <cellStyle name="Comma 9 7 2 3 2" xfId="784" xr:uid="{00000000-0005-0000-0000-0000A2350000}"/>
    <cellStyle name="Comma 9 7 2 3 2 2" xfId="2980" xr:uid="{00000000-0005-0000-0000-0000A3350000}"/>
    <cellStyle name="Comma 9 7 2 3 2 2 2" xfId="7215" xr:uid="{00000000-0005-0000-0000-0000A4350000}"/>
    <cellStyle name="Comma 9 7 2 3 2 2 2 2" xfId="16450" xr:uid="{00000000-0005-0000-0000-0000A5350000}"/>
    <cellStyle name="Comma 9 7 2 3 2 2 2 3" xfId="28101" xr:uid="{00000000-0005-0000-0000-0000A6350000}"/>
    <cellStyle name="Comma 9 7 2 3 2 2 2 4" xfId="34698" xr:uid="{00000000-0005-0000-0000-0000A7350000}"/>
    <cellStyle name="Comma 9 7 2 3 2 2 3" xfId="10589" xr:uid="{00000000-0005-0000-0000-0000A8350000}"/>
    <cellStyle name="Comma 9 7 2 3 2 2 4" xfId="22342" xr:uid="{00000000-0005-0000-0000-0000A9350000}"/>
    <cellStyle name="Comma 9 7 2 3 2 2 5" xfId="34699" xr:uid="{00000000-0005-0000-0000-0000AA350000}"/>
    <cellStyle name="Comma 9 7 2 3 2 3" xfId="5915" xr:uid="{00000000-0005-0000-0000-0000AB350000}"/>
    <cellStyle name="Comma 9 7 2 3 2 3 2" xfId="16451" xr:uid="{00000000-0005-0000-0000-0000AC350000}"/>
    <cellStyle name="Comma 9 7 2 3 2 3 2 2" xfId="28102" xr:uid="{00000000-0005-0000-0000-0000AD350000}"/>
    <cellStyle name="Comma 9 7 2 3 2 3 3" xfId="10590" xr:uid="{00000000-0005-0000-0000-0000AE350000}"/>
    <cellStyle name="Comma 9 7 2 3 2 3 4" xfId="22343" xr:uid="{00000000-0005-0000-0000-0000AF350000}"/>
    <cellStyle name="Comma 9 7 2 3 2 3 5" xfId="34700" xr:uid="{00000000-0005-0000-0000-0000B0350000}"/>
    <cellStyle name="Comma 9 7 2 3 2 4" xfId="16449" xr:uid="{00000000-0005-0000-0000-0000B1350000}"/>
    <cellStyle name="Comma 9 7 2 3 2 4 2" xfId="28100" xr:uid="{00000000-0005-0000-0000-0000B2350000}"/>
    <cellStyle name="Comma 9 7 2 3 2 5" xfId="10588" xr:uid="{00000000-0005-0000-0000-0000B3350000}"/>
    <cellStyle name="Comma 9 7 2 3 2 6" xfId="22341" xr:uid="{00000000-0005-0000-0000-0000B4350000}"/>
    <cellStyle name="Comma 9 7 2 3 2 7" xfId="34701" xr:uid="{00000000-0005-0000-0000-0000B5350000}"/>
    <cellStyle name="Comma 9 7 2 3 3" xfId="2979" xr:uid="{00000000-0005-0000-0000-0000B6350000}"/>
    <cellStyle name="Comma 9 7 2 3 3 2" xfId="7214" xr:uid="{00000000-0005-0000-0000-0000B7350000}"/>
    <cellStyle name="Comma 9 7 2 3 3 2 2" xfId="16452" xr:uid="{00000000-0005-0000-0000-0000B8350000}"/>
    <cellStyle name="Comma 9 7 2 3 3 2 3" xfId="28103" xr:uid="{00000000-0005-0000-0000-0000B9350000}"/>
    <cellStyle name="Comma 9 7 2 3 3 2 4" xfId="34702" xr:uid="{00000000-0005-0000-0000-0000BA350000}"/>
    <cellStyle name="Comma 9 7 2 3 3 3" xfId="10591" xr:uid="{00000000-0005-0000-0000-0000BB350000}"/>
    <cellStyle name="Comma 9 7 2 3 3 4" xfId="22344" xr:uid="{00000000-0005-0000-0000-0000BC350000}"/>
    <cellStyle name="Comma 9 7 2 3 3 5" xfId="34703" xr:uid="{00000000-0005-0000-0000-0000BD350000}"/>
    <cellStyle name="Comma 9 7 2 3 4" xfId="5017" xr:uid="{00000000-0005-0000-0000-0000BE350000}"/>
    <cellStyle name="Comma 9 7 2 3 4 2" xfId="16453" xr:uid="{00000000-0005-0000-0000-0000BF350000}"/>
    <cellStyle name="Comma 9 7 2 3 4 2 2" xfId="28104" xr:uid="{00000000-0005-0000-0000-0000C0350000}"/>
    <cellStyle name="Comma 9 7 2 3 4 3" xfId="10592" xr:uid="{00000000-0005-0000-0000-0000C1350000}"/>
    <cellStyle name="Comma 9 7 2 3 4 4" xfId="22345" xr:uid="{00000000-0005-0000-0000-0000C2350000}"/>
    <cellStyle name="Comma 9 7 2 3 4 5" xfId="34704" xr:uid="{00000000-0005-0000-0000-0000C3350000}"/>
    <cellStyle name="Comma 9 7 2 3 5" xfId="16448" xr:uid="{00000000-0005-0000-0000-0000C4350000}"/>
    <cellStyle name="Comma 9 7 2 3 5 2" xfId="28099" xr:uid="{00000000-0005-0000-0000-0000C5350000}"/>
    <cellStyle name="Comma 9 7 2 3 6" xfId="10587" xr:uid="{00000000-0005-0000-0000-0000C6350000}"/>
    <cellStyle name="Comma 9 7 2 3 7" xfId="22340" xr:uid="{00000000-0005-0000-0000-0000C7350000}"/>
    <cellStyle name="Comma 9 7 2 3 8" xfId="34705" xr:uid="{00000000-0005-0000-0000-0000C8350000}"/>
    <cellStyle name="Comma 9 7 2 4" xfId="785" xr:uid="{00000000-0005-0000-0000-0000C9350000}"/>
    <cellStyle name="Comma 9 7 2 4 2" xfId="786" xr:uid="{00000000-0005-0000-0000-0000CA350000}"/>
    <cellStyle name="Comma 9 7 2 4 2 2" xfId="2982" xr:uid="{00000000-0005-0000-0000-0000CB350000}"/>
    <cellStyle name="Comma 9 7 2 4 2 2 2" xfId="7217" xr:uid="{00000000-0005-0000-0000-0000CC350000}"/>
    <cellStyle name="Comma 9 7 2 4 2 2 2 2" xfId="16456" xr:uid="{00000000-0005-0000-0000-0000CD350000}"/>
    <cellStyle name="Comma 9 7 2 4 2 2 2 3" xfId="28107" xr:uid="{00000000-0005-0000-0000-0000CE350000}"/>
    <cellStyle name="Comma 9 7 2 4 2 2 2 4" xfId="34706" xr:uid="{00000000-0005-0000-0000-0000CF350000}"/>
    <cellStyle name="Comma 9 7 2 4 2 2 3" xfId="10595" xr:uid="{00000000-0005-0000-0000-0000D0350000}"/>
    <cellStyle name="Comma 9 7 2 4 2 2 4" xfId="22348" xr:uid="{00000000-0005-0000-0000-0000D1350000}"/>
    <cellStyle name="Comma 9 7 2 4 2 2 5" xfId="34707" xr:uid="{00000000-0005-0000-0000-0000D2350000}"/>
    <cellStyle name="Comma 9 7 2 4 2 3" xfId="5916" xr:uid="{00000000-0005-0000-0000-0000D3350000}"/>
    <cellStyle name="Comma 9 7 2 4 2 3 2" xfId="16457" xr:uid="{00000000-0005-0000-0000-0000D4350000}"/>
    <cellStyle name="Comma 9 7 2 4 2 3 2 2" xfId="28108" xr:uid="{00000000-0005-0000-0000-0000D5350000}"/>
    <cellStyle name="Comma 9 7 2 4 2 3 3" xfId="10596" xr:uid="{00000000-0005-0000-0000-0000D6350000}"/>
    <cellStyle name="Comma 9 7 2 4 2 3 4" xfId="22349" xr:uid="{00000000-0005-0000-0000-0000D7350000}"/>
    <cellStyle name="Comma 9 7 2 4 2 3 5" xfId="34708" xr:uid="{00000000-0005-0000-0000-0000D8350000}"/>
    <cellStyle name="Comma 9 7 2 4 2 4" xfId="16455" xr:uid="{00000000-0005-0000-0000-0000D9350000}"/>
    <cellStyle name="Comma 9 7 2 4 2 4 2" xfId="28106" xr:uid="{00000000-0005-0000-0000-0000DA350000}"/>
    <cellStyle name="Comma 9 7 2 4 2 5" xfId="10594" xr:uid="{00000000-0005-0000-0000-0000DB350000}"/>
    <cellStyle name="Comma 9 7 2 4 2 6" xfId="22347" xr:uid="{00000000-0005-0000-0000-0000DC350000}"/>
    <cellStyle name="Comma 9 7 2 4 2 7" xfId="34709" xr:uid="{00000000-0005-0000-0000-0000DD350000}"/>
    <cellStyle name="Comma 9 7 2 4 3" xfId="2981" xr:uid="{00000000-0005-0000-0000-0000DE350000}"/>
    <cellStyle name="Comma 9 7 2 4 3 2" xfId="7216" xr:uid="{00000000-0005-0000-0000-0000DF350000}"/>
    <cellStyle name="Comma 9 7 2 4 3 2 2" xfId="16458" xr:uid="{00000000-0005-0000-0000-0000E0350000}"/>
    <cellStyle name="Comma 9 7 2 4 3 2 3" xfId="28109" xr:uid="{00000000-0005-0000-0000-0000E1350000}"/>
    <cellStyle name="Comma 9 7 2 4 3 2 4" xfId="34710" xr:uid="{00000000-0005-0000-0000-0000E2350000}"/>
    <cellStyle name="Comma 9 7 2 4 3 3" xfId="10597" xr:uid="{00000000-0005-0000-0000-0000E3350000}"/>
    <cellStyle name="Comma 9 7 2 4 3 4" xfId="22350" xr:uid="{00000000-0005-0000-0000-0000E4350000}"/>
    <cellStyle name="Comma 9 7 2 4 3 5" xfId="34711" xr:uid="{00000000-0005-0000-0000-0000E5350000}"/>
    <cellStyle name="Comma 9 7 2 4 4" xfId="5468" xr:uid="{00000000-0005-0000-0000-0000E6350000}"/>
    <cellStyle name="Comma 9 7 2 4 4 2" xfId="16459" xr:uid="{00000000-0005-0000-0000-0000E7350000}"/>
    <cellStyle name="Comma 9 7 2 4 4 2 2" xfId="28110" xr:uid="{00000000-0005-0000-0000-0000E8350000}"/>
    <cellStyle name="Comma 9 7 2 4 4 3" xfId="10598" xr:uid="{00000000-0005-0000-0000-0000E9350000}"/>
    <cellStyle name="Comma 9 7 2 4 4 4" xfId="22351" xr:uid="{00000000-0005-0000-0000-0000EA350000}"/>
    <cellStyle name="Comma 9 7 2 4 4 5" xfId="34712" xr:uid="{00000000-0005-0000-0000-0000EB350000}"/>
    <cellStyle name="Comma 9 7 2 4 5" xfId="16454" xr:uid="{00000000-0005-0000-0000-0000EC350000}"/>
    <cellStyle name="Comma 9 7 2 4 5 2" xfId="28105" xr:uid="{00000000-0005-0000-0000-0000ED350000}"/>
    <cellStyle name="Comma 9 7 2 4 6" xfId="10593" xr:uid="{00000000-0005-0000-0000-0000EE350000}"/>
    <cellStyle name="Comma 9 7 2 4 7" xfId="22346" xr:uid="{00000000-0005-0000-0000-0000EF350000}"/>
    <cellStyle name="Comma 9 7 2 4 8" xfId="34713" xr:uid="{00000000-0005-0000-0000-0000F0350000}"/>
    <cellStyle name="Comma 9 7 2 5" xfId="787" xr:uid="{00000000-0005-0000-0000-0000F1350000}"/>
    <cellStyle name="Comma 9 7 2 5 2" xfId="2983" xr:uid="{00000000-0005-0000-0000-0000F2350000}"/>
    <cellStyle name="Comma 9 7 2 5 2 2" xfId="7218" xr:uid="{00000000-0005-0000-0000-0000F3350000}"/>
    <cellStyle name="Comma 9 7 2 5 2 2 2" xfId="16461" xr:uid="{00000000-0005-0000-0000-0000F4350000}"/>
    <cellStyle name="Comma 9 7 2 5 2 2 3" xfId="28112" xr:uid="{00000000-0005-0000-0000-0000F5350000}"/>
    <cellStyle name="Comma 9 7 2 5 2 2 4" xfId="34714" xr:uid="{00000000-0005-0000-0000-0000F6350000}"/>
    <cellStyle name="Comma 9 7 2 5 2 3" xfId="10600" xr:uid="{00000000-0005-0000-0000-0000F7350000}"/>
    <cellStyle name="Comma 9 7 2 5 2 4" xfId="22353" xr:uid="{00000000-0005-0000-0000-0000F8350000}"/>
    <cellStyle name="Comma 9 7 2 5 2 5" xfId="34715" xr:uid="{00000000-0005-0000-0000-0000F9350000}"/>
    <cellStyle name="Comma 9 7 2 5 3" xfId="5917" xr:uid="{00000000-0005-0000-0000-0000FA350000}"/>
    <cellStyle name="Comma 9 7 2 5 3 2" xfId="16462" xr:uid="{00000000-0005-0000-0000-0000FB350000}"/>
    <cellStyle name="Comma 9 7 2 5 3 2 2" xfId="28113" xr:uid="{00000000-0005-0000-0000-0000FC350000}"/>
    <cellStyle name="Comma 9 7 2 5 3 3" xfId="10601" xr:uid="{00000000-0005-0000-0000-0000FD350000}"/>
    <cellStyle name="Comma 9 7 2 5 3 4" xfId="22354" xr:uid="{00000000-0005-0000-0000-0000FE350000}"/>
    <cellStyle name="Comma 9 7 2 5 3 5" xfId="34716" xr:uid="{00000000-0005-0000-0000-0000FF350000}"/>
    <cellStyle name="Comma 9 7 2 5 4" xfId="16460" xr:uid="{00000000-0005-0000-0000-000000360000}"/>
    <cellStyle name="Comma 9 7 2 5 4 2" xfId="28111" xr:uid="{00000000-0005-0000-0000-000001360000}"/>
    <cellStyle name="Comma 9 7 2 5 5" xfId="10599" xr:uid="{00000000-0005-0000-0000-000002360000}"/>
    <cellStyle name="Comma 9 7 2 5 6" xfId="22352" xr:uid="{00000000-0005-0000-0000-000003360000}"/>
    <cellStyle name="Comma 9 7 2 5 7" xfId="34717" xr:uid="{00000000-0005-0000-0000-000004360000}"/>
    <cellStyle name="Comma 9 7 2 6" xfId="2976" xr:uid="{00000000-0005-0000-0000-000005360000}"/>
    <cellStyle name="Comma 9 7 2 6 2" xfId="7211" xr:uid="{00000000-0005-0000-0000-000006360000}"/>
    <cellStyle name="Comma 9 7 2 6 2 2" xfId="16463" xr:uid="{00000000-0005-0000-0000-000007360000}"/>
    <cellStyle name="Comma 9 7 2 6 2 3" xfId="28114" xr:uid="{00000000-0005-0000-0000-000008360000}"/>
    <cellStyle name="Comma 9 7 2 6 2 4" xfId="34718" xr:uid="{00000000-0005-0000-0000-000009360000}"/>
    <cellStyle name="Comma 9 7 2 6 3" xfId="10602" xr:uid="{00000000-0005-0000-0000-00000A360000}"/>
    <cellStyle name="Comma 9 7 2 6 4" xfId="22355" xr:uid="{00000000-0005-0000-0000-00000B360000}"/>
    <cellStyle name="Comma 9 7 2 6 5" xfId="34719" xr:uid="{00000000-0005-0000-0000-00000C360000}"/>
    <cellStyle name="Comma 9 7 2 7" xfId="4775" xr:uid="{00000000-0005-0000-0000-00000D360000}"/>
    <cellStyle name="Comma 9 7 2 7 2" xfId="16464" xr:uid="{00000000-0005-0000-0000-00000E360000}"/>
    <cellStyle name="Comma 9 7 2 7 2 2" xfId="28115" xr:uid="{00000000-0005-0000-0000-00000F360000}"/>
    <cellStyle name="Comma 9 7 2 7 3" xfId="10603" xr:uid="{00000000-0005-0000-0000-000010360000}"/>
    <cellStyle name="Comma 9 7 2 7 4" xfId="22356" xr:uid="{00000000-0005-0000-0000-000011360000}"/>
    <cellStyle name="Comma 9 7 2 7 5" xfId="34720" xr:uid="{00000000-0005-0000-0000-000012360000}"/>
    <cellStyle name="Comma 9 7 2 8" xfId="16441" xr:uid="{00000000-0005-0000-0000-000013360000}"/>
    <cellStyle name="Comma 9 7 2 8 2" xfId="28092" xr:uid="{00000000-0005-0000-0000-000014360000}"/>
    <cellStyle name="Comma 9 7 2 9" xfId="10580" xr:uid="{00000000-0005-0000-0000-000015360000}"/>
    <cellStyle name="Comma 9 7 3" xfId="788" xr:uid="{00000000-0005-0000-0000-000016360000}"/>
    <cellStyle name="Comma 9 7 3 2" xfId="789" xr:uid="{00000000-0005-0000-0000-000017360000}"/>
    <cellStyle name="Comma 9 7 3 2 2" xfId="2985" xr:uid="{00000000-0005-0000-0000-000018360000}"/>
    <cellStyle name="Comma 9 7 3 2 2 2" xfId="7220" xr:uid="{00000000-0005-0000-0000-000019360000}"/>
    <cellStyle name="Comma 9 7 3 2 2 2 2" xfId="16467" xr:uid="{00000000-0005-0000-0000-00001A360000}"/>
    <cellStyle name="Comma 9 7 3 2 2 2 3" xfId="28118" xr:uid="{00000000-0005-0000-0000-00001B360000}"/>
    <cellStyle name="Comma 9 7 3 2 2 2 4" xfId="34721" xr:uid="{00000000-0005-0000-0000-00001C360000}"/>
    <cellStyle name="Comma 9 7 3 2 2 3" xfId="10606" xr:uid="{00000000-0005-0000-0000-00001D360000}"/>
    <cellStyle name="Comma 9 7 3 2 2 4" xfId="22359" xr:uid="{00000000-0005-0000-0000-00001E360000}"/>
    <cellStyle name="Comma 9 7 3 2 2 5" xfId="34722" xr:uid="{00000000-0005-0000-0000-00001F360000}"/>
    <cellStyle name="Comma 9 7 3 2 3" xfId="5918" xr:uid="{00000000-0005-0000-0000-000020360000}"/>
    <cellStyle name="Comma 9 7 3 2 3 2" xfId="16468" xr:uid="{00000000-0005-0000-0000-000021360000}"/>
    <cellStyle name="Comma 9 7 3 2 3 2 2" xfId="28119" xr:uid="{00000000-0005-0000-0000-000022360000}"/>
    <cellStyle name="Comma 9 7 3 2 3 3" xfId="10607" xr:uid="{00000000-0005-0000-0000-000023360000}"/>
    <cellStyle name="Comma 9 7 3 2 3 4" xfId="22360" xr:uid="{00000000-0005-0000-0000-000024360000}"/>
    <cellStyle name="Comma 9 7 3 2 3 5" xfId="34723" xr:uid="{00000000-0005-0000-0000-000025360000}"/>
    <cellStyle name="Comma 9 7 3 2 4" xfId="16466" xr:uid="{00000000-0005-0000-0000-000026360000}"/>
    <cellStyle name="Comma 9 7 3 2 4 2" xfId="28117" xr:uid="{00000000-0005-0000-0000-000027360000}"/>
    <cellStyle name="Comma 9 7 3 2 5" xfId="10605" xr:uid="{00000000-0005-0000-0000-000028360000}"/>
    <cellStyle name="Comma 9 7 3 2 6" xfId="22358" xr:uid="{00000000-0005-0000-0000-000029360000}"/>
    <cellStyle name="Comma 9 7 3 2 7" xfId="34724" xr:uid="{00000000-0005-0000-0000-00002A360000}"/>
    <cellStyle name="Comma 9 7 3 3" xfId="2984" xr:uid="{00000000-0005-0000-0000-00002B360000}"/>
    <cellStyle name="Comma 9 7 3 3 2" xfId="7219" xr:uid="{00000000-0005-0000-0000-00002C360000}"/>
    <cellStyle name="Comma 9 7 3 3 2 2" xfId="16469" xr:uid="{00000000-0005-0000-0000-00002D360000}"/>
    <cellStyle name="Comma 9 7 3 3 2 3" xfId="28120" xr:uid="{00000000-0005-0000-0000-00002E360000}"/>
    <cellStyle name="Comma 9 7 3 3 2 4" xfId="34725" xr:uid="{00000000-0005-0000-0000-00002F360000}"/>
    <cellStyle name="Comma 9 7 3 3 3" xfId="10608" xr:uid="{00000000-0005-0000-0000-000030360000}"/>
    <cellStyle name="Comma 9 7 3 3 4" xfId="22361" xr:uid="{00000000-0005-0000-0000-000031360000}"/>
    <cellStyle name="Comma 9 7 3 3 5" xfId="34726" xr:uid="{00000000-0005-0000-0000-000032360000}"/>
    <cellStyle name="Comma 9 7 3 4" xfId="5172" xr:uid="{00000000-0005-0000-0000-000033360000}"/>
    <cellStyle name="Comma 9 7 3 4 2" xfId="16470" xr:uid="{00000000-0005-0000-0000-000034360000}"/>
    <cellStyle name="Comma 9 7 3 4 2 2" xfId="28121" xr:uid="{00000000-0005-0000-0000-000035360000}"/>
    <cellStyle name="Comma 9 7 3 4 3" xfId="10609" xr:uid="{00000000-0005-0000-0000-000036360000}"/>
    <cellStyle name="Comma 9 7 3 4 4" xfId="22362" xr:uid="{00000000-0005-0000-0000-000037360000}"/>
    <cellStyle name="Comma 9 7 3 4 5" xfId="34727" xr:uid="{00000000-0005-0000-0000-000038360000}"/>
    <cellStyle name="Comma 9 7 3 5" xfId="16465" xr:uid="{00000000-0005-0000-0000-000039360000}"/>
    <cellStyle name="Comma 9 7 3 5 2" xfId="28116" xr:uid="{00000000-0005-0000-0000-00003A360000}"/>
    <cellStyle name="Comma 9 7 3 6" xfId="10604" xr:uid="{00000000-0005-0000-0000-00003B360000}"/>
    <cellStyle name="Comma 9 7 3 7" xfId="22357" xr:uid="{00000000-0005-0000-0000-00003C360000}"/>
    <cellStyle name="Comma 9 7 3 8" xfId="34728" xr:uid="{00000000-0005-0000-0000-00003D360000}"/>
    <cellStyle name="Comma 9 7 4" xfId="790" xr:uid="{00000000-0005-0000-0000-00003E360000}"/>
    <cellStyle name="Comma 9 7 4 2" xfId="791" xr:uid="{00000000-0005-0000-0000-00003F360000}"/>
    <cellStyle name="Comma 9 7 4 2 2" xfId="2987" xr:uid="{00000000-0005-0000-0000-000040360000}"/>
    <cellStyle name="Comma 9 7 4 2 2 2" xfId="7222" xr:uid="{00000000-0005-0000-0000-000041360000}"/>
    <cellStyle name="Comma 9 7 4 2 2 2 2" xfId="16473" xr:uid="{00000000-0005-0000-0000-000042360000}"/>
    <cellStyle name="Comma 9 7 4 2 2 2 3" xfId="28124" xr:uid="{00000000-0005-0000-0000-000043360000}"/>
    <cellStyle name="Comma 9 7 4 2 2 2 4" xfId="34729" xr:uid="{00000000-0005-0000-0000-000044360000}"/>
    <cellStyle name="Comma 9 7 4 2 2 3" xfId="10612" xr:uid="{00000000-0005-0000-0000-000045360000}"/>
    <cellStyle name="Comma 9 7 4 2 2 4" xfId="22365" xr:uid="{00000000-0005-0000-0000-000046360000}"/>
    <cellStyle name="Comma 9 7 4 2 2 5" xfId="34730" xr:uid="{00000000-0005-0000-0000-000047360000}"/>
    <cellStyle name="Comma 9 7 4 2 3" xfId="5919" xr:uid="{00000000-0005-0000-0000-000048360000}"/>
    <cellStyle name="Comma 9 7 4 2 3 2" xfId="16474" xr:uid="{00000000-0005-0000-0000-000049360000}"/>
    <cellStyle name="Comma 9 7 4 2 3 2 2" xfId="28125" xr:uid="{00000000-0005-0000-0000-00004A360000}"/>
    <cellStyle name="Comma 9 7 4 2 3 3" xfId="10613" xr:uid="{00000000-0005-0000-0000-00004B360000}"/>
    <cellStyle name="Comma 9 7 4 2 3 4" xfId="22366" xr:uid="{00000000-0005-0000-0000-00004C360000}"/>
    <cellStyle name="Comma 9 7 4 2 3 5" xfId="34731" xr:uid="{00000000-0005-0000-0000-00004D360000}"/>
    <cellStyle name="Comma 9 7 4 2 4" xfId="16472" xr:uid="{00000000-0005-0000-0000-00004E360000}"/>
    <cellStyle name="Comma 9 7 4 2 4 2" xfId="28123" xr:uid="{00000000-0005-0000-0000-00004F360000}"/>
    <cellStyle name="Comma 9 7 4 2 5" xfId="10611" xr:uid="{00000000-0005-0000-0000-000050360000}"/>
    <cellStyle name="Comma 9 7 4 2 6" xfId="22364" xr:uid="{00000000-0005-0000-0000-000051360000}"/>
    <cellStyle name="Comma 9 7 4 2 7" xfId="34732" xr:uid="{00000000-0005-0000-0000-000052360000}"/>
    <cellStyle name="Comma 9 7 4 3" xfId="2986" xr:uid="{00000000-0005-0000-0000-000053360000}"/>
    <cellStyle name="Comma 9 7 4 3 2" xfId="7221" xr:uid="{00000000-0005-0000-0000-000054360000}"/>
    <cellStyle name="Comma 9 7 4 3 2 2" xfId="16475" xr:uid="{00000000-0005-0000-0000-000055360000}"/>
    <cellStyle name="Comma 9 7 4 3 2 3" xfId="28126" xr:uid="{00000000-0005-0000-0000-000056360000}"/>
    <cellStyle name="Comma 9 7 4 3 2 4" xfId="34733" xr:uid="{00000000-0005-0000-0000-000057360000}"/>
    <cellStyle name="Comma 9 7 4 3 3" xfId="10614" xr:uid="{00000000-0005-0000-0000-000058360000}"/>
    <cellStyle name="Comma 9 7 4 3 4" xfId="22367" xr:uid="{00000000-0005-0000-0000-000059360000}"/>
    <cellStyle name="Comma 9 7 4 3 5" xfId="34734" xr:uid="{00000000-0005-0000-0000-00005A360000}"/>
    <cellStyle name="Comma 9 7 4 4" xfId="4930" xr:uid="{00000000-0005-0000-0000-00005B360000}"/>
    <cellStyle name="Comma 9 7 4 4 2" xfId="16476" xr:uid="{00000000-0005-0000-0000-00005C360000}"/>
    <cellStyle name="Comma 9 7 4 4 2 2" xfId="28127" xr:uid="{00000000-0005-0000-0000-00005D360000}"/>
    <cellStyle name="Comma 9 7 4 4 3" xfId="10615" xr:uid="{00000000-0005-0000-0000-00005E360000}"/>
    <cellStyle name="Comma 9 7 4 4 4" xfId="22368" xr:uid="{00000000-0005-0000-0000-00005F360000}"/>
    <cellStyle name="Comma 9 7 4 4 5" xfId="34735" xr:uid="{00000000-0005-0000-0000-000060360000}"/>
    <cellStyle name="Comma 9 7 4 5" xfId="16471" xr:uid="{00000000-0005-0000-0000-000061360000}"/>
    <cellStyle name="Comma 9 7 4 5 2" xfId="28122" xr:uid="{00000000-0005-0000-0000-000062360000}"/>
    <cellStyle name="Comma 9 7 4 6" xfId="10610" xr:uid="{00000000-0005-0000-0000-000063360000}"/>
    <cellStyle name="Comma 9 7 4 7" xfId="22363" xr:uid="{00000000-0005-0000-0000-000064360000}"/>
    <cellStyle name="Comma 9 7 4 8" xfId="34736" xr:uid="{00000000-0005-0000-0000-000065360000}"/>
    <cellStyle name="Comma 9 7 5" xfId="792" xr:uid="{00000000-0005-0000-0000-000066360000}"/>
    <cellStyle name="Comma 9 7 5 2" xfId="793" xr:uid="{00000000-0005-0000-0000-000067360000}"/>
    <cellStyle name="Comma 9 7 5 2 2" xfId="2989" xr:uid="{00000000-0005-0000-0000-000068360000}"/>
    <cellStyle name="Comma 9 7 5 2 2 2" xfId="7224" xr:uid="{00000000-0005-0000-0000-000069360000}"/>
    <cellStyle name="Comma 9 7 5 2 2 2 2" xfId="16479" xr:uid="{00000000-0005-0000-0000-00006A360000}"/>
    <cellStyle name="Comma 9 7 5 2 2 2 3" xfId="28130" xr:uid="{00000000-0005-0000-0000-00006B360000}"/>
    <cellStyle name="Comma 9 7 5 2 2 2 4" xfId="34737" xr:uid="{00000000-0005-0000-0000-00006C360000}"/>
    <cellStyle name="Comma 9 7 5 2 2 3" xfId="10618" xr:uid="{00000000-0005-0000-0000-00006D360000}"/>
    <cellStyle name="Comma 9 7 5 2 2 4" xfId="22371" xr:uid="{00000000-0005-0000-0000-00006E360000}"/>
    <cellStyle name="Comma 9 7 5 2 2 5" xfId="34738" xr:uid="{00000000-0005-0000-0000-00006F360000}"/>
    <cellStyle name="Comma 9 7 5 2 3" xfId="5920" xr:uid="{00000000-0005-0000-0000-000070360000}"/>
    <cellStyle name="Comma 9 7 5 2 3 2" xfId="16480" xr:uid="{00000000-0005-0000-0000-000071360000}"/>
    <cellStyle name="Comma 9 7 5 2 3 2 2" xfId="28131" xr:uid="{00000000-0005-0000-0000-000072360000}"/>
    <cellStyle name="Comma 9 7 5 2 3 3" xfId="10619" xr:uid="{00000000-0005-0000-0000-000073360000}"/>
    <cellStyle name="Comma 9 7 5 2 3 4" xfId="22372" xr:uid="{00000000-0005-0000-0000-000074360000}"/>
    <cellStyle name="Comma 9 7 5 2 3 5" xfId="34739" xr:uid="{00000000-0005-0000-0000-000075360000}"/>
    <cellStyle name="Comma 9 7 5 2 4" xfId="16478" xr:uid="{00000000-0005-0000-0000-000076360000}"/>
    <cellStyle name="Comma 9 7 5 2 4 2" xfId="28129" xr:uid="{00000000-0005-0000-0000-000077360000}"/>
    <cellStyle name="Comma 9 7 5 2 5" xfId="10617" xr:uid="{00000000-0005-0000-0000-000078360000}"/>
    <cellStyle name="Comma 9 7 5 2 6" xfId="22370" xr:uid="{00000000-0005-0000-0000-000079360000}"/>
    <cellStyle name="Comma 9 7 5 2 7" xfId="34740" xr:uid="{00000000-0005-0000-0000-00007A360000}"/>
    <cellStyle name="Comma 9 7 5 3" xfId="2988" xr:uid="{00000000-0005-0000-0000-00007B360000}"/>
    <cellStyle name="Comma 9 7 5 3 2" xfId="7223" xr:uid="{00000000-0005-0000-0000-00007C360000}"/>
    <cellStyle name="Comma 9 7 5 3 2 2" xfId="16481" xr:uid="{00000000-0005-0000-0000-00007D360000}"/>
    <cellStyle name="Comma 9 7 5 3 2 3" xfId="28132" xr:uid="{00000000-0005-0000-0000-00007E360000}"/>
    <cellStyle name="Comma 9 7 5 3 2 4" xfId="34741" xr:uid="{00000000-0005-0000-0000-00007F360000}"/>
    <cellStyle name="Comma 9 7 5 3 3" xfId="10620" xr:uid="{00000000-0005-0000-0000-000080360000}"/>
    <cellStyle name="Comma 9 7 5 3 4" xfId="22373" xr:uid="{00000000-0005-0000-0000-000081360000}"/>
    <cellStyle name="Comma 9 7 5 3 5" xfId="34742" xr:uid="{00000000-0005-0000-0000-000082360000}"/>
    <cellStyle name="Comma 9 7 5 4" xfId="5381" xr:uid="{00000000-0005-0000-0000-000083360000}"/>
    <cellStyle name="Comma 9 7 5 4 2" xfId="16482" xr:uid="{00000000-0005-0000-0000-000084360000}"/>
    <cellStyle name="Comma 9 7 5 4 2 2" xfId="28133" xr:uid="{00000000-0005-0000-0000-000085360000}"/>
    <cellStyle name="Comma 9 7 5 4 3" xfId="10621" xr:uid="{00000000-0005-0000-0000-000086360000}"/>
    <cellStyle name="Comma 9 7 5 4 4" xfId="22374" xr:uid="{00000000-0005-0000-0000-000087360000}"/>
    <cellStyle name="Comma 9 7 5 4 5" xfId="34743" xr:uid="{00000000-0005-0000-0000-000088360000}"/>
    <cellStyle name="Comma 9 7 5 5" xfId="16477" xr:uid="{00000000-0005-0000-0000-000089360000}"/>
    <cellStyle name="Comma 9 7 5 5 2" xfId="28128" xr:uid="{00000000-0005-0000-0000-00008A360000}"/>
    <cellStyle name="Comma 9 7 5 6" xfId="10616" xr:uid="{00000000-0005-0000-0000-00008B360000}"/>
    <cellStyle name="Comma 9 7 5 7" xfId="22369" xr:uid="{00000000-0005-0000-0000-00008C360000}"/>
    <cellStyle name="Comma 9 7 5 8" xfId="34744" xr:uid="{00000000-0005-0000-0000-00008D360000}"/>
    <cellStyle name="Comma 9 7 6" xfId="794" xr:uid="{00000000-0005-0000-0000-00008E360000}"/>
    <cellStyle name="Comma 9 7 6 2" xfId="2990" xr:uid="{00000000-0005-0000-0000-00008F360000}"/>
    <cellStyle name="Comma 9 7 6 2 2" xfId="7225" xr:uid="{00000000-0005-0000-0000-000090360000}"/>
    <cellStyle name="Comma 9 7 6 2 2 2" xfId="16484" xr:uid="{00000000-0005-0000-0000-000091360000}"/>
    <cellStyle name="Comma 9 7 6 2 2 3" xfId="28135" xr:uid="{00000000-0005-0000-0000-000092360000}"/>
    <cellStyle name="Comma 9 7 6 2 2 4" xfId="34745" xr:uid="{00000000-0005-0000-0000-000093360000}"/>
    <cellStyle name="Comma 9 7 6 2 3" xfId="10623" xr:uid="{00000000-0005-0000-0000-000094360000}"/>
    <cellStyle name="Comma 9 7 6 2 4" xfId="22376" xr:uid="{00000000-0005-0000-0000-000095360000}"/>
    <cellStyle name="Comma 9 7 6 2 5" xfId="34746" xr:uid="{00000000-0005-0000-0000-000096360000}"/>
    <cellStyle name="Comma 9 7 6 3" xfId="5921" xr:uid="{00000000-0005-0000-0000-000097360000}"/>
    <cellStyle name="Comma 9 7 6 3 2" xfId="16485" xr:uid="{00000000-0005-0000-0000-000098360000}"/>
    <cellStyle name="Comma 9 7 6 3 2 2" xfId="28136" xr:uid="{00000000-0005-0000-0000-000099360000}"/>
    <cellStyle name="Comma 9 7 6 3 3" xfId="10624" xr:uid="{00000000-0005-0000-0000-00009A360000}"/>
    <cellStyle name="Comma 9 7 6 3 4" xfId="22377" xr:uid="{00000000-0005-0000-0000-00009B360000}"/>
    <cellStyle name="Comma 9 7 6 3 5" xfId="34747" xr:uid="{00000000-0005-0000-0000-00009C360000}"/>
    <cellStyle name="Comma 9 7 6 4" xfId="16483" xr:uid="{00000000-0005-0000-0000-00009D360000}"/>
    <cellStyle name="Comma 9 7 6 4 2" xfId="28134" xr:uid="{00000000-0005-0000-0000-00009E360000}"/>
    <cellStyle name="Comma 9 7 6 5" xfId="10622" xr:uid="{00000000-0005-0000-0000-00009F360000}"/>
    <cellStyle name="Comma 9 7 6 6" xfId="22375" xr:uid="{00000000-0005-0000-0000-0000A0360000}"/>
    <cellStyle name="Comma 9 7 6 7" xfId="34748" xr:uid="{00000000-0005-0000-0000-0000A1360000}"/>
    <cellStyle name="Comma 9 7 7" xfId="2975" xr:uid="{00000000-0005-0000-0000-0000A2360000}"/>
    <cellStyle name="Comma 9 7 7 2" xfId="7210" xr:uid="{00000000-0005-0000-0000-0000A3360000}"/>
    <cellStyle name="Comma 9 7 7 2 2" xfId="16486" xr:uid="{00000000-0005-0000-0000-0000A4360000}"/>
    <cellStyle name="Comma 9 7 7 2 3" xfId="28137" xr:uid="{00000000-0005-0000-0000-0000A5360000}"/>
    <cellStyle name="Comma 9 7 7 2 4" xfId="34749" xr:uid="{00000000-0005-0000-0000-0000A6360000}"/>
    <cellStyle name="Comma 9 7 7 3" xfId="10625" xr:uid="{00000000-0005-0000-0000-0000A7360000}"/>
    <cellStyle name="Comma 9 7 7 4" xfId="22378" xr:uid="{00000000-0005-0000-0000-0000A8360000}"/>
    <cellStyle name="Comma 9 7 7 5" xfId="34750" xr:uid="{00000000-0005-0000-0000-0000A9360000}"/>
    <cellStyle name="Comma 9 7 8" xfId="4688" xr:uid="{00000000-0005-0000-0000-0000AA360000}"/>
    <cellStyle name="Comma 9 7 8 2" xfId="16487" xr:uid="{00000000-0005-0000-0000-0000AB360000}"/>
    <cellStyle name="Comma 9 7 8 2 2" xfId="28138" xr:uid="{00000000-0005-0000-0000-0000AC360000}"/>
    <cellStyle name="Comma 9 7 8 3" xfId="10626" xr:uid="{00000000-0005-0000-0000-0000AD360000}"/>
    <cellStyle name="Comma 9 7 8 4" xfId="22379" xr:uid="{00000000-0005-0000-0000-0000AE360000}"/>
    <cellStyle name="Comma 9 7 8 5" xfId="34751" xr:uid="{00000000-0005-0000-0000-0000AF360000}"/>
    <cellStyle name="Comma 9 7 9" xfId="16440" xr:uid="{00000000-0005-0000-0000-0000B0360000}"/>
    <cellStyle name="Comma 9 7 9 2" xfId="28091" xr:uid="{00000000-0005-0000-0000-0000B1360000}"/>
    <cellStyle name="Comma 9 8" xfId="795" xr:uid="{00000000-0005-0000-0000-0000B2360000}"/>
    <cellStyle name="Comma 9 8 10" xfId="22380" xr:uid="{00000000-0005-0000-0000-0000B3360000}"/>
    <cellStyle name="Comma 9 8 11" xfId="34752" xr:uid="{00000000-0005-0000-0000-0000B4360000}"/>
    <cellStyle name="Comma 9 8 2" xfId="796" xr:uid="{00000000-0005-0000-0000-0000B5360000}"/>
    <cellStyle name="Comma 9 8 2 2" xfId="797" xr:uid="{00000000-0005-0000-0000-0000B6360000}"/>
    <cellStyle name="Comma 9 8 2 2 2" xfId="2993" xr:uid="{00000000-0005-0000-0000-0000B7360000}"/>
    <cellStyle name="Comma 9 8 2 2 2 2" xfId="7228" xr:uid="{00000000-0005-0000-0000-0000B8360000}"/>
    <cellStyle name="Comma 9 8 2 2 2 2 2" xfId="16491" xr:uid="{00000000-0005-0000-0000-0000B9360000}"/>
    <cellStyle name="Comma 9 8 2 2 2 2 3" xfId="28142" xr:uid="{00000000-0005-0000-0000-0000BA360000}"/>
    <cellStyle name="Comma 9 8 2 2 2 2 4" xfId="34753" xr:uid="{00000000-0005-0000-0000-0000BB360000}"/>
    <cellStyle name="Comma 9 8 2 2 2 3" xfId="10630" xr:uid="{00000000-0005-0000-0000-0000BC360000}"/>
    <cellStyle name="Comma 9 8 2 2 2 4" xfId="22383" xr:uid="{00000000-0005-0000-0000-0000BD360000}"/>
    <cellStyle name="Comma 9 8 2 2 2 5" xfId="34754" xr:uid="{00000000-0005-0000-0000-0000BE360000}"/>
    <cellStyle name="Comma 9 8 2 2 3" xfId="5922" xr:uid="{00000000-0005-0000-0000-0000BF360000}"/>
    <cellStyle name="Comma 9 8 2 2 3 2" xfId="16492" xr:uid="{00000000-0005-0000-0000-0000C0360000}"/>
    <cellStyle name="Comma 9 8 2 2 3 2 2" xfId="28143" xr:uid="{00000000-0005-0000-0000-0000C1360000}"/>
    <cellStyle name="Comma 9 8 2 2 3 3" xfId="10631" xr:uid="{00000000-0005-0000-0000-0000C2360000}"/>
    <cellStyle name="Comma 9 8 2 2 3 4" xfId="22384" xr:uid="{00000000-0005-0000-0000-0000C3360000}"/>
    <cellStyle name="Comma 9 8 2 2 3 5" xfId="34755" xr:uid="{00000000-0005-0000-0000-0000C4360000}"/>
    <cellStyle name="Comma 9 8 2 2 4" xfId="16490" xr:uid="{00000000-0005-0000-0000-0000C5360000}"/>
    <cellStyle name="Comma 9 8 2 2 4 2" xfId="28141" xr:uid="{00000000-0005-0000-0000-0000C6360000}"/>
    <cellStyle name="Comma 9 8 2 2 5" xfId="10629" xr:uid="{00000000-0005-0000-0000-0000C7360000}"/>
    <cellStyle name="Comma 9 8 2 2 6" xfId="22382" xr:uid="{00000000-0005-0000-0000-0000C8360000}"/>
    <cellStyle name="Comma 9 8 2 2 7" xfId="34756" xr:uid="{00000000-0005-0000-0000-0000C9360000}"/>
    <cellStyle name="Comma 9 8 2 3" xfId="2992" xr:uid="{00000000-0005-0000-0000-0000CA360000}"/>
    <cellStyle name="Comma 9 8 2 3 2" xfId="7227" xr:uid="{00000000-0005-0000-0000-0000CB360000}"/>
    <cellStyle name="Comma 9 8 2 3 2 2" xfId="16493" xr:uid="{00000000-0005-0000-0000-0000CC360000}"/>
    <cellStyle name="Comma 9 8 2 3 2 3" xfId="28144" xr:uid="{00000000-0005-0000-0000-0000CD360000}"/>
    <cellStyle name="Comma 9 8 2 3 2 4" xfId="34757" xr:uid="{00000000-0005-0000-0000-0000CE360000}"/>
    <cellStyle name="Comma 9 8 2 3 3" xfId="10632" xr:uid="{00000000-0005-0000-0000-0000CF360000}"/>
    <cellStyle name="Comma 9 8 2 3 4" xfId="22385" xr:uid="{00000000-0005-0000-0000-0000D0360000}"/>
    <cellStyle name="Comma 9 8 2 3 5" xfId="34758" xr:uid="{00000000-0005-0000-0000-0000D1360000}"/>
    <cellStyle name="Comma 9 8 2 4" xfId="5099" xr:uid="{00000000-0005-0000-0000-0000D2360000}"/>
    <cellStyle name="Comma 9 8 2 4 2" xfId="16494" xr:uid="{00000000-0005-0000-0000-0000D3360000}"/>
    <cellStyle name="Comma 9 8 2 4 2 2" xfId="28145" xr:uid="{00000000-0005-0000-0000-0000D4360000}"/>
    <cellStyle name="Comma 9 8 2 4 3" xfId="10633" xr:uid="{00000000-0005-0000-0000-0000D5360000}"/>
    <cellStyle name="Comma 9 8 2 4 4" xfId="22386" xr:uid="{00000000-0005-0000-0000-0000D6360000}"/>
    <cellStyle name="Comma 9 8 2 4 5" xfId="34759" xr:uid="{00000000-0005-0000-0000-0000D7360000}"/>
    <cellStyle name="Comma 9 8 2 5" xfId="16489" xr:uid="{00000000-0005-0000-0000-0000D8360000}"/>
    <cellStyle name="Comma 9 8 2 5 2" xfId="28140" xr:uid="{00000000-0005-0000-0000-0000D9360000}"/>
    <cellStyle name="Comma 9 8 2 6" xfId="10628" xr:uid="{00000000-0005-0000-0000-0000DA360000}"/>
    <cellStyle name="Comma 9 8 2 7" xfId="22381" xr:uid="{00000000-0005-0000-0000-0000DB360000}"/>
    <cellStyle name="Comma 9 8 2 8" xfId="34760" xr:uid="{00000000-0005-0000-0000-0000DC360000}"/>
    <cellStyle name="Comma 9 8 3" xfId="798" xr:uid="{00000000-0005-0000-0000-0000DD360000}"/>
    <cellStyle name="Comma 9 8 3 2" xfId="799" xr:uid="{00000000-0005-0000-0000-0000DE360000}"/>
    <cellStyle name="Comma 9 8 3 2 2" xfId="2995" xr:uid="{00000000-0005-0000-0000-0000DF360000}"/>
    <cellStyle name="Comma 9 8 3 2 2 2" xfId="7230" xr:uid="{00000000-0005-0000-0000-0000E0360000}"/>
    <cellStyle name="Comma 9 8 3 2 2 2 2" xfId="16497" xr:uid="{00000000-0005-0000-0000-0000E1360000}"/>
    <cellStyle name="Comma 9 8 3 2 2 2 3" xfId="28148" xr:uid="{00000000-0005-0000-0000-0000E2360000}"/>
    <cellStyle name="Comma 9 8 3 2 2 2 4" xfId="34761" xr:uid="{00000000-0005-0000-0000-0000E3360000}"/>
    <cellStyle name="Comma 9 8 3 2 2 3" xfId="10636" xr:uid="{00000000-0005-0000-0000-0000E4360000}"/>
    <cellStyle name="Comma 9 8 3 2 2 4" xfId="22389" xr:uid="{00000000-0005-0000-0000-0000E5360000}"/>
    <cellStyle name="Comma 9 8 3 2 2 5" xfId="34762" xr:uid="{00000000-0005-0000-0000-0000E6360000}"/>
    <cellStyle name="Comma 9 8 3 2 3" xfId="5923" xr:uid="{00000000-0005-0000-0000-0000E7360000}"/>
    <cellStyle name="Comma 9 8 3 2 3 2" xfId="16498" xr:uid="{00000000-0005-0000-0000-0000E8360000}"/>
    <cellStyle name="Comma 9 8 3 2 3 2 2" xfId="28149" xr:uid="{00000000-0005-0000-0000-0000E9360000}"/>
    <cellStyle name="Comma 9 8 3 2 3 3" xfId="10637" xr:uid="{00000000-0005-0000-0000-0000EA360000}"/>
    <cellStyle name="Comma 9 8 3 2 3 4" xfId="22390" xr:uid="{00000000-0005-0000-0000-0000EB360000}"/>
    <cellStyle name="Comma 9 8 3 2 3 5" xfId="34763" xr:uid="{00000000-0005-0000-0000-0000EC360000}"/>
    <cellStyle name="Comma 9 8 3 2 4" xfId="16496" xr:uid="{00000000-0005-0000-0000-0000ED360000}"/>
    <cellStyle name="Comma 9 8 3 2 4 2" xfId="28147" xr:uid="{00000000-0005-0000-0000-0000EE360000}"/>
    <cellStyle name="Comma 9 8 3 2 5" xfId="10635" xr:uid="{00000000-0005-0000-0000-0000EF360000}"/>
    <cellStyle name="Comma 9 8 3 2 6" xfId="22388" xr:uid="{00000000-0005-0000-0000-0000F0360000}"/>
    <cellStyle name="Comma 9 8 3 2 7" xfId="34764" xr:uid="{00000000-0005-0000-0000-0000F1360000}"/>
    <cellStyle name="Comma 9 8 3 3" xfId="2994" xr:uid="{00000000-0005-0000-0000-0000F2360000}"/>
    <cellStyle name="Comma 9 8 3 3 2" xfId="7229" xr:uid="{00000000-0005-0000-0000-0000F3360000}"/>
    <cellStyle name="Comma 9 8 3 3 2 2" xfId="16499" xr:uid="{00000000-0005-0000-0000-0000F4360000}"/>
    <cellStyle name="Comma 9 8 3 3 2 3" xfId="28150" xr:uid="{00000000-0005-0000-0000-0000F5360000}"/>
    <cellStyle name="Comma 9 8 3 3 2 4" xfId="34765" xr:uid="{00000000-0005-0000-0000-0000F6360000}"/>
    <cellStyle name="Comma 9 8 3 3 3" xfId="10638" xr:uid="{00000000-0005-0000-0000-0000F7360000}"/>
    <cellStyle name="Comma 9 8 3 3 4" xfId="22391" xr:uid="{00000000-0005-0000-0000-0000F8360000}"/>
    <cellStyle name="Comma 9 8 3 3 5" xfId="34766" xr:uid="{00000000-0005-0000-0000-0000F9360000}"/>
    <cellStyle name="Comma 9 8 3 4" xfId="4857" xr:uid="{00000000-0005-0000-0000-0000FA360000}"/>
    <cellStyle name="Comma 9 8 3 4 2" xfId="16500" xr:uid="{00000000-0005-0000-0000-0000FB360000}"/>
    <cellStyle name="Comma 9 8 3 4 2 2" xfId="28151" xr:uid="{00000000-0005-0000-0000-0000FC360000}"/>
    <cellStyle name="Comma 9 8 3 4 3" xfId="10639" xr:uid="{00000000-0005-0000-0000-0000FD360000}"/>
    <cellStyle name="Comma 9 8 3 4 4" xfId="22392" xr:uid="{00000000-0005-0000-0000-0000FE360000}"/>
    <cellStyle name="Comma 9 8 3 4 5" xfId="34767" xr:uid="{00000000-0005-0000-0000-0000FF360000}"/>
    <cellStyle name="Comma 9 8 3 5" xfId="16495" xr:uid="{00000000-0005-0000-0000-000000370000}"/>
    <cellStyle name="Comma 9 8 3 5 2" xfId="28146" xr:uid="{00000000-0005-0000-0000-000001370000}"/>
    <cellStyle name="Comma 9 8 3 6" xfId="10634" xr:uid="{00000000-0005-0000-0000-000002370000}"/>
    <cellStyle name="Comma 9 8 3 7" xfId="22387" xr:uid="{00000000-0005-0000-0000-000003370000}"/>
    <cellStyle name="Comma 9 8 3 8" xfId="34768" xr:uid="{00000000-0005-0000-0000-000004370000}"/>
    <cellStyle name="Comma 9 8 4" xfId="800" xr:uid="{00000000-0005-0000-0000-000005370000}"/>
    <cellStyle name="Comma 9 8 4 2" xfId="801" xr:uid="{00000000-0005-0000-0000-000006370000}"/>
    <cellStyle name="Comma 9 8 4 2 2" xfId="2997" xr:uid="{00000000-0005-0000-0000-000007370000}"/>
    <cellStyle name="Comma 9 8 4 2 2 2" xfId="7232" xr:uid="{00000000-0005-0000-0000-000008370000}"/>
    <cellStyle name="Comma 9 8 4 2 2 2 2" xfId="16503" xr:uid="{00000000-0005-0000-0000-000009370000}"/>
    <cellStyle name="Comma 9 8 4 2 2 2 3" xfId="28154" xr:uid="{00000000-0005-0000-0000-00000A370000}"/>
    <cellStyle name="Comma 9 8 4 2 2 2 4" xfId="34769" xr:uid="{00000000-0005-0000-0000-00000B370000}"/>
    <cellStyle name="Comma 9 8 4 2 2 3" xfId="10642" xr:uid="{00000000-0005-0000-0000-00000C370000}"/>
    <cellStyle name="Comma 9 8 4 2 2 4" xfId="22395" xr:uid="{00000000-0005-0000-0000-00000D370000}"/>
    <cellStyle name="Comma 9 8 4 2 2 5" xfId="34770" xr:uid="{00000000-0005-0000-0000-00000E370000}"/>
    <cellStyle name="Comma 9 8 4 2 3" xfId="5924" xr:uid="{00000000-0005-0000-0000-00000F370000}"/>
    <cellStyle name="Comma 9 8 4 2 3 2" xfId="16504" xr:uid="{00000000-0005-0000-0000-000010370000}"/>
    <cellStyle name="Comma 9 8 4 2 3 2 2" xfId="28155" xr:uid="{00000000-0005-0000-0000-000011370000}"/>
    <cellStyle name="Comma 9 8 4 2 3 3" xfId="10643" xr:uid="{00000000-0005-0000-0000-000012370000}"/>
    <cellStyle name="Comma 9 8 4 2 3 4" xfId="22396" xr:uid="{00000000-0005-0000-0000-000013370000}"/>
    <cellStyle name="Comma 9 8 4 2 3 5" xfId="34771" xr:uid="{00000000-0005-0000-0000-000014370000}"/>
    <cellStyle name="Comma 9 8 4 2 4" xfId="16502" xr:uid="{00000000-0005-0000-0000-000015370000}"/>
    <cellStyle name="Comma 9 8 4 2 4 2" xfId="28153" xr:uid="{00000000-0005-0000-0000-000016370000}"/>
    <cellStyle name="Comma 9 8 4 2 5" xfId="10641" xr:uid="{00000000-0005-0000-0000-000017370000}"/>
    <cellStyle name="Comma 9 8 4 2 6" xfId="22394" xr:uid="{00000000-0005-0000-0000-000018370000}"/>
    <cellStyle name="Comma 9 8 4 2 7" xfId="34772" xr:uid="{00000000-0005-0000-0000-000019370000}"/>
    <cellStyle name="Comma 9 8 4 3" xfId="2996" xr:uid="{00000000-0005-0000-0000-00001A370000}"/>
    <cellStyle name="Comma 9 8 4 3 2" xfId="7231" xr:uid="{00000000-0005-0000-0000-00001B370000}"/>
    <cellStyle name="Comma 9 8 4 3 2 2" xfId="16505" xr:uid="{00000000-0005-0000-0000-00001C370000}"/>
    <cellStyle name="Comma 9 8 4 3 2 3" xfId="28156" xr:uid="{00000000-0005-0000-0000-00001D370000}"/>
    <cellStyle name="Comma 9 8 4 3 2 4" xfId="34773" xr:uid="{00000000-0005-0000-0000-00001E370000}"/>
    <cellStyle name="Comma 9 8 4 3 3" xfId="10644" xr:uid="{00000000-0005-0000-0000-00001F370000}"/>
    <cellStyle name="Comma 9 8 4 3 4" xfId="22397" xr:uid="{00000000-0005-0000-0000-000020370000}"/>
    <cellStyle name="Comma 9 8 4 3 5" xfId="34774" xr:uid="{00000000-0005-0000-0000-000021370000}"/>
    <cellStyle name="Comma 9 8 4 4" xfId="5308" xr:uid="{00000000-0005-0000-0000-000022370000}"/>
    <cellStyle name="Comma 9 8 4 4 2" xfId="16506" xr:uid="{00000000-0005-0000-0000-000023370000}"/>
    <cellStyle name="Comma 9 8 4 4 2 2" xfId="28157" xr:uid="{00000000-0005-0000-0000-000024370000}"/>
    <cellStyle name="Comma 9 8 4 4 3" xfId="10645" xr:uid="{00000000-0005-0000-0000-000025370000}"/>
    <cellStyle name="Comma 9 8 4 4 4" xfId="22398" xr:uid="{00000000-0005-0000-0000-000026370000}"/>
    <cellStyle name="Comma 9 8 4 4 5" xfId="34775" xr:uid="{00000000-0005-0000-0000-000027370000}"/>
    <cellStyle name="Comma 9 8 4 5" xfId="16501" xr:uid="{00000000-0005-0000-0000-000028370000}"/>
    <cellStyle name="Comma 9 8 4 5 2" xfId="28152" xr:uid="{00000000-0005-0000-0000-000029370000}"/>
    <cellStyle name="Comma 9 8 4 6" xfId="10640" xr:uid="{00000000-0005-0000-0000-00002A370000}"/>
    <cellStyle name="Comma 9 8 4 7" xfId="22393" xr:uid="{00000000-0005-0000-0000-00002B370000}"/>
    <cellStyle name="Comma 9 8 4 8" xfId="34776" xr:uid="{00000000-0005-0000-0000-00002C370000}"/>
    <cellStyle name="Comma 9 8 5" xfId="802" xr:uid="{00000000-0005-0000-0000-00002D370000}"/>
    <cellStyle name="Comma 9 8 5 2" xfId="2998" xr:uid="{00000000-0005-0000-0000-00002E370000}"/>
    <cellStyle name="Comma 9 8 5 2 2" xfId="7233" xr:uid="{00000000-0005-0000-0000-00002F370000}"/>
    <cellStyle name="Comma 9 8 5 2 2 2" xfId="16508" xr:uid="{00000000-0005-0000-0000-000030370000}"/>
    <cellStyle name="Comma 9 8 5 2 2 3" xfId="28159" xr:uid="{00000000-0005-0000-0000-000031370000}"/>
    <cellStyle name="Comma 9 8 5 2 2 4" xfId="34777" xr:uid="{00000000-0005-0000-0000-000032370000}"/>
    <cellStyle name="Comma 9 8 5 2 3" xfId="10647" xr:uid="{00000000-0005-0000-0000-000033370000}"/>
    <cellStyle name="Comma 9 8 5 2 4" xfId="22400" xr:uid="{00000000-0005-0000-0000-000034370000}"/>
    <cellStyle name="Comma 9 8 5 2 5" xfId="34778" xr:uid="{00000000-0005-0000-0000-000035370000}"/>
    <cellStyle name="Comma 9 8 5 3" xfId="5925" xr:uid="{00000000-0005-0000-0000-000036370000}"/>
    <cellStyle name="Comma 9 8 5 3 2" xfId="16509" xr:uid="{00000000-0005-0000-0000-000037370000}"/>
    <cellStyle name="Comma 9 8 5 3 2 2" xfId="28160" xr:uid="{00000000-0005-0000-0000-000038370000}"/>
    <cellStyle name="Comma 9 8 5 3 3" xfId="10648" xr:uid="{00000000-0005-0000-0000-000039370000}"/>
    <cellStyle name="Comma 9 8 5 3 4" xfId="22401" xr:uid="{00000000-0005-0000-0000-00003A370000}"/>
    <cellStyle name="Comma 9 8 5 3 5" xfId="34779" xr:uid="{00000000-0005-0000-0000-00003B370000}"/>
    <cellStyle name="Comma 9 8 5 4" xfId="16507" xr:uid="{00000000-0005-0000-0000-00003C370000}"/>
    <cellStyle name="Comma 9 8 5 4 2" xfId="28158" xr:uid="{00000000-0005-0000-0000-00003D370000}"/>
    <cellStyle name="Comma 9 8 5 5" xfId="10646" xr:uid="{00000000-0005-0000-0000-00003E370000}"/>
    <cellStyle name="Comma 9 8 5 6" xfId="22399" xr:uid="{00000000-0005-0000-0000-00003F370000}"/>
    <cellStyle name="Comma 9 8 5 7" xfId="34780" xr:uid="{00000000-0005-0000-0000-000040370000}"/>
    <cellStyle name="Comma 9 8 6" xfId="2991" xr:uid="{00000000-0005-0000-0000-000041370000}"/>
    <cellStyle name="Comma 9 8 6 2" xfId="7226" xr:uid="{00000000-0005-0000-0000-000042370000}"/>
    <cellStyle name="Comma 9 8 6 2 2" xfId="16510" xr:uid="{00000000-0005-0000-0000-000043370000}"/>
    <cellStyle name="Comma 9 8 6 2 3" xfId="28161" xr:uid="{00000000-0005-0000-0000-000044370000}"/>
    <cellStyle name="Comma 9 8 6 2 4" xfId="34781" xr:uid="{00000000-0005-0000-0000-000045370000}"/>
    <cellStyle name="Comma 9 8 6 3" xfId="10649" xr:uid="{00000000-0005-0000-0000-000046370000}"/>
    <cellStyle name="Comma 9 8 6 4" xfId="22402" xr:uid="{00000000-0005-0000-0000-000047370000}"/>
    <cellStyle name="Comma 9 8 6 5" xfId="34782" xr:uid="{00000000-0005-0000-0000-000048370000}"/>
    <cellStyle name="Comma 9 8 7" xfId="4615" xr:uid="{00000000-0005-0000-0000-000049370000}"/>
    <cellStyle name="Comma 9 8 7 2" xfId="16511" xr:uid="{00000000-0005-0000-0000-00004A370000}"/>
    <cellStyle name="Comma 9 8 7 2 2" xfId="28162" xr:uid="{00000000-0005-0000-0000-00004B370000}"/>
    <cellStyle name="Comma 9 8 7 3" xfId="10650" xr:uid="{00000000-0005-0000-0000-00004C370000}"/>
    <cellStyle name="Comma 9 8 7 4" xfId="22403" xr:uid="{00000000-0005-0000-0000-00004D370000}"/>
    <cellStyle name="Comma 9 8 7 5" xfId="34783" xr:uid="{00000000-0005-0000-0000-00004E370000}"/>
    <cellStyle name="Comma 9 8 8" xfId="16488" xr:uid="{00000000-0005-0000-0000-00004F370000}"/>
    <cellStyle name="Comma 9 8 8 2" xfId="28139" xr:uid="{00000000-0005-0000-0000-000050370000}"/>
    <cellStyle name="Comma 9 8 9" xfId="10627" xr:uid="{00000000-0005-0000-0000-000051370000}"/>
    <cellStyle name="Comma 9 9" xfId="803" xr:uid="{00000000-0005-0000-0000-000052370000}"/>
    <cellStyle name="Comma 9 9 10" xfId="22404" xr:uid="{00000000-0005-0000-0000-000053370000}"/>
    <cellStyle name="Comma 9 9 11" xfId="34784" xr:uid="{00000000-0005-0000-0000-000054370000}"/>
    <cellStyle name="Comma 9 9 2" xfId="804" xr:uid="{00000000-0005-0000-0000-000055370000}"/>
    <cellStyle name="Comma 9 9 2 2" xfId="805" xr:uid="{00000000-0005-0000-0000-000056370000}"/>
    <cellStyle name="Comma 9 9 2 2 2" xfId="3001" xr:uid="{00000000-0005-0000-0000-000057370000}"/>
    <cellStyle name="Comma 9 9 2 2 2 2" xfId="7236" xr:uid="{00000000-0005-0000-0000-000058370000}"/>
    <cellStyle name="Comma 9 9 2 2 2 2 2" xfId="16515" xr:uid="{00000000-0005-0000-0000-000059370000}"/>
    <cellStyle name="Comma 9 9 2 2 2 2 3" xfId="28166" xr:uid="{00000000-0005-0000-0000-00005A370000}"/>
    <cellStyle name="Comma 9 9 2 2 2 2 4" xfId="34785" xr:uid="{00000000-0005-0000-0000-00005B370000}"/>
    <cellStyle name="Comma 9 9 2 2 2 3" xfId="10654" xr:uid="{00000000-0005-0000-0000-00005C370000}"/>
    <cellStyle name="Comma 9 9 2 2 2 4" xfId="22407" xr:uid="{00000000-0005-0000-0000-00005D370000}"/>
    <cellStyle name="Comma 9 9 2 2 2 5" xfId="34786" xr:uid="{00000000-0005-0000-0000-00005E370000}"/>
    <cellStyle name="Comma 9 9 2 2 3" xfId="5926" xr:uid="{00000000-0005-0000-0000-00005F370000}"/>
    <cellStyle name="Comma 9 9 2 2 3 2" xfId="16516" xr:uid="{00000000-0005-0000-0000-000060370000}"/>
    <cellStyle name="Comma 9 9 2 2 3 2 2" xfId="28167" xr:uid="{00000000-0005-0000-0000-000061370000}"/>
    <cellStyle name="Comma 9 9 2 2 3 3" xfId="10655" xr:uid="{00000000-0005-0000-0000-000062370000}"/>
    <cellStyle name="Comma 9 9 2 2 3 4" xfId="22408" xr:uid="{00000000-0005-0000-0000-000063370000}"/>
    <cellStyle name="Comma 9 9 2 2 3 5" xfId="34787" xr:uid="{00000000-0005-0000-0000-000064370000}"/>
    <cellStyle name="Comma 9 9 2 2 4" xfId="16514" xr:uid="{00000000-0005-0000-0000-000065370000}"/>
    <cellStyle name="Comma 9 9 2 2 4 2" xfId="28165" xr:uid="{00000000-0005-0000-0000-000066370000}"/>
    <cellStyle name="Comma 9 9 2 2 5" xfId="10653" xr:uid="{00000000-0005-0000-0000-000067370000}"/>
    <cellStyle name="Comma 9 9 2 2 6" xfId="22406" xr:uid="{00000000-0005-0000-0000-000068370000}"/>
    <cellStyle name="Comma 9 9 2 2 7" xfId="34788" xr:uid="{00000000-0005-0000-0000-000069370000}"/>
    <cellStyle name="Comma 9 9 2 3" xfId="3000" xr:uid="{00000000-0005-0000-0000-00006A370000}"/>
    <cellStyle name="Comma 9 9 2 3 2" xfId="7235" xr:uid="{00000000-0005-0000-0000-00006B370000}"/>
    <cellStyle name="Comma 9 9 2 3 2 2" xfId="16517" xr:uid="{00000000-0005-0000-0000-00006C370000}"/>
    <cellStyle name="Comma 9 9 2 3 2 3" xfId="28168" xr:uid="{00000000-0005-0000-0000-00006D370000}"/>
    <cellStyle name="Comma 9 9 2 3 2 4" xfId="34789" xr:uid="{00000000-0005-0000-0000-00006E370000}"/>
    <cellStyle name="Comma 9 9 2 3 3" xfId="10656" xr:uid="{00000000-0005-0000-0000-00006F370000}"/>
    <cellStyle name="Comma 9 9 2 3 4" xfId="22409" xr:uid="{00000000-0005-0000-0000-000070370000}"/>
    <cellStyle name="Comma 9 9 2 3 5" xfId="34790" xr:uid="{00000000-0005-0000-0000-000071370000}"/>
    <cellStyle name="Comma 9 9 2 4" xfId="5186" xr:uid="{00000000-0005-0000-0000-000072370000}"/>
    <cellStyle name="Comma 9 9 2 4 2" xfId="16518" xr:uid="{00000000-0005-0000-0000-000073370000}"/>
    <cellStyle name="Comma 9 9 2 4 2 2" xfId="28169" xr:uid="{00000000-0005-0000-0000-000074370000}"/>
    <cellStyle name="Comma 9 9 2 4 3" xfId="10657" xr:uid="{00000000-0005-0000-0000-000075370000}"/>
    <cellStyle name="Comma 9 9 2 4 4" xfId="22410" xr:uid="{00000000-0005-0000-0000-000076370000}"/>
    <cellStyle name="Comma 9 9 2 4 5" xfId="34791" xr:uid="{00000000-0005-0000-0000-000077370000}"/>
    <cellStyle name="Comma 9 9 2 5" xfId="16513" xr:uid="{00000000-0005-0000-0000-000078370000}"/>
    <cellStyle name="Comma 9 9 2 5 2" xfId="28164" xr:uid="{00000000-0005-0000-0000-000079370000}"/>
    <cellStyle name="Comma 9 9 2 6" xfId="10652" xr:uid="{00000000-0005-0000-0000-00007A370000}"/>
    <cellStyle name="Comma 9 9 2 7" xfId="22405" xr:uid="{00000000-0005-0000-0000-00007B370000}"/>
    <cellStyle name="Comma 9 9 2 8" xfId="34792" xr:uid="{00000000-0005-0000-0000-00007C370000}"/>
    <cellStyle name="Comma 9 9 3" xfId="806" xr:uid="{00000000-0005-0000-0000-00007D370000}"/>
    <cellStyle name="Comma 9 9 3 2" xfId="807" xr:uid="{00000000-0005-0000-0000-00007E370000}"/>
    <cellStyle name="Comma 9 9 3 2 2" xfId="3003" xr:uid="{00000000-0005-0000-0000-00007F370000}"/>
    <cellStyle name="Comma 9 9 3 2 2 2" xfId="7238" xr:uid="{00000000-0005-0000-0000-000080370000}"/>
    <cellStyle name="Comma 9 9 3 2 2 2 2" xfId="16521" xr:uid="{00000000-0005-0000-0000-000081370000}"/>
    <cellStyle name="Comma 9 9 3 2 2 2 3" xfId="28172" xr:uid="{00000000-0005-0000-0000-000082370000}"/>
    <cellStyle name="Comma 9 9 3 2 2 2 4" xfId="34793" xr:uid="{00000000-0005-0000-0000-000083370000}"/>
    <cellStyle name="Comma 9 9 3 2 2 3" xfId="10660" xr:uid="{00000000-0005-0000-0000-000084370000}"/>
    <cellStyle name="Comma 9 9 3 2 2 4" xfId="22413" xr:uid="{00000000-0005-0000-0000-000085370000}"/>
    <cellStyle name="Comma 9 9 3 2 2 5" xfId="34794" xr:uid="{00000000-0005-0000-0000-000086370000}"/>
    <cellStyle name="Comma 9 9 3 2 3" xfId="5927" xr:uid="{00000000-0005-0000-0000-000087370000}"/>
    <cellStyle name="Comma 9 9 3 2 3 2" xfId="16522" xr:uid="{00000000-0005-0000-0000-000088370000}"/>
    <cellStyle name="Comma 9 9 3 2 3 2 2" xfId="28173" xr:uid="{00000000-0005-0000-0000-000089370000}"/>
    <cellStyle name="Comma 9 9 3 2 3 3" xfId="10661" xr:uid="{00000000-0005-0000-0000-00008A370000}"/>
    <cellStyle name="Comma 9 9 3 2 3 4" xfId="22414" xr:uid="{00000000-0005-0000-0000-00008B370000}"/>
    <cellStyle name="Comma 9 9 3 2 3 5" xfId="34795" xr:uid="{00000000-0005-0000-0000-00008C370000}"/>
    <cellStyle name="Comma 9 9 3 2 4" xfId="16520" xr:uid="{00000000-0005-0000-0000-00008D370000}"/>
    <cellStyle name="Comma 9 9 3 2 4 2" xfId="28171" xr:uid="{00000000-0005-0000-0000-00008E370000}"/>
    <cellStyle name="Comma 9 9 3 2 5" xfId="10659" xr:uid="{00000000-0005-0000-0000-00008F370000}"/>
    <cellStyle name="Comma 9 9 3 2 6" xfId="22412" xr:uid="{00000000-0005-0000-0000-000090370000}"/>
    <cellStyle name="Comma 9 9 3 2 7" xfId="34796" xr:uid="{00000000-0005-0000-0000-000091370000}"/>
    <cellStyle name="Comma 9 9 3 3" xfId="3002" xr:uid="{00000000-0005-0000-0000-000092370000}"/>
    <cellStyle name="Comma 9 9 3 3 2" xfId="7237" xr:uid="{00000000-0005-0000-0000-000093370000}"/>
    <cellStyle name="Comma 9 9 3 3 2 2" xfId="16523" xr:uid="{00000000-0005-0000-0000-000094370000}"/>
    <cellStyle name="Comma 9 9 3 3 2 3" xfId="28174" xr:uid="{00000000-0005-0000-0000-000095370000}"/>
    <cellStyle name="Comma 9 9 3 3 2 4" xfId="34797" xr:uid="{00000000-0005-0000-0000-000096370000}"/>
    <cellStyle name="Comma 9 9 3 3 3" xfId="10662" xr:uid="{00000000-0005-0000-0000-000097370000}"/>
    <cellStyle name="Comma 9 9 3 3 4" xfId="22415" xr:uid="{00000000-0005-0000-0000-000098370000}"/>
    <cellStyle name="Comma 9 9 3 3 5" xfId="34798" xr:uid="{00000000-0005-0000-0000-000099370000}"/>
    <cellStyle name="Comma 9 9 3 4" xfId="4944" xr:uid="{00000000-0005-0000-0000-00009A370000}"/>
    <cellStyle name="Comma 9 9 3 4 2" xfId="16524" xr:uid="{00000000-0005-0000-0000-00009B370000}"/>
    <cellStyle name="Comma 9 9 3 4 2 2" xfId="28175" xr:uid="{00000000-0005-0000-0000-00009C370000}"/>
    <cellStyle name="Comma 9 9 3 4 3" xfId="10663" xr:uid="{00000000-0005-0000-0000-00009D370000}"/>
    <cellStyle name="Comma 9 9 3 4 4" xfId="22416" xr:uid="{00000000-0005-0000-0000-00009E370000}"/>
    <cellStyle name="Comma 9 9 3 4 5" xfId="34799" xr:uid="{00000000-0005-0000-0000-00009F370000}"/>
    <cellStyle name="Comma 9 9 3 5" xfId="16519" xr:uid="{00000000-0005-0000-0000-0000A0370000}"/>
    <cellStyle name="Comma 9 9 3 5 2" xfId="28170" xr:uid="{00000000-0005-0000-0000-0000A1370000}"/>
    <cellStyle name="Comma 9 9 3 6" xfId="10658" xr:uid="{00000000-0005-0000-0000-0000A2370000}"/>
    <cellStyle name="Comma 9 9 3 7" xfId="22411" xr:uid="{00000000-0005-0000-0000-0000A3370000}"/>
    <cellStyle name="Comma 9 9 3 8" xfId="34800" xr:uid="{00000000-0005-0000-0000-0000A4370000}"/>
    <cellStyle name="Comma 9 9 4" xfId="808" xr:uid="{00000000-0005-0000-0000-0000A5370000}"/>
    <cellStyle name="Comma 9 9 4 2" xfId="809" xr:uid="{00000000-0005-0000-0000-0000A6370000}"/>
    <cellStyle name="Comma 9 9 4 2 2" xfId="3005" xr:uid="{00000000-0005-0000-0000-0000A7370000}"/>
    <cellStyle name="Comma 9 9 4 2 2 2" xfId="7240" xr:uid="{00000000-0005-0000-0000-0000A8370000}"/>
    <cellStyle name="Comma 9 9 4 2 2 2 2" xfId="16527" xr:uid="{00000000-0005-0000-0000-0000A9370000}"/>
    <cellStyle name="Comma 9 9 4 2 2 2 3" xfId="28178" xr:uid="{00000000-0005-0000-0000-0000AA370000}"/>
    <cellStyle name="Comma 9 9 4 2 2 2 4" xfId="34801" xr:uid="{00000000-0005-0000-0000-0000AB370000}"/>
    <cellStyle name="Comma 9 9 4 2 2 3" xfId="10666" xr:uid="{00000000-0005-0000-0000-0000AC370000}"/>
    <cellStyle name="Comma 9 9 4 2 2 4" xfId="22419" xr:uid="{00000000-0005-0000-0000-0000AD370000}"/>
    <cellStyle name="Comma 9 9 4 2 2 5" xfId="34802" xr:uid="{00000000-0005-0000-0000-0000AE370000}"/>
    <cellStyle name="Comma 9 9 4 2 3" xfId="5928" xr:uid="{00000000-0005-0000-0000-0000AF370000}"/>
    <cellStyle name="Comma 9 9 4 2 3 2" xfId="16528" xr:uid="{00000000-0005-0000-0000-0000B0370000}"/>
    <cellStyle name="Comma 9 9 4 2 3 2 2" xfId="28179" xr:uid="{00000000-0005-0000-0000-0000B1370000}"/>
    <cellStyle name="Comma 9 9 4 2 3 3" xfId="10667" xr:uid="{00000000-0005-0000-0000-0000B2370000}"/>
    <cellStyle name="Comma 9 9 4 2 3 4" xfId="22420" xr:uid="{00000000-0005-0000-0000-0000B3370000}"/>
    <cellStyle name="Comma 9 9 4 2 3 5" xfId="34803" xr:uid="{00000000-0005-0000-0000-0000B4370000}"/>
    <cellStyle name="Comma 9 9 4 2 4" xfId="16526" xr:uid="{00000000-0005-0000-0000-0000B5370000}"/>
    <cellStyle name="Comma 9 9 4 2 4 2" xfId="28177" xr:uid="{00000000-0005-0000-0000-0000B6370000}"/>
    <cellStyle name="Comma 9 9 4 2 5" xfId="10665" xr:uid="{00000000-0005-0000-0000-0000B7370000}"/>
    <cellStyle name="Comma 9 9 4 2 6" xfId="22418" xr:uid="{00000000-0005-0000-0000-0000B8370000}"/>
    <cellStyle name="Comma 9 9 4 2 7" xfId="34804" xr:uid="{00000000-0005-0000-0000-0000B9370000}"/>
    <cellStyle name="Comma 9 9 4 3" xfId="3004" xr:uid="{00000000-0005-0000-0000-0000BA370000}"/>
    <cellStyle name="Comma 9 9 4 3 2" xfId="7239" xr:uid="{00000000-0005-0000-0000-0000BB370000}"/>
    <cellStyle name="Comma 9 9 4 3 2 2" xfId="16529" xr:uid="{00000000-0005-0000-0000-0000BC370000}"/>
    <cellStyle name="Comma 9 9 4 3 2 3" xfId="28180" xr:uid="{00000000-0005-0000-0000-0000BD370000}"/>
    <cellStyle name="Comma 9 9 4 3 2 4" xfId="34805" xr:uid="{00000000-0005-0000-0000-0000BE370000}"/>
    <cellStyle name="Comma 9 9 4 3 3" xfId="10668" xr:uid="{00000000-0005-0000-0000-0000BF370000}"/>
    <cellStyle name="Comma 9 9 4 3 4" xfId="22421" xr:uid="{00000000-0005-0000-0000-0000C0370000}"/>
    <cellStyle name="Comma 9 9 4 3 5" xfId="34806" xr:uid="{00000000-0005-0000-0000-0000C1370000}"/>
    <cellStyle name="Comma 9 9 4 4" xfId="5395" xr:uid="{00000000-0005-0000-0000-0000C2370000}"/>
    <cellStyle name="Comma 9 9 4 4 2" xfId="16530" xr:uid="{00000000-0005-0000-0000-0000C3370000}"/>
    <cellStyle name="Comma 9 9 4 4 2 2" xfId="28181" xr:uid="{00000000-0005-0000-0000-0000C4370000}"/>
    <cellStyle name="Comma 9 9 4 4 3" xfId="10669" xr:uid="{00000000-0005-0000-0000-0000C5370000}"/>
    <cellStyle name="Comma 9 9 4 4 4" xfId="22422" xr:uid="{00000000-0005-0000-0000-0000C6370000}"/>
    <cellStyle name="Comma 9 9 4 4 5" xfId="34807" xr:uid="{00000000-0005-0000-0000-0000C7370000}"/>
    <cellStyle name="Comma 9 9 4 5" xfId="16525" xr:uid="{00000000-0005-0000-0000-0000C8370000}"/>
    <cellStyle name="Comma 9 9 4 5 2" xfId="28176" xr:uid="{00000000-0005-0000-0000-0000C9370000}"/>
    <cellStyle name="Comma 9 9 4 6" xfId="10664" xr:uid="{00000000-0005-0000-0000-0000CA370000}"/>
    <cellStyle name="Comma 9 9 4 7" xfId="22417" xr:uid="{00000000-0005-0000-0000-0000CB370000}"/>
    <cellStyle name="Comma 9 9 4 8" xfId="34808" xr:uid="{00000000-0005-0000-0000-0000CC370000}"/>
    <cellStyle name="Comma 9 9 5" xfId="810" xr:uid="{00000000-0005-0000-0000-0000CD370000}"/>
    <cellStyle name="Comma 9 9 5 2" xfId="3006" xr:uid="{00000000-0005-0000-0000-0000CE370000}"/>
    <cellStyle name="Comma 9 9 5 2 2" xfId="7241" xr:uid="{00000000-0005-0000-0000-0000CF370000}"/>
    <cellStyle name="Comma 9 9 5 2 2 2" xfId="16532" xr:uid="{00000000-0005-0000-0000-0000D0370000}"/>
    <cellStyle name="Comma 9 9 5 2 2 3" xfId="28183" xr:uid="{00000000-0005-0000-0000-0000D1370000}"/>
    <cellStyle name="Comma 9 9 5 2 2 4" xfId="34809" xr:uid="{00000000-0005-0000-0000-0000D2370000}"/>
    <cellStyle name="Comma 9 9 5 2 3" xfId="10671" xr:uid="{00000000-0005-0000-0000-0000D3370000}"/>
    <cellStyle name="Comma 9 9 5 2 4" xfId="22424" xr:uid="{00000000-0005-0000-0000-0000D4370000}"/>
    <cellStyle name="Comma 9 9 5 2 5" xfId="34810" xr:uid="{00000000-0005-0000-0000-0000D5370000}"/>
    <cellStyle name="Comma 9 9 5 3" xfId="5929" xr:uid="{00000000-0005-0000-0000-0000D6370000}"/>
    <cellStyle name="Comma 9 9 5 3 2" xfId="16533" xr:uid="{00000000-0005-0000-0000-0000D7370000}"/>
    <cellStyle name="Comma 9 9 5 3 2 2" xfId="28184" xr:uid="{00000000-0005-0000-0000-0000D8370000}"/>
    <cellStyle name="Comma 9 9 5 3 3" xfId="10672" xr:uid="{00000000-0005-0000-0000-0000D9370000}"/>
    <cellStyle name="Comma 9 9 5 3 4" xfId="22425" xr:uid="{00000000-0005-0000-0000-0000DA370000}"/>
    <cellStyle name="Comma 9 9 5 3 5" xfId="34811" xr:uid="{00000000-0005-0000-0000-0000DB370000}"/>
    <cellStyle name="Comma 9 9 5 4" xfId="16531" xr:uid="{00000000-0005-0000-0000-0000DC370000}"/>
    <cellStyle name="Comma 9 9 5 4 2" xfId="28182" xr:uid="{00000000-0005-0000-0000-0000DD370000}"/>
    <cellStyle name="Comma 9 9 5 5" xfId="10670" xr:uid="{00000000-0005-0000-0000-0000DE370000}"/>
    <cellStyle name="Comma 9 9 5 6" xfId="22423" xr:uid="{00000000-0005-0000-0000-0000DF370000}"/>
    <cellStyle name="Comma 9 9 5 7" xfId="34812" xr:uid="{00000000-0005-0000-0000-0000E0370000}"/>
    <cellStyle name="Comma 9 9 6" xfId="2999" xr:uid="{00000000-0005-0000-0000-0000E1370000}"/>
    <cellStyle name="Comma 9 9 6 2" xfId="7234" xr:uid="{00000000-0005-0000-0000-0000E2370000}"/>
    <cellStyle name="Comma 9 9 6 2 2" xfId="16534" xr:uid="{00000000-0005-0000-0000-0000E3370000}"/>
    <cellStyle name="Comma 9 9 6 2 3" xfId="28185" xr:uid="{00000000-0005-0000-0000-0000E4370000}"/>
    <cellStyle name="Comma 9 9 6 2 4" xfId="34813" xr:uid="{00000000-0005-0000-0000-0000E5370000}"/>
    <cellStyle name="Comma 9 9 6 3" xfId="10673" xr:uid="{00000000-0005-0000-0000-0000E6370000}"/>
    <cellStyle name="Comma 9 9 6 4" xfId="22426" xr:uid="{00000000-0005-0000-0000-0000E7370000}"/>
    <cellStyle name="Comma 9 9 6 5" xfId="34814" xr:uid="{00000000-0005-0000-0000-0000E8370000}"/>
    <cellStyle name="Comma 9 9 7" xfId="4702" xr:uid="{00000000-0005-0000-0000-0000E9370000}"/>
    <cellStyle name="Comma 9 9 7 2" xfId="16535" xr:uid="{00000000-0005-0000-0000-0000EA370000}"/>
    <cellStyle name="Comma 9 9 7 2 2" xfId="28186" xr:uid="{00000000-0005-0000-0000-0000EB370000}"/>
    <cellStyle name="Comma 9 9 7 3" xfId="10674" xr:uid="{00000000-0005-0000-0000-0000EC370000}"/>
    <cellStyle name="Comma 9 9 7 4" xfId="22427" xr:uid="{00000000-0005-0000-0000-0000ED370000}"/>
    <cellStyle name="Comma 9 9 7 5" xfId="34815" xr:uid="{00000000-0005-0000-0000-0000EE370000}"/>
    <cellStyle name="Comma 9 9 8" xfId="16512" xr:uid="{00000000-0005-0000-0000-0000EF370000}"/>
    <cellStyle name="Comma 9 9 8 2" xfId="28163" xr:uid="{00000000-0005-0000-0000-0000F0370000}"/>
    <cellStyle name="Comma 9 9 9" xfId="10651" xr:uid="{00000000-0005-0000-0000-0000F1370000}"/>
    <cellStyle name="Comma0" xfId="811" xr:uid="{00000000-0005-0000-0000-0000F2370000}"/>
    <cellStyle name="Comma0 2" xfId="10675" xr:uid="{00000000-0005-0000-0000-0000F3370000}"/>
    <cellStyle name="comma5" xfId="812" xr:uid="{00000000-0005-0000-0000-0000F4370000}"/>
    <cellStyle name="Currency" xfId="2313" builtinId="4"/>
    <cellStyle name="Currency 10" xfId="813" xr:uid="{00000000-0005-0000-0000-0000F6370000}"/>
    <cellStyle name="Currency 10 2" xfId="5524" xr:uid="{00000000-0005-0000-0000-0000F7370000}"/>
    <cellStyle name="Currency 10 2 2" xfId="10676" xr:uid="{00000000-0005-0000-0000-0000F8370000}"/>
    <cellStyle name="Currency 10 5" xfId="39840" xr:uid="{66CFCFBA-9E04-446C-BCD6-E2AA350D98C2}"/>
    <cellStyle name="Currency 11" xfId="4230" xr:uid="{00000000-0005-0000-0000-0000F9370000}"/>
    <cellStyle name="Currency 11 2" xfId="5525" xr:uid="{00000000-0005-0000-0000-0000FA370000}"/>
    <cellStyle name="Currency 11 3" xfId="8460" xr:uid="{00000000-0005-0000-0000-0000FB370000}"/>
    <cellStyle name="Currency 12" xfId="6548" xr:uid="{00000000-0005-0000-0000-0000FC370000}"/>
    <cellStyle name="Currency 12 2" xfId="10677" xr:uid="{00000000-0005-0000-0000-0000FD370000}"/>
    <cellStyle name="Currency 13" xfId="10678" xr:uid="{00000000-0005-0000-0000-0000FE370000}"/>
    <cellStyle name="Currency 13 2" xfId="16536" xr:uid="{00000000-0005-0000-0000-0000FF370000}"/>
    <cellStyle name="Currency 13 2 2" xfId="28187" xr:uid="{00000000-0005-0000-0000-000000380000}"/>
    <cellStyle name="Currency 13 3" xfId="22428" xr:uid="{00000000-0005-0000-0000-000001380000}"/>
    <cellStyle name="Currency 14" xfId="10679" xr:uid="{00000000-0005-0000-0000-000002380000}"/>
    <cellStyle name="Currency 15" xfId="8543" xr:uid="{00000000-0005-0000-0000-000003380000}"/>
    <cellStyle name="Currency 16" xfId="8536" xr:uid="{00000000-0005-0000-0000-000004380000}"/>
    <cellStyle name="Currency 17" xfId="20341" xr:uid="{00000000-0005-0000-0000-000005380000}"/>
    <cellStyle name="Currency 2" xfId="814" xr:uid="{00000000-0005-0000-0000-000006380000}"/>
    <cellStyle name="Currency 2 2" xfId="815" xr:uid="{00000000-0005-0000-0000-000007380000}"/>
    <cellStyle name="Currency 2 2 2" xfId="816" xr:uid="{00000000-0005-0000-0000-000008380000}"/>
    <cellStyle name="Currency 2 2 2 2" xfId="10680" xr:uid="{00000000-0005-0000-0000-000009380000}"/>
    <cellStyle name="Currency 2 2 2 2 2" xfId="16537" xr:uid="{00000000-0005-0000-0000-00000A380000}"/>
    <cellStyle name="Currency 2 2 2 2 2 2" xfId="28188" xr:uid="{00000000-0005-0000-0000-00000B380000}"/>
    <cellStyle name="Currency 2 2 2 2 3" xfId="22429" xr:uid="{00000000-0005-0000-0000-00000C380000}"/>
    <cellStyle name="Currency 2 2 2 3" xfId="20250" xr:uid="{00000000-0005-0000-0000-00000D380000}"/>
    <cellStyle name="Currency 2 2 2 3 2" xfId="31863" xr:uid="{00000000-0005-0000-0000-00000E380000}"/>
    <cellStyle name="Currency 2 3" xfId="817" xr:uid="{00000000-0005-0000-0000-00000F380000}"/>
    <cellStyle name="Currency 2 3 2" xfId="818" xr:uid="{00000000-0005-0000-0000-000010380000}"/>
    <cellStyle name="Currency 2 3 2 2" xfId="10681" xr:uid="{00000000-0005-0000-0000-000011380000}"/>
    <cellStyle name="Currency 2 4" xfId="819" xr:uid="{00000000-0005-0000-0000-000012380000}"/>
    <cellStyle name="Currency 2 4 2" xfId="10682" xr:uid="{00000000-0005-0000-0000-000013380000}"/>
    <cellStyle name="Currency 2 5" xfId="10683" xr:uid="{00000000-0005-0000-0000-000014380000}"/>
    <cellStyle name="Currency 2 6" xfId="20249" xr:uid="{00000000-0005-0000-0000-000015380000}"/>
    <cellStyle name="Currency 2 7" xfId="20298" xr:uid="{00000000-0005-0000-0000-000016380000}"/>
    <cellStyle name="Currency 2 8" xfId="20218" xr:uid="{00000000-0005-0000-0000-000017380000}"/>
    <cellStyle name="Currency 3" xfId="820" xr:uid="{00000000-0005-0000-0000-000018380000}"/>
    <cellStyle name="Currency 3 2" xfId="821" xr:uid="{00000000-0005-0000-0000-000019380000}"/>
    <cellStyle name="Currency 3 2 2" xfId="822" xr:uid="{00000000-0005-0000-0000-00001A380000}"/>
    <cellStyle name="Currency 3 3" xfId="823" xr:uid="{00000000-0005-0000-0000-00001B380000}"/>
    <cellStyle name="Currency 3 3 2" xfId="4360" xr:uid="{00000000-0005-0000-0000-00001C380000}"/>
    <cellStyle name="Currency 3 3 2 2" xfId="10684" xr:uid="{00000000-0005-0000-0000-00001D380000}"/>
    <cellStyle name="Currency 3 4" xfId="4361" xr:uid="{00000000-0005-0000-0000-00001E380000}"/>
    <cellStyle name="Currency 3 5" xfId="20251" xr:uid="{00000000-0005-0000-0000-00001F380000}"/>
    <cellStyle name="Currency 3 6" xfId="20301" xr:uid="{00000000-0005-0000-0000-000020380000}"/>
    <cellStyle name="Currency 3 7" xfId="20220" xr:uid="{00000000-0005-0000-0000-000021380000}"/>
    <cellStyle name="Currency 4" xfId="824" xr:uid="{00000000-0005-0000-0000-000022380000}"/>
    <cellStyle name="Currency 4 10" xfId="825" xr:uid="{00000000-0005-0000-0000-000023380000}"/>
    <cellStyle name="Currency 4 11" xfId="826" xr:uid="{00000000-0005-0000-0000-000024380000}"/>
    <cellStyle name="Currency 4 11 2" xfId="827" xr:uid="{00000000-0005-0000-0000-000025380000}"/>
    <cellStyle name="Currency 4 11 2 2" xfId="3009" xr:uid="{00000000-0005-0000-0000-000026380000}"/>
    <cellStyle name="Currency 4 11 2 2 2" xfId="7244" xr:uid="{00000000-0005-0000-0000-000027380000}"/>
    <cellStyle name="Currency 4 11 2 2 2 2" xfId="16541" xr:uid="{00000000-0005-0000-0000-000028380000}"/>
    <cellStyle name="Currency 4 11 2 2 2 3" xfId="28192" xr:uid="{00000000-0005-0000-0000-000029380000}"/>
    <cellStyle name="Currency 4 11 2 2 2 4" xfId="34816" xr:uid="{00000000-0005-0000-0000-00002A380000}"/>
    <cellStyle name="Currency 4 11 2 2 3" xfId="10688" xr:uid="{00000000-0005-0000-0000-00002B380000}"/>
    <cellStyle name="Currency 4 11 2 2 4" xfId="22433" xr:uid="{00000000-0005-0000-0000-00002C380000}"/>
    <cellStyle name="Currency 4 11 2 2 5" xfId="34817" xr:uid="{00000000-0005-0000-0000-00002D380000}"/>
    <cellStyle name="Currency 4 11 2 3" xfId="5930" xr:uid="{00000000-0005-0000-0000-00002E380000}"/>
    <cellStyle name="Currency 4 11 2 3 2" xfId="16542" xr:uid="{00000000-0005-0000-0000-00002F380000}"/>
    <cellStyle name="Currency 4 11 2 3 2 2" xfId="28193" xr:uid="{00000000-0005-0000-0000-000030380000}"/>
    <cellStyle name="Currency 4 11 2 3 3" xfId="10689" xr:uid="{00000000-0005-0000-0000-000031380000}"/>
    <cellStyle name="Currency 4 11 2 3 4" xfId="22434" xr:uid="{00000000-0005-0000-0000-000032380000}"/>
    <cellStyle name="Currency 4 11 2 3 5" xfId="34818" xr:uid="{00000000-0005-0000-0000-000033380000}"/>
    <cellStyle name="Currency 4 11 2 4" xfId="16540" xr:uid="{00000000-0005-0000-0000-000034380000}"/>
    <cellStyle name="Currency 4 11 2 4 2" xfId="28191" xr:uid="{00000000-0005-0000-0000-000035380000}"/>
    <cellStyle name="Currency 4 11 2 5" xfId="10687" xr:uid="{00000000-0005-0000-0000-000036380000}"/>
    <cellStyle name="Currency 4 11 2 6" xfId="22432" xr:uid="{00000000-0005-0000-0000-000037380000}"/>
    <cellStyle name="Currency 4 11 2 7" xfId="34819" xr:uid="{00000000-0005-0000-0000-000038380000}"/>
    <cellStyle name="Currency 4 11 3" xfId="3008" xr:uid="{00000000-0005-0000-0000-000039380000}"/>
    <cellStyle name="Currency 4 11 3 2" xfId="7243" xr:uid="{00000000-0005-0000-0000-00003A380000}"/>
    <cellStyle name="Currency 4 11 3 2 2" xfId="16543" xr:uid="{00000000-0005-0000-0000-00003B380000}"/>
    <cellStyle name="Currency 4 11 3 2 3" xfId="28194" xr:uid="{00000000-0005-0000-0000-00003C380000}"/>
    <cellStyle name="Currency 4 11 3 2 4" xfId="34820" xr:uid="{00000000-0005-0000-0000-00003D380000}"/>
    <cellStyle name="Currency 4 11 3 3" xfId="10690" xr:uid="{00000000-0005-0000-0000-00003E380000}"/>
    <cellStyle name="Currency 4 11 3 4" xfId="22435" xr:uid="{00000000-0005-0000-0000-00003F380000}"/>
    <cellStyle name="Currency 4 11 3 5" xfId="34821" xr:uid="{00000000-0005-0000-0000-000040380000}"/>
    <cellStyle name="Currency 4 11 4" xfId="5067" xr:uid="{00000000-0005-0000-0000-000041380000}"/>
    <cellStyle name="Currency 4 11 4 2" xfId="16544" xr:uid="{00000000-0005-0000-0000-000042380000}"/>
    <cellStyle name="Currency 4 11 4 2 2" xfId="28195" xr:uid="{00000000-0005-0000-0000-000043380000}"/>
    <cellStyle name="Currency 4 11 4 3" xfId="10691" xr:uid="{00000000-0005-0000-0000-000044380000}"/>
    <cellStyle name="Currency 4 11 4 4" xfId="22436" xr:uid="{00000000-0005-0000-0000-000045380000}"/>
    <cellStyle name="Currency 4 11 4 5" xfId="34822" xr:uid="{00000000-0005-0000-0000-000046380000}"/>
    <cellStyle name="Currency 4 11 5" xfId="16539" xr:uid="{00000000-0005-0000-0000-000047380000}"/>
    <cellStyle name="Currency 4 11 5 2" xfId="28190" xr:uid="{00000000-0005-0000-0000-000048380000}"/>
    <cellStyle name="Currency 4 11 6" xfId="10686" xr:uid="{00000000-0005-0000-0000-000049380000}"/>
    <cellStyle name="Currency 4 11 7" xfId="22431" xr:uid="{00000000-0005-0000-0000-00004A380000}"/>
    <cellStyle name="Currency 4 11 8" xfId="34823" xr:uid="{00000000-0005-0000-0000-00004B380000}"/>
    <cellStyle name="Currency 4 12" xfId="828" xr:uid="{00000000-0005-0000-0000-00004C380000}"/>
    <cellStyle name="Currency 4 12 2" xfId="829" xr:uid="{00000000-0005-0000-0000-00004D380000}"/>
    <cellStyle name="Currency 4 12 2 2" xfId="3011" xr:uid="{00000000-0005-0000-0000-00004E380000}"/>
    <cellStyle name="Currency 4 12 2 2 2" xfId="7246" xr:uid="{00000000-0005-0000-0000-00004F380000}"/>
    <cellStyle name="Currency 4 12 2 2 2 2" xfId="16547" xr:uid="{00000000-0005-0000-0000-000050380000}"/>
    <cellStyle name="Currency 4 12 2 2 2 3" xfId="28198" xr:uid="{00000000-0005-0000-0000-000051380000}"/>
    <cellStyle name="Currency 4 12 2 2 2 4" xfId="34824" xr:uid="{00000000-0005-0000-0000-000052380000}"/>
    <cellStyle name="Currency 4 12 2 2 3" xfId="10694" xr:uid="{00000000-0005-0000-0000-000053380000}"/>
    <cellStyle name="Currency 4 12 2 2 4" xfId="22439" xr:uid="{00000000-0005-0000-0000-000054380000}"/>
    <cellStyle name="Currency 4 12 2 2 5" xfId="34825" xr:uid="{00000000-0005-0000-0000-000055380000}"/>
    <cellStyle name="Currency 4 12 2 3" xfId="5931" xr:uid="{00000000-0005-0000-0000-000056380000}"/>
    <cellStyle name="Currency 4 12 2 3 2" xfId="16548" xr:uid="{00000000-0005-0000-0000-000057380000}"/>
    <cellStyle name="Currency 4 12 2 3 2 2" xfId="28199" xr:uid="{00000000-0005-0000-0000-000058380000}"/>
    <cellStyle name="Currency 4 12 2 3 3" xfId="10695" xr:uid="{00000000-0005-0000-0000-000059380000}"/>
    <cellStyle name="Currency 4 12 2 3 4" xfId="22440" xr:uid="{00000000-0005-0000-0000-00005A380000}"/>
    <cellStyle name="Currency 4 12 2 3 5" xfId="34826" xr:uid="{00000000-0005-0000-0000-00005B380000}"/>
    <cellStyle name="Currency 4 12 2 4" xfId="16546" xr:uid="{00000000-0005-0000-0000-00005C380000}"/>
    <cellStyle name="Currency 4 12 2 4 2" xfId="28197" xr:uid="{00000000-0005-0000-0000-00005D380000}"/>
    <cellStyle name="Currency 4 12 2 5" xfId="10693" xr:uid="{00000000-0005-0000-0000-00005E380000}"/>
    <cellStyle name="Currency 4 12 2 6" xfId="22438" xr:uid="{00000000-0005-0000-0000-00005F380000}"/>
    <cellStyle name="Currency 4 12 2 7" xfId="34827" xr:uid="{00000000-0005-0000-0000-000060380000}"/>
    <cellStyle name="Currency 4 12 3" xfId="3010" xr:uid="{00000000-0005-0000-0000-000061380000}"/>
    <cellStyle name="Currency 4 12 3 2" xfId="7245" xr:uid="{00000000-0005-0000-0000-000062380000}"/>
    <cellStyle name="Currency 4 12 3 2 2" xfId="16549" xr:uid="{00000000-0005-0000-0000-000063380000}"/>
    <cellStyle name="Currency 4 12 3 2 3" xfId="28200" xr:uid="{00000000-0005-0000-0000-000064380000}"/>
    <cellStyle name="Currency 4 12 3 2 4" xfId="34828" xr:uid="{00000000-0005-0000-0000-000065380000}"/>
    <cellStyle name="Currency 4 12 3 3" xfId="10696" xr:uid="{00000000-0005-0000-0000-000066380000}"/>
    <cellStyle name="Currency 4 12 3 4" xfId="22441" xr:uid="{00000000-0005-0000-0000-000067380000}"/>
    <cellStyle name="Currency 4 12 3 5" xfId="34829" xr:uid="{00000000-0005-0000-0000-000068380000}"/>
    <cellStyle name="Currency 4 12 4" xfId="4825" xr:uid="{00000000-0005-0000-0000-000069380000}"/>
    <cellStyle name="Currency 4 12 4 2" xfId="16550" xr:uid="{00000000-0005-0000-0000-00006A380000}"/>
    <cellStyle name="Currency 4 12 4 2 2" xfId="28201" xr:uid="{00000000-0005-0000-0000-00006B380000}"/>
    <cellStyle name="Currency 4 12 4 3" xfId="10697" xr:uid="{00000000-0005-0000-0000-00006C380000}"/>
    <cellStyle name="Currency 4 12 4 4" xfId="22442" xr:uid="{00000000-0005-0000-0000-00006D380000}"/>
    <cellStyle name="Currency 4 12 4 5" xfId="34830" xr:uid="{00000000-0005-0000-0000-00006E380000}"/>
    <cellStyle name="Currency 4 12 5" xfId="16545" xr:uid="{00000000-0005-0000-0000-00006F380000}"/>
    <cellStyle name="Currency 4 12 5 2" xfId="28196" xr:uid="{00000000-0005-0000-0000-000070380000}"/>
    <cellStyle name="Currency 4 12 6" xfId="10692" xr:uid="{00000000-0005-0000-0000-000071380000}"/>
    <cellStyle name="Currency 4 12 7" xfId="22437" xr:uid="{00000000-0005-0000-0000-000072380000}"/>
    <cellStyle name="Currency 4 12 8" xfId="34831" xr:uid="{00000000-0005-0000-0000-000073380000}"/>
    <cellStyle name="Currency 4 13" xfId="830" xr:uid="{00000000-0005-0000-0000-000074380000}"/>
    <cellStyle name="Currency 4 13 2" xfId="831" xr:uid="{00000000-0005-0000-0000-000075380000}"/>
    <cellStyle name="Currency 4 13 2 2" xfId="3013" xr:uid="{00000000-0005-0000-0000-000076380000}"/>
    <cellStyle name="Currency 4 13 2 2 2" xfId="7248" xr:uid="{00000000-0005-0000-0000-000077380000}"/>
    <cellStyle name="Currency 4 13 2 2 2 2" xfId="16553" xr:uid="{00000000-0005-0000-0000-000078380000}"/>
    <cellStyle name="Currency 4 13 2 2 2 3" xfId="28204" xr:uid="{00000000-0005-0000-0000-000079380000}"/>
    <cellStyle name="Currency 4 13 2 2 2 4" xfId="34832" xr:uid="{00000000-0005-0000-0000-00007A380000}"/>
    <cellStyle name="Currency 4 13 2 2 3" xfId="10700" xr:uid="{00000000-0005-0000-0000-00007B380000}"/>
    <cellStyle name="Currency 4 13 2 2 4" xfId="22445" xr:uid="{00000000-0005-0000-0000-00007C380000}"/>
    <cellStyle name="Currency 4 13 2 2 5" xfId="34833" xr:uid="{00000000-0005-0000-0000-00007D380000}"/>
    <cellStyle name="Currency 4 13 2 3" xfId="5932" xr:uid="{00000000-0005-0000-0000-00007E380000}"/>
    <cellStyle name="Currency 4 13 2 3 2" xfId="16554" xr:uid="{00000000-0005-0000-0000-00007F380000}"/>
    <cellStyle name="Currency 4 13 2 3 2 2" xfId="28205" xr:uid="{00000000-0005-0000-0000-000080380000}"/>
    <cellStyle name="Currency 4 13 2 3 3" xfId="10701" xr:uid="{00000000-0005-0000-0000-000081380000}"/>
    <cellStyle name="Currency 4 13 2 3 4" xfId="22446" xr:uid="{00000000-0005-0000-0000-000082380000}"/>
    <cellStyle name="Currency 4 13 2 3 5" xfId="34834" xr:uid="{00000000-0005-0000-0000-000083380000}"/>
    <cellStyle name="Currency 4 13 2 4" xfId="16552" xr:uid="{00000000-0005-0000-0000-000084380000}"/>
    <cellStyle name="Currency 4 13 2 4 2" xfId="28203" xr:uid="{00000000-0005-0000-0000-000085380000}"/>
    <cellStyle name="Currency 4 13 2 5" xfId="10699" xr:uid="{00000000-0005-0000-0000-000086380000}"/>
    <cellStyle name="Currency 4 13 2 6" xfId="22444" xr:uid="{00000000-0005-0000-0000-000087380000}"/>
    <cellStyle name="Currency 4 13 2 7" xfId="34835" xr:uid="{00000000-0005-0000-0000-000088380000}"/>
    <cellStyle name="Currency 4 13 3" xfId="3012" xr:uid="{00000000-0005-0000-0000-000089380000}"/>
    <cellStyle name="Currency 4 13 3 2" xfId="7247" xr:uid="{00000000-0005-0000-0000-00008A380000}"/>
    <cellStyle name="Currency 4 13 3 2 2" xfId="16555" xr:uid="{00000000-0005-0000-0000-00008B380000}"/>
    <cellStyle name="Currency 4 13 3 2 3" xfId="28206" xr:uid="{00000000-0005-0000-0000-00008C380000}"/>
    <cellStyle name="Currency 4 13 3 2 4" xfId="34836" xr:uid="{00000000-0005-0000-0000-00008D380000}"/>
    <cellStyle name="Currency 4 13 3 3" xfId="10702" xr:uid="{00000000-0005-0000-0000-00008E380000}"/>
    <cellStyle name="Currency 4 13 3 4" xfId="22447" xr:uid="{00000000-0005-0000-0000-00008F380000}"/>
    <cellStyle name="Currency 4 13 3 5" xfId="34837" xr:uid="{00000000-0005-0000-0000-000090380000}"/>
    <cellStyle name="Currency 4 13 4" xfId="5276" xr:uid="{00000000-0005-0000-0000-000091380000}"/>
    <cellStyle name="Currency 4 13 4 2" xfId="16556" xr:uid="{00000000-0005-0000-0000-000092380000}"/>
    <cellStyle name="Currency 4 13 4 2 2" xfId="28207" xr:uid="{00000000-0005-0000-0000-000093380000}"/>
    <cellStyle name="Currency 4 13 4 3" xfId="10703" xr:uid="{00000000-0005-0000-0000-000094380000}"/>
    <cellStyle name="Currency 4 13 4 4" xfId="22448" xr:uid="{00000000-0005-0000-0000-000095380000}"/>
    <cellStyle name="Currency 4 13 4 5" xfId="34838" xr:uid="{00000000-0005-0000-0000-000096380000}"/>
    <cellStyle name="Currency 4 13 5" xfId="16551" xr:uid="{00000000-0005-0000-0000-000097380000}"/>
    <cellStyle name="Currency 4 13 5 2" xfId="28202" xr:uid="{00000000-0005-0000-0000-000098380000}"/>
    <cellStyle name="Currency 4 13 6" xfId="10698" xr:uid="{00000000-0005-0000-0000-000099380000}"/>
    <cellStyle name="Currency 4 13 7" xfId="22443" xr:uid="{00000000-0005-0000-0000-00009A380000}"/>
    <cellStyle name="Currency 4 13 8" xfId="34839" xr:uid="{00000000-0005-0000-0000-00009B380000}"/>
    <cellStyle name="Currency 4 14" xfId="832" xr:uid="{00000000-0005-0000-0000-00009C380000}"/>
    <cellStyle name="Currency 4 14 2" xfId="3014" xr:uid="{00000000-0005-0000-0000-00009D380000}"/>
    <cellStyle name="Currency 4 14 2 2" xfId="7249" xr:uid="{00000000-0005-0000-0000-00009E380000}"/>
    <cellStyle name="Currency 4 14 2 2 2" xfId="16558" xr:uid="{00000000-0005-0000-0000-00009F380000}"/>
    <cellStyle name="Currency 4 14 2 2 3" xfId="28209" xr:uid="{00000000-0005-0000-0000-0000A0380000}"/>
    <cellStyle name="Currency 4 14 2 2 4" xfId="34840" xr:uid="{00000000-0005-0000-0000-0000A1380000}"/>
    <cellStyle name="Currency 4 14 2 3" xfId="10705" xr:uid="{00000000-0005-0000-0000-0000A2380000}"/>
    <cellStyle name="Currency 4 14 2 4" xfId="22450" xr:uid="{00000000-0005-0000-0000-0000A3380000}"/>
    <cellStyle name="Currency 4 14 2 5" xfId="34841" xr:uid="{00000000-0005-0000-0000-0000A4380000}"/>
    <cellStyle name="Currency 4 14 3" xfId="5933" xr:uid="{00000000-0005-0000-0000-0000A5380000}"/>
    <cellStyle name="Currency 4 14 3 2" xfId="16559" xr:uid="{00000000-0005-0000-0000-0000A6380000}"/>
    <cellStyle name="Currency 4 14 3 2 2" xfId="28210" xr:uid="{00000000-0005-0000-0000-0000A7380000}"/>
    <cellStyle name="Currency 4 14 3 3" xfId="10706" xr:uid="{00000000-0005-0000-0000-0000A8380000}"/>
    <cellStyle name="Currency 4 14 3 4" xfId="22451" xr:uid="{00000000-0005-0000-0000-0000A9380000}"/>
    <cellStyle name="Currency 4 14 3 5" xfId="34842" xr:uid="{00000000-0005-0000-0000-0000AA380000}"/>
    <cellStyle name="Currency 4 14 4" xfId="16557" xr:uid="{00000000-0005-0000-0000-0000AB380000}"/>
    <cellStyle name="Currency 4 14 4 2" xfId="28208" xr:uid="{00000000-0005-0000-0000-0000AC380000}"/>
    <cellStyle name="Currency 4 14 5" xfId="10704" xr:uid="{00000000-0005-0000-0000-0000AD380000}"/>
    <cellStyle name="Currency 4 14 6" xfId="22449" xr:uid="{00000000-0005-0000-0000-0000AE380000}"/>
    <cellStyle name="Currency 4 14 7" xfId="34843" xr:uid="{00000000-0005-0000-0000-0000AF380000}"/>
    <cellStyle name="Currency 4 15" xfId="3007" xr:uid="{00000000-0005-0000-0000-0000B0380000}"/>
    <cellStyle name="Currency 4 15 2" xfId="7242" xr:uid="{00000000-0005-0000-0000-0000B1380000}"/>
    <cellStyle name="Currency 4 15 2 2" xfId="16560" xr:uid="{00000000-0005-0000-0000-0000B2380000}"/>
    <cellStyle name="Currency 4 15 2 3" xfId="28211" xr:uid="{00000000-0005-0000-0000-0000B3380000}"/>
    <cellStyle name="Currency 4 15 2 4" xfId="34844" xr:uid="{00000000-0005-0000-0000-0000B4380000}"/>
    <cellStyle name="Currency 4 15 3" xfId="10707" xr:uid="{00000000-0005-0000-0000-0000B5380000}"/>
    <cellStyle name="Currency 4 15 4" xfId="22452" xr:uid="{00000000-0005-0000-0000-0000B6380000}"/>
    <cellStyle name="Currency 4 15 5" xfId="34845" xr:uid="{00000000-0005-0000-0000-0000B7380000}"/>
    <cellStyle name="Currency 4 16" xfId="4238" xr:uid="{00000000-0005-0000-0000-0000B8380000}"/>
    <cellStyle name="Currency 4 16 2" xfId="16561" xr:uid="{00000000-0005-0000-0000-0000B9380000}"/>
    <cellStyle name="Currency 4 16 2 2" xfId="28212" xr:uid="{00000000-0005-0000-0000-0000BA380000}"/>
    <cellStyle name="Currency 4 16 3" xfId="10708" xr:uid="{00000000-0005-0000-0000-0000BB380000}"/>
    <cellStyle name="Currency 4 16 4" xfId="22453" xr:uid="{00000000-0005-0000-0000-0000BC380000}"/>
    <cellStyle name="Currency 4 17" xfId="4579" xr:uid="{00000000-0005-0000-0000-0000BD380000}"/>
    <cellStyle name="Currency 4 17 2" xfId="16538" xr:uid="{00000000-0005-0000-0000-0000BE380000}"/>
    <cellStyle name="Currency 4 17 3" xfId="28189" xr:uid="{00000000-0005-0000-0000-0000BF380000}"/>
    <cellStyle name="Currency 4 17 4" xfId="34846" xr:uid="{00000000-0005-0000-0000-0000C0380000}"/>
    <cellStyle name="Currency 4 18" xfId="20223" xr:uid="{00000000-0005-0000-0000-0000C1380000}"/>
    <cellStyle name="Currency 4 18 2" xfId="34847" xr:uid="{00000000-0005-0000-0000-0000C2380000}"/>
    <cellStyle name="Currency 4 19" xfId="10685" xr:uid="{00000000-0005-0000-0000-0000C3380000}"/>
    <cellStyle name="Currency 4 2" xfId="833" xr:uid="{00000000-0005-0000-0000-0000C4380000}"/>
    <cellStyle name="Currency 4 2 10" xfId="834" xr:uid="{00000000-0005-0000-0000-0000C5380000}"/>
    <cellStyle name="Currency 4 2 10 2" xfId="835" xr:uid="{00000000-0005-0000-0000-0000C6380000}"/>
    <cellStyle name="Currency 4 2 10 2 2" xfId="3017" xr:uid="{00000000-0005-0000-0000-0000C7380000}"/>
    <cellStyle name="Currency 4 2 10 2 2 2" xfId="7252" xr:uid="{00000000-0005-0000-0000-0000C8380000}"/>
    <cellStyle name="Currency 4 2 10 2 2 2 2" xfId="16565" xr:uid="{00000000-0005-0000-0000-0000C9380000}"/>
    <cellStyle name="Currency 4 2 10 2 2 2 3" xfId="28216" xr:uid="{00000000-0005-0000-0000-0000CA380000}"/>
    <cellStyle name="Currency 4 2 10 2 2 2 4" xfId="34848" xr:uid="{00000000-0005-0000-0000-0000CB380000}"/>
    <cellStyle name="Currency 4 2 10 2 2 3" xfId="10712" xr:uid="{00000000-0005-0000-0000-0000CC380000}"/>
    <cellStyle name="Currency 4 2 10 2 2 4" xfId="22457" xr:uid="{00000000-0005-0000-0000-0000CD380000}"/>
    <cellStyle name="Currency 4 2 10 2 2 5" xfId="34849" xr:uid="{00000000-0005-0000-0000-0000CE380000}"/>
    <cellStyle name="Currency 4 2 10 2 3" xfId="5934" xr:uid="{00000000-0005-0000-0000-0000CF380000}"/>
    <cellStyle name="Currency 4 2 10 2 3 2" xfId="16566" xr:uid="{00000000-0005-0000-0000-0000D0380000}"/>
    <cellStyle name="Currency 4 2 10 2 3 2 2" xfId="28217" xr:uid="{00000000-0005-0000-0000-0000D1380000}"/>
    <cellStyle name="Currency 4 2 10 2 3 3" xfId="10713" xr:uid="{00000000-0005-0000-0000-0000D2380000}"/>
    <cellStyle name="Currency 4 2 10 2 3 4" xfId="22458" xr:uid="{00000000-0005-0000-0000-0000D3380000}"/>
    <cellStyle name="Currency 4 2 10 2 3 5" xfId="34850" xr:uid="{00000000-0005-0000-0000-0000D4380000}"/>
    <cellStyle name="Currency 4 2 10 2 4" xfId="16564" xr:uid="{00000000-0005-0000-0000-0000D5380000}"/>
    <cellStyle name="Currency 4 2 10 2 4 2" xfId="28215" xr:uid="{00000000-0005-0000-0000-0000D6380000}"/>
    <cellStyle name="Currency 4 2 10 2 5" xfId="10711" xr:uid="{00000000-0005-0000-0000-0000D7380000}"/>
    <cellStyle name="Currency 4 2 10 2 6" xfId="22456" xr:uid="{00000000-0005-0000-0000-0000D8380000}"/>
    <cellStyle name="Currency 4 2 10 2 7" xfId="34851" xr:uid="{00000000-0005-0000-0000-0000D9380000}"/>
    <cellStyle name="Currency 4 2 10 3" xfId="3016" xr:uid="{00000000-0005-0000-0000-0000DA380000}"/>
    <cellStyle name="Currency 4 2 10 3 2" xfId="7251" xr:uid="{00000000-0005-0000-0000-0000DB380000}"/>
    <cellStyle name="Currency 4 2 10 3 2 2" xfId="16567" xr:uid="{00000000-0005-0000-0000-0000DC380000}"/>
    <cellStyle name="Currency 4 2 10 3 2 3" xfId="28218" xr:uid="{00000000-0005-0000-0000-0000DD380000}"/>
    <cellStyle name="Currency 4 2 10 3 2 4" xfId="34852" xr:uid="{00000000-0005-0000-0000-0000DE380000}"/>
    <cellStyle name="Currency 4 2 10 3 3" xfId="10714" xr:uid="{00000000-0005-0000-0000-0000DF380000}"/>
    <cellStyle name="Currency 4 2 10 3 4" xfId="22459" xr:uid="{00000000-0005-0000-0000-0000E0380000}"/>
    <cellStyle name="Currency 4 2 10 3 5" xfId="34853" xr:uid="{00000000-0005-0000-0000-0000E1380000}"/>
    <cellStyle name="Currency 4 2 10 4" xfId="5076" xr:uid="{00000000-0005-0000-0000-0000E2380000}"/>
    <cellStyle name="Currency 4 2 10 4 2" xfId="16568" xr:uid="{00000000-0005-0000-0000-0000E3380000}"/>
    <cellStyle name="Currency 4 2 10 4 2 2" xfId="28219" xr:uid="{00000000-0005-0000-0000-0000E4380000}"/>
    <cellStyle name="Currency 4 2 10 4 3" xfId="10715" xr:uid="{00000000-0005-0000-0000-0000E5380000}"/>
    <cellStyle name="Currency 4 2 10 4 4" xfId="22460" xr:uid="{00000000-0005-0000-0000-0000E6380000}"/>
    <cellStyle name="Currency 4 2 10 4 5" xfId="34854" xr:uid="{00000000-0005-0000-0000-0000E7380000}"/>
    <cellStyle name="Currency 4 2 10 5" xfId="16563" xr:uid="{00000000-0005-0000-0000-0000E8380000}"/>
    <cellStyle name="Currency 4 2 10 5 2" xfId="28214" xr:uid="{00000000-0005-0000-0000-0000E9380000}"/>
    <cellStyle name="Currency 4 2 10 6" xfId="10710" xr:uid="{00000000-0005-0000-0000-0000EA380000}"/>
    <cellStyle name="Currency 4 2 10 7" xfId="22455" xr:uid="{00000000-0005-0000-0000-0000EB380000}"/>
    <cellStyle name="Currency 4 2 10 8" xfId="34855" xr:uid="{00000000-0005-0000-0000-0000EC380000}"/>
    <cellStyle name="Currency 4 2 11" xfId="836" xr:uid="{00000000-0005-0000-0000-0000ED380000}"/>
    <cellStyle name="Currency 4 2 11 2" xfId="837" xr:uid="{00000000-0005-0000-0000-0000EE380000}"/>
    <cellStyle name="Currency 4 2 11 2 2" xfId="3019" xr:uid="{00000000-0005-0000-0000-0000EF380000}"/>
    <cellStyle name="Currency 4 2 11 2 2 2" xfId="7254" xr:uid="{00000000-0005-0000-0000-0000F0380000}"/>
    <cellStyle name="Currency 4 2 11 2 2 2 2" xfId="16571" xr:uid="{00000000-0005-0000-0000-0000F1380000}"/>
    <cellStyle name="Currency 4 2 11 2 2 2 3" xfId="28222" xr:uid="{00000000-0005-0000-0000-0000F2380000}"/>
    <cellStyle name="Currency 4 2 11 2 2 2 4" xfId="34856" xr:uid="{00000000-0005-0000-0000-0000F3380000}"/>
    <cellStyle name="Currency 4 2 11 2 2 3" xfId="10718" xr:uid="{00000000-0005-0000-0000-0000F4380000}"/>
    <cellStyle name="Currency 4 2 11 2 2 4" xfId="22463" xr:uid="{00000000-0005-0000-0000-0000F5380000}"/>
    <cellStyle name="Currency 4 2 11 2 2 5" xfId="34857" xr:uid="{00000000-0005-0000-0000-0000F6380000}"/>
    <cellStyle name="Currency 4 2 11 2 3" xfId="5935" xr:uid="{00000000-0005-0000-0000-0000F7380000}"/>
    <cellStyle name="Currency 4 2 11 2 3 2" xfId="16572" xr:uid="{00000000-0005-0000-0000-0000F8380000}"/>
    <cellStyle name="Currency 4 2 11 2 3 2 2" xfId="28223" xr:uid="{00000000-0005-0000-0000-0000F9380000}"/>
    <cellStyle name="Currency 4 2 11 2 3 3" xfId="10719" xr:uid="{00000000-0005-0000-0000-0000FA380000}"/>
    <cellStyle name="Currency 4 2 11 2 3 4" xfId="22464" xr:uid="{00000000-0005-0000-0000-0000FB380000}"/>
    <cellStyle name="Currency 4 2 11 2 3 5" xfId="34858" xr:uid="{00000000-0005-0000-0000-0000FC380000}"/>
    <cellStyle name="Currency 4 2 11 2 4" xfId="16570" xr:uid="{00000000-0005-0000-0000-0000FD380000}"/>
    <cellStyle name="Currency 4 2 11 2 4 2" xfId="28221" xr:uid="{00000000-0005-0000-0000-0000FE380000}"/>
    <cellStyle name="Currency 4 2 11 2 5" xfId="10717" xr:uid="{00000000-0005-0000-0000-0000FF380000}"/>
    <cellStyle name="Currency 4 2 11 2 6" xfId="22462" xr:uid="{00000000-0005-0000-0000-000000390000}"/>
    <cellStyle name="Currency 4 2 11 2 7" xfId="34859" xr:uid="{00000000-0005-0000-0000-000001390000}"/>
    <cellStyle name="Currency 4 2 11 3" xfId="3018" xr:uid="{00000000-0005-0000-0000-000002390000}"/>
    <cellStyle name="Currency 4 2 11 3 2" xfId="7253" xr:uid="{00000000-0005-0000-0000-000003390000}"/>
    <cellStyle name="Currency 4 2 11 3 2 2" xfId="16573" xr:uid="{00000000-0005-0000-0000-000004390000}"/>
    <cellStyle name="Currency 4 2 11 3 2 3" xfId="28224" xr:uid="{00000000-0005-0000-0000-000005390000}"/>
    <cellStyle name="Currency 4 2 11 3 2 4" xfId="34860" xr:uid="{00000000-0005-0000-0000-000006390000}"/>
    <cellStyle name="Currency 4 2 11 3 3" xfId="10720" xr:uid="{00000000-0005-0000-0000-000007390000}"/>
    <cellStyle name="Currency 4 2 11 3 4" xfId="22465" xr:uid="{00000000-0005-0000-0000-000008390000}"/>
    <cellStyle name="Currency 4 2 11 3 5" xfId="34861" xr:uid="{00000000-0005-0000-0000-000009390000}"/>
    <cellStyle name="Currency 4 2 11 4" xfId="4834" xr:uid="{00000000-0005-0000-0000-00000A390000}"/>
    <cellStyle name="Currency 4 2 11 4 2" xfId="16574" xr:uid="{00000000-0005-0000-0000-00000B390000}"/>
    <cellStyle name="Currency 4 2 11 4 2 2" xfId="28225" xr:uid="{00000000-0005-0000-0000-00000C390000}"/>
    <cellStyle name="Currency 4 2 11 4 3" xfId="10721" xr:uid="{00000000-0005-0000-0000-00000D390000}"/>
    <cellStyle name="Currency 4 2 11 4 4" xfId="22466" xr:uid="{00000000-0005-0000-0000-00000E390000}"/>
    <cellStyle name="Currency 4 2 11 4 5" xfId="34862" xr:uid="{00000000-0005-0000-0000-00000F390000}"/>
    <cellStyle name="Currency 4 2 11 5" xfId="16569" xr:uid="{00000000-0005-0000-0000-000010390000}"/>
    <cellStyle name="Currency 4 2 11 5 2" xfId="28220" xr:uid="{00000000-0005-0000-0000-000011390000}"/>
    <cellStyle name="Currency 4 2 11 6" xfId="10716" xr:uid="{00000000-0005-0000-0000-000012390000}"/>
    <cellStyle name="Currency 4 2 11 7" xfId="22461" xr:uid="{00000000-0005-0000-0000-000013390000}"/>
    <cellStyle name="Currency 4 2 11 8" xfId="34863" xr:uid="{00000000-0005-0000-0000-000014390000}"/>
    <cellStyle name="Currency 4 2 12" xfId="838" xr:uid="{00000000-0005-0000-0000-000015390000}"/>
    <cellStyle name="Currency 4 2 12 2" xfId="839" xr:uid="{00000000-0005-0000-0000-000016390000}"/>
    <cellStyle name="Currency 4 2 12 2 2" xfId="3021" xr:uid="{00000000-0005-0000-0000-000017390000}"/>
    <cellStyle name="Currency 4 2 12 2 2 2" xfId="7256" xr:uid="{00000000-0005-0000-0000-000018390000}"/>
    <cellStyle name="Currency 4 2 12 2 2 2 2" xfId="16577" xr:uid="{00000000-0005-0000-0000-000019390000}"/>
    <cellStyle name="Currency 4 2 12 2 2 2 3" xfId="28228" xr:uid="{00000000-0005-0000-0000-00001A390000}"/>
    <cellStyle name="Currency 4 2 12 2 2 2 4" xfId="34864" xr:uid="{00000000-0005-0000-0000-00001B390000}"/>
    <cellStyle name="Currency 4 2 12 2 2 3" xfId="10724" xr:uid="{00000000-0005-0000-0000-00001C390000}"/>
    <cellStyle name="Currency 4 2 12 2 2 4" xfId="22469" xr:uid="{00000000-0005-0000-0000-00001D390000}"/>
    <cellStyle name="Currency 4 2 12 2 2 5" xfId="34865" xr:uid="{00000000-0005-0000-0000-00001E390000}"/>
    <cellStyle name="Currency 4 2 12 2 3" xfId="5936" xr:uid="{00000000-0005-0000-0000-00001F390000}"/>
    <cellStyle name="Currency 4 2 12 2 3 2" xfId="16578" xr:uid="{00000000-0005-0000-0000-000020390000}"/>
    <cellStyle name="Currency 4 2 12 2 3 2 2" xfId="28229" xr:uid="{00000000-0005-0000-0000-000021390000}"/>
    <cellStyle name="Currency 4 2 12 2 3 3" xfId="10725" xr:uid="{00000000-0005-0000-0000-000022390000}"/>
    <cellStyle name="Currency 4 2 12 2 3 4" xfId="22470" xr:uid="{00000000-0005-0000-0000-000023390000}"/>
    <cellStyle name="Currency 4 2 12 2 3 5" xfId="34866" xr:uid="{00000000-0005-0000-0000-000024390000}"/>
    <cellStyle name="Currency 4 2 12 2 4" xfId="16576" xr:uid="{00000000-0005-0000-0000-000025390000}"/>
    <cellStyle name="Currency 4 2 12 2 4 2" xfId="28227" xr:uid="{00000000-0005-0000-0000-000026390000}"/>
    <cellStyle name="Currency 4 2 12 2 5" xfId="10723" xr:uid="{00000000-0005-0000-0000-000027390000}"/>
    <cellStyle name="Currency 4 2 12 2 6" xfId="22468" xr:uid="{00000000-0005-0000-0000-000028390000}"/>
    <cellStyle name="Currency 4 2 12 2 7" xfId="34867" xr:uid="{00000000-0005-0000-0000-000029390000}"/>
    <cellStyle name="Currency 4 2 12 3" xfId="3020" xr:uid="{00000000-0005-0000-0000-00002A390000}"/>
    <cellStyle name="Currency 4 2 12 3 2" xfId="7255" xr:uid="{00000000-0005-0000-0000-00002B390000}"/>
    <cellStyle name="Currency 4 2 12 3 2 2" xfId="16579" xr:uid="{00000000-0005-0000-0000-00002C390000}"/>
    <cellStyle name="Currency 4 2 12 3 2 3" xfId="28230" xr:uid="{00000000-0005-0000-0000-00002D390000}"/>
    <cellStyle name="Currency 4 2 12 3 2 4" xfId="34868" xr:uid="{00000000-0005-0000-0000-00002E390000}"/>
    <cellStyle name="Currency 4 2 12 3 3" xfId="10726" xr:uid="{00000000-0005-0000-0000-00002F390000}"/>
    <cellStyle name="Currency 4 2 12 3 4" xfId="22471" xr:uid="{00000000-0005-0000-0000-000030390000}"/>
    <cellStyle name="Currency 4 2 12 3 5" xfId="34869" xr:uid="{00000000-0005-0000-0000-000031390000}"/>
    <cellStyle name="Currency 4 2 12 4" xfId="5285" xr:uid="{00000000-0005-0000-0000-000032390000}"/>
    <cellStyle name="Currency 4 2 12 4 2" xfId="16580" xr:uid="{00000000-0005-0000-0000-000033390000}"/>
    <cellStyle name="Currency 4 2 12 4 2 2" xfId="28231" xr:uid="{00000000-0005-0000-0000-000034390000}"/>
    <cellStyle name="Currency 4 2 12 4 3" xfId="10727" xr:uid="{00000000-0005-0000-0000-000035390000}"/>
    <cellStyle name="Currency 4 2 12 4 4" xfId="22472" xr:uid="{00000000-0005-0000-0000-000036390000}"/>
    <cellStyle name="Currency 4 2 12 4 5" xfId="34870" xr:uid="{00000000-0005-0000-0000-000037390000}"/>
    <cellStyle name="Currency 4 2 12 5" xfId="16575" xr:uid="{00000000-0005-0000-0000-000038390000}"/>
    <cellStyle name="Currency 4 2 12 5 2" xfId="28226" xr:uid="{00000000-0005-0000-0000-000039390000}"/>
    <cellStyle name="Currency 4 2 12 6" xfId="10722" xr:uid="{00000000-0005-0000-0000-00003A390000}"/>
    <cellStyle name="Currency 4 2 12 7" xfId="22467" xr:uid="{00000000-0005-0000-0000-00003B390000}"/>
    <cellStyle name="Currency 4 2 12 8" xfId="34871" xr:uid="{00000000-0005-0000-0000-00003C390000}"/>
    <cellStyle name="Currency 4 2 13" xfId="840" xr:uid="{00000000-0005-0000-0000-00003D390000}"/>
    <cellStyle name="Currency 4 2 13 2" xfId="3022" xr:uid="{00000000-0005-0000-0000-00003E390000}"/>
    <cellStyle name="Currency 4 2 13 2 2" xfId="7257" xr:uid="{00000000-0005-0000-0000-00003F390000}"/>
    <cellStyle name="Currency 4 2 13 2 2 2" xfId="16582" xr:uid="{00000000-0005-0000-0000-000040390000}"/>
    <cellStyle name="Currency 4 2 13 2 2 3" xfId="28233" xr:uid="{00000000-0005-0000-0000-000041390000}"/>
    <cellStyle name="Currency 4 2 13 2 2 4" xfId="34872" xr:uid="{00000000-0005-0000-0000-000042390000}"/>
    <cellStyle name="Currency 4 2 13 2 3" xfId="10729" xr:uid="{00000000-0005-0000-0000-000043390000}"/>
    <cellStyle name="Currency 4 2 13 2 4" xfId="22474" xr:uid="{00000000-0005-0000-0000-000044390000}"/>
    <cellStyle name="Currency 4 2 13 2 5" xfId="34873" xr:uid="{00000000-0005-0000-0000-000045390000}"/>
    <cellStyle name="Currency 4 2 13 3" xfId="5937" xr:uid="{00000000-0005-0000-0000-000046390000}"/>
    <cellStyle name="Currency 4 2 13 3 2" xfId="16583" xr:uid="{00000000-0005-0000-0000-000047390000}"/>
    <cellStyle name="Currency 4 2 13 3 2 2" xfId="28234" xr:uid="{00000000-0005-0000-0000-000048390000}"/>
    <cellStyle name="Currency 4 2 13 3 3" xfId="10730" xr:uid="{00000000-0005-0000-0000-000049390000}"/>
    <cellStyle name="Currency 4 2 13 3 4" xfId="22475" xr:uid="{00000000-0005-0000-0000-00004A390000}"/>
    <cellStyle name="Currency 4 2 13 3 5" xfId="34874" xr:uid="{00000000-0005-0000-0000-00004B390000}"/>
    <cellStyle name="Currency 4 2 13 4" xfId="16581" xr:uid="{00000000-0005-0000-0000-00004C390000}"/>
    <cellStyle name="Currency 4 2 13 4 2" xfId="28232" xr:uid="{00000000-0005-0000-0000-00004D390000}"/>
    <cellStyle name="Currency 4 2 13 5" xfId="10728" xr:uid="{00000000-0005-0000-0000-00004E390000}"/>
    <cellStyle name="Currency 4 2 13 6" xfId="22473" xr:uid="{00000000-0005-0000-0000-00004F390000}"/>
    <cellStyle name="Currency 4 2 13 7" xfId="34875" xr:uid="{00000000-0005-0000-0000-000050390000}"/>
    <cellStyle name="Currency 4 2 14" xfId="3015" xr:uid="{00000000-0005-0000-0000-000051390000}"/>
    <cellStyle name="Currency 4 2 14 2" xfId="7250" xr:uid="{00000000-0005-0000-0000-000052390000}"/>
    <cellStyle name="Currency 4 2 14 2 2" xfId="16584" xr:uid="{00000000-0005-0000-0000-000053390000}"/>
    <cellStyle name="Currency 4 2 14 2 3" xfId="28235" xr:uid="{00000000-0005-0000-0000-000054390000}"/>
    <cellStyle name="Currency 4 2 14 2 4" xfId="34876" xr:uid="{00000000-0005-0000-0000-000055390000}"/>
    <cellStyle name="Currency 4 2 14 3" xfId="10731" xr:uid="{00000000-0005-0000-0000-000056390000}"/>
    <cellStyle name="Currency 4 2 14 4" xfId="22476" xr:uid="{00000000-0005-0000-0000-000057390000}"/>
    <cellStyle name="Currency 4 2 14 5" xfId="34877" xr:uid="{00000000-0005-0000-0000-000058390000}"/>
    <cellStyle name="Currency 4 2 15" xfId="4363" xr:uid="{00000000-0005-0000-0000-000059390000}"/>
    <cellStyle name="Currency 4 2 15 2" xfId="16585" xr:uid="{00000000-0005-0000-0000-00005A390000}"/>
    <cellStyle name="Currency 4 2 15 2 2" xfId="28236" xr:uid="{00000000-0005-0000-0000-00005B390000}"/>
    <cellStyle name="Currency 4 2 15 3" xfId="10732" xr:uid="{00000000-0005-0000-0000-00005C390000}"/>
    <cellStyle name="Currency 4 2 15 4" xfId="22477" xr:uid="{00000000-0005-0000-0000-00005D390000}"/>
    <cellStyle name="Currency 4 2 16" xfId="4592" xr:uid="{00000000-0005-0000-0000-00005E390000}"/>
    <cellStyle name="Currency 4 2 16 2" xfId="16586" xr:uid="{00000000-0005-0000-0000-00005F390000}"/>
    <cellStyle name="Currency 4 2 16 2 2" xfId="28237" xr:uid="{00000000-0005-0000-0000-000060390000}"/>
    <cellStyle name="Currency 4 2 16 3" xfId="10733" xr:uid="{00000000-0005-0000-0000-000061390000}"/>
    <cellStyle name="Currency 4 2 16 4" xfId="22478" xr:uid="{00000000-0005-0000-0000-000062390000}"/>
    <cellStyle name="Currency 4 2 16 5" xfId="34878" xr:uid="{00000000-0005-0000-0000-000063390000}"/>
    <cellStyle name="Currency 4 2 17" xfId="16562" xr:uid="{00000000-0005-0000-0000-000064390000}"/>
    <cellStyle name="Currency 4 2 17 2" xfId="28213" xr:uid="{00000000-0005-0000-0000-000065390000}"/>
    <cellStyle name="Currency 4 2 18" xfId="20253" xr:uid="{00000000-0005-0000-0000-000066390000}"/>
    <cellStyle name="Currency 4 2 18 2" xfId="31864" xr:uid="{00000000-0005-0000-0000-000067390000}"/>
    <cellStyle name="Currency 4 2 19" xfId="10709" xr:uid="{00000000-0005-0000-0000-000068390000}"/>
    <cellStyle name="Currency 4 2 2" xfId="841" xr:uid="{00000000-0005-0000-0000-000069390000}"/>
    <cellStyle name="Currency 4 2 2 10" xfId="10735" xr:uid="{00000000-0005-0000-0000-00006A390000}"/>
    <cellStyle name="Currency 4 2 2 10 2" xfId="16588" xr:uid="{00000000-0005-0000-0000-00006B390000}"/>
    <cellStyle name="Currency 4 2 2 10 2 2" xfId="28239" xr:uid="{00000000-0005-0000-0000-00006C390000}"/>
    <cellStyle name="Currency 4 2 2 10 3" xfId="22480" xr:uid="{00000000-0005-0000-0000-00006D390000}"/>
    <cellStyle name="Currency 4 2 2 11" xfId="16587" xr:uid="{00000000-0005-0000-0000-00006E390000}"/>
    <cellStyle name="Currency 4 2 2 11 2" xfId="28238" xr:uid="{00000000-0005-0000-0000-00006F390000}"/>
    <cellStyle name="Currency 4 2 2 12" xfId="10734" xr:uid="{00000000-0005-0000-0000-000070390000}"/>
    <cellStyle name="Currency 4 2 2 13" xfId="22479" xr:uid="{00000000-0005-0000-0000-000071390000}"/>
    <cellStyle name="Currency 4 2 2 14" xfId="34879" xr:uid="{00000000-0005-0000-0000-000072390000}"/>
    <cellStyle name="Currency 4 2 2 2" xfId="842" xr:uid="{00000000-0005-0000-0000-000073390000}"/>
    <cellStyle name="Currency 4 2 2 2 10" xfId="22481" xr:uid="{00000000-0005-0000-0000-000074390000}"/>
    <cellStyle name="Currency 4 2 2 2 11" xfId="34880" xr:uid="{00000000-0005-0000-0000-000075390000}"/>
    <cellStyle name="Currency 4 2 2 2 2" xfId="843" xr:uid="{00000000-0005-0000-0000-000076390000}"/>
    <cellStyle name="Currency 4 2 2 2 2 2" xfId="844" xr:uid="{00000000-0005-0000-0000-000077390000}"/>
    <cellStyle name="Currency 4 2 2 2 2 2 2" xfId="3026" xr:uid="{00000000-0005-0000-0000-000078390000}"/>
    <cellStyle name="Currency 4 2 2 2 2 2 2 2" xfId="7261" xr:uid="{00000000-0005-0000-0000-000079390000}"/>
    <cellStyle name="Currency 4 2 2 2 2 2 2 2 2" xfId="16592" xr:uid="{00000000-0005-0000-0000-00007A390000}"/>
    <cellStyle name="Currency 4 2 2 2 2 2 2 2 3" xfId="28243" xr:uid="{00000000-0005-0000-0000-00007B390000}"/>
    <cellStyle name="Currency 4 2 2 2 2 2 2 2 4" xfId="34881" xr:uid="{00000000-0005-0000-0000-00007C390000}"/>
    <cellStyle name="Currency 4 2 2 2 2 2 2 3" xfId="10739" xr:uid="{00000000-0005-0000-0000-00007D390000}"/>
    <cellStyle name="Currency 4 2 2 2 2 2 2 4" xfId="22484" xr:uid="{00000000-0005-0000-0000-00007E390000}"/>
    <cellStyle name="Currency 4 2 2 2 2 2 2 5" xfId="34882" xr:uid="{00000000-0005-0000-0000-00007F390000}"/>
    <cellStyle name="Currency 4 2 2 2 2 2 3" xfId="5938" xr:uid="{00000000-0005-0000-0000-000080390000}"/>
    <cellStyle name="Currency 4 2 2 2 2 2 3 2" xfId="16593" xr:uid="{00000000-0005-0000-0000-000081390000}"/>
    <cellStyle name="Currency 4 2 2 2 2 2 3 2 2" xfId="28244" xr:uid="{00000000-0005-0000-0000-000082390000}"/>
    <cellStyle name="Currency 4 2 2 2 2 2 3 3" xfId="10740" xr:uid="{00000000-0005-0000-0000-000083390000}"/>
    <cellStyle name="Currency 4 2 2 2 2 2 3 4" xfId="22485" xr:uid="{00000000-0005-0000-0000-000084390000}"/>
    <cellStyle name="Currency 4 2 2 2 2 2 3 5" xfId="34883" xr:uid="{00000000-0005-0000-0000-000085390000}"/>
    <cellStyle name="Currency 4 2 2 2 2 2 4" xfId="16591" xr:uid="{00000000-0005-0000-0000-000086390000}"/>
    <cellStyle name="Currency 4 2 2 2 2 2 4 2" xfId="28242" xr:uid="{00000000-0005-0000-0000-000087390000}"/>
    <cellStyle name="Currency 4 2 2 2 2 2 5" xfId="10738" xr:uid="{00000000-0005-0000-0000-000088390000}"/>
    <cellStyle name="Currency 4 2 2 2 2 2 6" xfId="22483" xr:uid="{00000000-0005-0000-0000-000089390000}"/>
    <cellStyle name="Currency 4 2 2 2 2 2 7" xfId="34884" xr:uid="{00000000-0005-0000-0000-00008A390000}"/>
    <cellStyle name="Currency 4 2 2 2 2 3" xfId="3025" xr:uid="{00000000-0005-0000-0000-00008B390000}"/>
    <cellStyle name="Currency 4 2 2 2 2 3 2" xfId="7260" xr:uid="{00000000-0005-0000-0000-00008C390000}"/>
    <cellStyle name="Currency 4 2 2 2 2 3 2 2" xfId="16594" xr:uid="{00000000-0005-0000-0000-00008D390000}"/>
    <cellStyle name="Currency 4 2 2 2 2 3 2 3" xfId="28245" xr:uid="{00000000-0005-0000-0000-00008E390000}"/>
    <cellStyle name="Currency 4 2 2 2 2 3 2 4" xfId="34885" xr:uid="{00000000-0005-0000-0000-00008F390000}"/>
    <cellStyle name="Currency 4 2 2 2 2 3 3" xfId="10741" xr:uid="{00000000-0005-0000-0000-000090390000}"/>
    <cellStyle name="Currency 4 2 2 2 2 3 4" xfId="22486" xr:uid="{00000000-0005-0000-0000-000091390000}"/>
    <cellStyle name="Currency 4 2 2 2 2 3 5" xfId="34886" xr:uid="{00000000-0005-0000-0000-000092390000}"/>
    <cellStyle name="Currency 4 2 2 2 2 4" xfId="5124" xr:uid="{00000000-0005-0000-0000-000093390000}"/>
    <cellStyle name="Currency 4 2 2 2 2 4 2" xfId="16595" xr:uid="{00000000-0005-0000-0000-000094390000}"/>
    <cellStyle name="Currency 4 2 2 2 2 4 2 2" xfId="28246" xr:uid="{00000000-0005-0000-0000-000095390000}"/>
    <cellStyle name="Currency 4 2 2 2 2 4 3" xfId="10742" xr:uid="{00000000-0005-0000-0000-000096390000}"/>
    <cellStyle name="Currency 4 2 2 2 2 4 4" xfId="22487" xr:uid="{00000000-0005-0000-0000-000097390000}"/>
    <cellStyle name="Currency 4 2 2 2 2 4 5" xfId="34887" xr:uid="{00000000-0005-0000-0000-000098390000}"/>
    <cellStyle name="Currency 4 2 2 2 2 5" xfId="16590" xr:uid="{00000000-0005-0000-0000-000099390000}"/>
    <cellStyle name="Currency 4 2 2 2 2 5 2" xfId="28241" xr:uid="{00000000-0005-0000-0000-00009A390000}"/>
    <cellStyle name="Currency 4 2 2 2 2 6" xfId="10737" xr:uid="{00000000-0005-0000-0000-00009B390000}"/>
    <cellStyle name="Currency 4 2 2 2 2 7" xfId="22482" xr:uid="{00000000-0005-0000-0000-00009C390000}"/>
    <cellStyle name="Currency 4 2 2 2 2 8" xfId="34888" xr:uid="{00000000-0005-0000-0000-00009D390000}"/>
    <cellStyle name="Currency 4 2 2 2 3" xfId="845" xr:uid="{00000000-0005-0000-0000-00009E390000}"/>
    <cellStyle name="Currency 4 2 2 2 3 2" xfId="846" xr:uid="{00000000-0005-0000-0000-00009F390000}"/>
    <cellStyle name="Currency 4 2 2 2 3 2 2" xfId="3028" xr:uid="{00000000-0005-0000-0000-0000A0390000}"/>
    <cellStyle name="Currency 4 2 2 2 3 2 2 2" xfId="7263" xr:uid="{00000000-0005-0000-0000-0000A1390000}"/>
    <cellStyle name="Currency 4 2 2 2 3 2 2 2 2" xfId="16598" xr:uid="{00000000-0005-0000-0000-0000A2390000}"/>
    <cellStyle name="Currency 4 2 2 2 3 2 2 2 3" xfId="28249" xr:uid="{00000000-0005-0000-0000-0000A3390000}"/>
    <cellStyle name="Currency 4 2 2 2 3 2 2 2 4" xfId="34889" xr:uid="{00000000-0005-0000-0000-0000A4390000}"/>
    <cellStyle name="Currency 4 2 2 2 3 2 2 3" xfId="10745" xr:uid="{00000000-0005-0000-0000-0000A5390000}"/>
    <cellStyle name="Currency 4 2 2 2 3 2 2 4" xfId="22490" xr:uid="{00000000-0005-0000-0000-0000A6390000}"/>
    <cellStyle name="Currency 4 2 2 2 3 2 2 5" xfId="34890" xr:uid="{00000000-0005-0000-0000-0000A7390000}"/>
    <cellStyle name="Currency 4 2 2 2 3 2 3" xfId="5939" xr:uid="{00000000-0005-0000-0000-0000A8390000}"/>
    <cellStyle name="Currency 4 2 2 2 3 2 3 2" xfId="16599" xr:uid="{00000000-0005-0000-0000-0000A9390000}"/>
    <cellStyle name="Currency 4 2 2 2 3 2 3 2 2" xfId="28250" xr:uid="{00000000-0005-0000-0000-0000AA390000}"/>
    <cellStyle name="Currency 4 2 2 2 3 2 3 3" xfId="10746" xr:uid="{00000000-0005-0000-0000-0000AB390000}"/>
    <cellStyle name="Currency 4 2 2 2 3 2 3 4" xfId="22491" xr:uid="{00000000-0005-0000-0000-0000AC390000}"/>
    <cellStyle name="Currency 4 2 2 2 3 2 3 5" xfId="34891" xr:uid="{00000000-0005-0000-0000-0000AD390000}"/>
    <cellStyle name="Currency 4 2 2 2 3 2 4" xfId="16597" xr:uid="{00000000-0005-0000-0000-0000AE390000}"/>
    <cellStyle name="Currency 4 2 2 2 3 2 4 2" xfId="28248" xr:uid="{00000000-0005-0000-0000-0000AF390000}"/>
    <cellStyle name="Currency 4 2 2 2 3 2 5" xfId="10744" xr:uid="{00000000-0005-0000-0000-0000B0390000}"/>
    <cellStyle name="Currency 4 2 2 2 3 2 6" xfId="22489" xr:uid="{00000000-0005-0000-0000-0000B1390000}"/>
    <cellStyle name="Currency 4 2 2 2 3 2 7" xfId="34892" xr:uid="{00000000-0005-0000-0000-0000B2390000}"/>
    <cellStyle name="Currency 4 2 2 2 3 3" xfId="3027" xr:uid="{00000000-0005-0000-0000-0000B3390000}"/>
    <cellStyle name="Currency 4 2 2 2 3 3 2" xfId="7262" xr:uid="{00000000-0005-0000-0000-0000B4390000}"/>
    <cellStyle name="Currency 4 2 2 2 3 3 2 2" xfId="16600" xr:uid="{00000000-0005-0000-0000-0000B5390000}"/>
    <cellStyle name="Currency 4 2 2 2 3 3 2 3" xfId="28251" xr:uid="{00000000-0005-0000-0000-0000B6390000}"/>
    <cellStyle name="Currency 4 2 2 2 3 3 2 4" xfId="34893" xr:uid="{00000000-0005-0000-0000-0000B7390000}"/>
    <cellStyle name="Currency 4 2 2 2 3 3 3" xfId="10747" xr:uid="{00000000-0005-0000-0000-0000B8390000}"/>
    <cellStyle name="Currency 4 2 2 2 3 3 4" xfId="22492" xr:uid="{00000000-0005-0000-0000-0000B9390000}"/>
    <cellStyle name="Currency 4 2 2 2 3 3 5" xfId="34894" xr:uid="{00000000-0005-0000-0000-0000BA390000}"/>
    <cellStyle name="Currency 4 2 2 2 3 4" xfId="4882" xr:uid="{00000000-0005-0000-0000-0000BB390000}"/>
    <cellStyle name="Currency 4 2 2 2 3 4 2" xfId="16601" xr:uid="{00000000-0005-0000-0000-0000BC390000}"/>
    <cellStyle name="Currency 4 2 2 2 3 4 2 2" xfId="28252" xr:uid="{00000000-0005-0000-0000-0000BD390000}"/>
    <cellStyle name="Currency 4 2 2 2 3 4 3" xfId="10748" xr:uid="{00000000-0005-0000-0000-0000BE390000}"/>
    <cellStyle name="Currency 4 2 2 2 3 4 4" xfId="22493" xr:uid="{00000000-0005-0000-0000-0000BF390000}"/>
    <cellStyle name="Currency 4 2 2 2 3 4 5" xfId="34895" xr:uid="{00000000-0005-0000-0000-0000C0390000}"/>
    <cellStyle name="Currency 4 2 2 2 3 5" xfId="16596" xr:uid="{00000000-0005-0000-0000-0000C1390000}"/>
    <cellStyle name="Currency 4 2 2 2 3 5 2" xfId="28247" xr:uid="{00000000-0005-0000-0000-0000C2390000}"/>
    <cellStyle name="Currency 4 2 2 2 3 6" xfId="10743" xr:uid="{00000000-0005-0000-0000-0000C3390000}"/>
    <cellStyle name="Currency 4 2 2 2 3 7" xfId="22488" xr:uid="{00000000-0005-0000-0000-0000C4390000}"/>
    <cellStyle name="Currency 4 2 2 2 3 8" xfId="34896" xr:uid="{00000000-0005-0000-0000-0000C5390000}"/>
    <cellStyle name="Currency 4 2 2 2 4" xfId="847" xr:uid="{00000000-0005-0000-0000-0000C6390000}"/>
    <cellStyle name="Currency 4 2 2 2 4 2" xfId="848" xr:uid="{00000000-0005-0000-0000-0000C7390000}"/>
    <cellStyle name="Currency 4 2 2 2 4 2 2" xfId="3030" xr:uid="{00000000-0005-0000-0000-0000C8390000}"/>
    <cellStyle name="Currency 4 2 2 2 4 2 2 2" xfId="7265" xr:uid="{00000000-0005-0000-0000-0000C9390000}"/>
    <cellStyle name="Currency 4 2 2 2 4 2 2 2 2" xfId="16604" xr:uid="{00000000-0005-0000-0000-0000CA390000}"/>
    <cellStyle name="Currency 4 2 2 2 4 2 2 2 3" xfId="28255" xr:uid="{00000000-0005-0000-0000-0000CB390000}"/>
    <cellStyle name="Currency 4 2 2 2 4 2 2 2 4" xfId="34897" xr:uid="{00000000-0005-0000-0000-0000CC390000}"/>
    <cellStyle name="Currency 4 2 2 2 4 2 2 3" xfId="10751" xr:uid="{00000000-0005-0000-0000-0000CD390000}"/>
    <cellStyle name="Currency 4 2 2 2 4 2 2 4" xfId="22496" xr:uid="{00000000-0005-0000-0000-0000CE390000}"/>
    <cellStyle name="Currency 4 2 2 2 4 2 2 5" xfId="34898" xr:uid="{00000000-0005-0000-0000-0000CF390000}"/>
    <cellStyle name="Currency 4 2 2 2 4 2 3" xfId="5940" xr:uid="{00000000-0005-0000-0000-0000D0390000}"/>
    <cellStyle name="Currency 4 2 2 2 4 2 3 2" xfId="16605" xr:uid="{00000000-0005-0000-0000-0000D1390000}"/>
    <cellStyle name="Currency 4 2 2 2 4 2 3 2 2" xfId="28256" xr:uid="{00000000-0005-0000-0000-0000D2390000}"/>
    <cellStyle name="Currency 4 2 2 2 4 2 3 3" xfId="10752" xr:uid="{00000000-0005-0000-0000-0000D3390000}"/>
    <cellStyle name="Currency 4 2 2 2 4 2 3 4" xfId="22497" xr:uid="{00000000-0005-0000-0000-0000D4390000}"/>
    <cellStyle name="Currency 4 2 2 2 4 2 3 5" xfId="34899" xr:uid="{00000000-0005-0000-0000-0000D5390000}"/>
    <cellStyle name="Currency 4 2 2 2 4 2 4" xfId="16603" xr:uid="{00000000-0005-0000-0000-0000D6390000}"/>
    <cellStyle name="Currency 4 2 2 2 4 2 4 2" xfId="28254" xr:uid="{00000000-0005-0000-0000-0000D7390000}"/>
    <cellStyle name="Currency 4 2 2 2 4 2 5" xfId="10750" xr:uid="{00000000-0005-0000-0000-0000D8390000}"/>
    <cellStyle name="Currency 4 2 2 2 4 2 6" xfId="22495" xr:uid="{00000000-0005-0000-0000-0000D9390000}"/>
    <cellStyle name="Currency 4 2 2 2 4 2 7" xfId="34900" xr:uid="{00000000-0005-0000-0000-0000DA390000}"/>
    <cellStyle name="Currency 4 2 2 2 4 3" xfId="3029" xr:uid="{00000000-0005-0000-0000-0000DB390000}"/>
    <cellStyle name="Currency 4 2 2 2 4 3 2" xfId="7264" xr:uid="{00000000-0005-0000-0000-0000DC390000}"/>
    <cellStyle name="Currency 4 2 2 2 4 3 2 2" xfId="16606" xr:uid="{00000000-0005-0000-0000-0000DD390000}"/>
    <cellStyle name="Currency 4 2 2 2 4 3 2 3" xfId="28257" xr:uid="{00000000-0005-0000-0000-0000DE390000}"/>
    <cellStyle name="Currency 4 2 2 2 4 3 2 4" xfId="34901" xr:uid="{00000000-0005-0000-0000-0000DF390000}"/>
    <cellStyle name="Currency 4 2 2 2 4 3 3" xfId="10753" xr:uid="{00000000-0005-0000-0000-0000E0390000}"/>
    <cellStyle name="Currency 4 2 2 2 4 3 4" xfId="22498" xr:uid="{00000000-0005-0000-0000-0000E1390000}"/>
    <cellStyle name="Currency 4 2 2 2 4 3 5" xfId="34902" xr:uid="{00000000-0005-0000-0000-0000E2390000}"/>
    <cellStyle name="Currency 4 2 2 2 4 4" xfId="5333" xr:uid="{00000000-0005-0000-0000-0000E3390000}"/>
    <cellStyle name="Currency 4 2 2 2 4 4 2" xfId="16607" xr:uid="{00000000-0005-0000-0000-0000E4390000}"/>
    <cellStyle name="Currency 4 2 2 2 4 4 2 2" xfId="28258" xr:uid="{00000000-0005-0000-0000-0000E5390000}"/>
    <cellStyle name="Currency 4 2 2 2 4 4 3" xfId="10754" xr:uid="{00000000-0005-0000-0000-0000E6390000}"/>
    <cellStyle name="Currency 4 2 2 2 4 4 4" xfId="22499" xr:uid="{00000000-0005-0000-0000-0000E7390000}"/>
    <cellStyle name="Currency 4 2 2 2 4 4 5" xfId="34903" xr:uid="{00000000-0005-0000-0000-0000E8390000}"/>
    <cellStyle name="Currency 4 2 2 2 4 5" xfId="16602" xr:uid="{00000000-0005-0000-0000-0000E9390000}"/>
    <cellStyle name="Currency 4 2 2 2 4 5 2" xfId="28253" xr:uid="{00000000-0005-0000-0000-0000EA390000}"/>
    <cellStyle name="Currency 4 2 2 2 4 6" xfId="10749" xr:uid="{00000000-0005-0000-0000-0000EB390000}"/>
    <cellStyle name="Currency 4 2 2 2 4 7" xfId="22494" xr:uid="{00000000-0005-0000-0000-0000EC390000}"/>
    <cellStyle name="Currency 4 2 2 2 4 8" xfId="34904" xr:uid="{00000000-0005-0000-0000-0000ED390000}"/>
    <cellStyle name="Currency 4 2 2 2 5" xfId="849" xr:uid="{00000000-0005-0000-0000-0000EE390000}"/>
    <cellStyle name="Currency 4 2 2 2 5 2" xfId="3031" xr:uid="{00000000-0005-0000-0000-0000EF390000}"/>
    <cellStyle name="Currency 4 2 2 2 5 2 2" xfId="7266" xr:uid="{00000000-0005-0000-0000-0000F0390000}"/>
    <cellStyle name="Currency 4 2 2 2 5 2 2 2" xfId="16609" xr:uid="{00000000-0005-0000-0000-0000F1390000}"/>
    <cellStyle name="Currency 4 2 2 2 5 2 2 3" xfId="28260" xr:uid="{00000000-0005-0000-0000-0000F2390000}"/>
    <cellStyle name="Currency 4 2 2 2 5 2 2 4" xfId="34905" xr:uid="{00000000-0005-0000-0000-0000F3390000}"/>
    <cellStyle name="Currency 4 2 2 2 5 2 3" xfId="10756" xr:uid="{00000000-0005-0000-0000-0000F4390000}"/>
    <cellStyle name="Currency 4 2 2 2 5 2 4" xfId="22501" xr:uid="{00000000-0005-0000-0000-0000F5390000}"/>
    <cellStyle name="Currency 4 2 2 2 5 2 5" xfId="34906" xr:uid="{00000000-0005-0000-0000-0000F6390000}"/>
    <cellStyle name="Currency 4 2 2 2 5 3" xfId="5941" xr:uid="{00000000-0005-0000-0000-0000F7390000}"/>
    <cellStyle name="Currency 4 2 2 2 5 3 2" xfId="16610" xr:uid="{00000000-0005-0000-0000-0000F8390000}"/>
    <cellStyle name="Currency 4 2 2 2 5 3 2 2" xfId="28261" xr:uid="{00000000-0005-0000-0000-0000F9390000}"/>
    <cellStyle name="Currency 4 2 2 2 5 3 3" xfId="10757" xr:uid="{00000000-0005-0000-0000-0000FA390000}"/>
    <cellStyle name="Currency 4 2 2 2 5 3 4" xfId="22502" xr:uid="{00000000-0005-0000-0000-0000FB390000}"/>
    <cellStyle name="Currency 4 2 2 2 5 3 5" xfId="34907" xr:uid="{00000000-0005-0000-0000-0000FC390000}"/>
    <cellStyle name="Currency 4 2 2 2 5 4" xfId="16608" xr:uid="{00000000-0005-0000-0000-0000FD390000}"/>
    <cellStyle name="Currency 4 2 2 2 5 4 2" xfId="28259" xr:uid="{00000000-0005-0000-0000-0000FE390000}"/>
    <cellStyle name="Currency 4 2 2 2 5 5" xfId="10755" xr:uid="{00000000-0005-0000-0000-0000FF390000}"/>
    <cellStyle name="Currency 4 2 2 2 5 6" xfId="22500" xr:uid="{00000000-0005-0000-0000-0000003A0000}"/>
    <cellStyle name="Currency 4 2 2 2 5 7" xfId="34908" xr:uid="{00000000-0005-0000-0000-0000013A0000}"/>
    <cellStyle name="Currency 4 2 2 2 6" xfId="3024" xr:uid="{00000000-0005-0000-0000-0000023A0000}"/>
    <cellStyle name="Currency 4 2 2 2 6 2" xfId="7259" xr:uid="{00000000-0005-0000-0000-0000033A0000}"/>
    <cellStyle name="Currency 4 2 2 2 6 2 2" xfId="16611" xr:uid="{00000000-0005-0000-0000-0000043A0000}"/>
    <cellStyle name="Currency 4 2 2 2 6 2 3" xfId="28262" xr:uid="{00000000-0005-0000-0000-0000053A0000}"/>
    <cellStyle name="Currency 4 2 2 2 6 2 4" xfId="34909" xr:uid="{00000000-0005-0000-0000-0000063A0000}"/>
    <cellStyle name="Currency 4 2 2 2 6 3" xfId="10758" xr:uid="{00000000-0005-0000-0000-0000073A0000}"/>
    <cellStyle name="Currency 4 2 2 2 6 4" xfId="22503" xr:uid="{00000000-0005-0000-0000-0000083A0000}"/>
    <cellStyle name="Currency 4 2 2 2 6 5" xfId="34910" xr:uid="{00000000-0005-0000-0000-0000093A0000}"/>
    <cellStyle name="Currency 4 2 2 2 7" xfId="4640" xr:uid="{00000000-0005-0000-0000-00000A3A0000}"/>
    <cellStyle name="Currency 4 2 2 2 7 2" xfId="16612" xr:uid="{00000000-0005-0000-0000-00000B3A0000}"/>
    <cellStyle name="Currency 4 2 2 2 7 2 2" xfId="28263" xr:uid="{00000000-0005-0000-0000-00000C3A0000}"/>
    <cellStyle name="Currency 4 2 2 2 7 3" xfId="10759" xr:uid="{00000000-0005-0000-0000-00000D3A0000}"/>
    <cellStyle name="Currency 4 2 2 2 7 4" xfId="22504" xr:uid="{00000000-0005-0000-0000-00000E3A0000}"/>
    <cellStyle name="Currency 4 2 2 2 7 5" xfId="34911" xr:uid="{00000000-0005-0000-0000-00000F3A0000}"/>
    <cellStyle name="Currency 4 2 2 2 8" xfId="16589" xr:uid="{00000000-0005-0000-0000-0000103A0000}"/>
    <cellStyle name="Currency 4 2 2 2 8 2" xfId="28240" xr:uid="{00000000-0005-0000-0000-0000113A0000}"/>
    <cellStyle name="Currency 4 2 2 2 9" xfId="10736" xr:uid="{00000000-0005-0000-0000-0000123A0000}"/>
    <cellStyle name="Currency 4 2 2 3" xfId="850" xr:uid="{00000000-0005-0000-0000-0000133A0000}"/>
    <cellStyle name="Currency 4 2 2 3 10" xfId="22505" xr:uid="{00000000-0005-0000-0000-0000143A0000}"/>
    <cellStyle name="Currency 4 2 2 3 11" xfId="34912" xr:uid="{00000000-0005-0000-0000-0000153A0000}"/>
    <cellStyle name="Currency 4 2 2 3 2" xfId="851" xr:uid="{00000000-0005-0000-0000-0000163A0000}"/>
    <cellStyle name="Currency 4 2 2 3 2 2" xfId="852" xr:uid="{00000000-0005-0000-0000-0000173A0000}"/>
    <cellStyle name="Currency 4 2 2 3 2 2 2" xfId="3034" xr:uid="{00000000-0005-0000-0000-0000183A0000}"/>
    <cellStyle name="Currency 4 2 2 3 2 2 2 2" xfId="7269" xr:uid="{00000000-0005-0000-0000-0000193A0000}"/>
    <cellStyle name="Currency 4 2 2 3 2 2 2 2 2" xfId="16616" xr:uid="{00000000-0005-0000-0000-00001A3A0000}"/>
    <cellStyle name="Currency 4 2 2 3 2 2 2 2 3" xfId="28267" xr:uid="{00000000-0005-0000-0000-00001B3A0000}"/>
    <cellStyle name="Currency 4 2 2 3 2 2 2 2 4" xfId="34913" xr:uid="{00000000-0005-0000-0000-00001C3A0000}"/>
    <cellStyle name="Currency 4 2 2 3 2 2 2 3" xfId="10763" xr:uid="{00000000-0005-0000-0000-00001D3A0000}"/>
    <cellStyle name="Currency 4 2 2 3 2 2 2 4" xfId="22508" xr:uid="{00000000-0005-0000-0000-00001E3A0000}"/>
    <cellStyle name="Currency 4 2 2 3 2 2 2 5" xfId="34914" xr:uid="{00000000-0005-0000-0000-00001F3A0000}"/>
    <cellStyle name="Currency 4 2 2 3 2 2 3" xfId="5942" xr:uid="{00000000-0005-0000-0000-0000203A0000}"/>
    <cellStyle name="Currency 4 2 2 3 2 2 3 2" xfId="16617" xr:uid="{00000000-0005-0000-0000-0000213A0000}"/>
    <cellStyle name="Currency 4 2 2 3 2 2 3 2 2" xfId="28268" xr:uid="{00000000-0005-0000-0000-0000223A0000}"/>
    <cellStyle name="Currency 4 2 2 3 2 2 3 3" xfId="10764" xr:uid="{00000000-0005-0000-0000-0000233A0000}"/>
    <cellStyle name="Currency 4 2 2 3 2 2 3 4" xfId="22509" xr:uid="{00000000-0005-0000-0000-0000243A0000}"/>
    <cellStyle name="Currency 4 2 2 3 2 2 3 5" xfId="34915" xr:uid="{00000000-0005-0000-0000-0000253A0000}"/>
    <cellStyle name="Currency 4 2 2 3 2 2 4" xfId="16615" xr:uid="{00000000-0005-0000-0000-0000263A0000}"/>
    <cellStyle name="Currency 4 2 2 3 2 2 4 2" xfId="28266" xr:uid="{00000000-0005-0000-0000-0000273A0000}"/>
    <cellStyle name="Currency 4 2 2 3 2 2 5" xfId="10762" xr:uid="{00000000-0005-0000-0000-0000283A0000}"/>
    <cellStyle name="Currency 4 2 2 3 2 2 6" xfId="22507" xr:uid="{00000000-0005-0000-0000-0000293A0000}"/>
    <cellStyle name="Currency 4 2 2 3 2 2 7" xfId="34916" xr:uid="{00000000-0005-0000-0000-00002A3A0000}"/>
    <cellStyle name="Currency 4 2 2 3 2 3" xfId="3033" xr:uid="{00000000-0005-0000-0000-00002B3A0000}"/>
    <cellStyle name="Currency 4 2 2 3 2 3 2" xfId="7268" xr:uid="{00000000-0005-0000-0000-00002C3A0000}"/>
    <cellStyle name="Currency 4 2 2 3 2 3 2 2" xfId="16618" xr:uid="{00000000-0005-0000-0000-00002D3A0000}"/>
    <cellStyle name="Currency 4 2 2 3 2 3 2 3" xfId="28269" xr:uid="{00000000-0005-0000-0000-00002E3A0000}"/>
    <cellStyle name="Currency 4 2 2 3 2 3 2 4" xfId="34917" xr:uid="{00000000-0005-0000-0000-00002F3A0000}"/>
    <cellStyle name="Currency 4 2 2 3 2 3 3" xfId="10765" xr:uid="{00000000-0005-0000-0000-0000303A0000}"/>
    <cellStyle name="Currency 4 2 2 3 2 3 4" xfId="22510" xr:uid="{00000000-0005-0000-0000-0000313A0000}"/>
    <cellStyle name="Currency 4 2 2 3 2 3 5" xfId="34918" xr:uid="{00000000-0005-0000-0000-0000323A0000}"/>
    <cellStyle name="Currency 4 2 2 3 2 4" xfId="5211" xr:uid="{00000000-0005-0000-0000-0000333A0000}"/>
    <cellStyle name="Currency 4 2 2 3 2 4 2" xfId="16619" xr:uid="{00000000-0005-0000-0000-0000343A0000}"/>
    <cellStyle name="Currency 4 2 2 3 2 4 2 2" xfId="28270" xr:uid="{00000000-0005-0000-0000-0000353A0000}"/>
    <cellStyle name="Currency 4 2 2 3 2 4 3" xfId="10766" xr:uid="{00000000-0005-0000-0000-0000363A0000}"/>
    <cellStyle name="Currency 4 2 2 3 2 4 4" xfId="22511" xr:uid="{00000000-0005-0000-0000-0000373A0000}"/>
    <cellStyle name="Currency 4 2 2 3 2 4 5" xfId="34919" xr:uid="{00000000-0005-0000-0000-0000383A0000}"/>
    <cellStyle name="Currency 4 2 2 3 2 5" xfId="16614" xr:uid="{00000000-0005-0000-0000-0000393A0000}"/>
    <cellStyle name="Currency 4 2 2 3 2 5 2" xfId="28265" xr:uid="{00000000-0005-0000-0000-00003A3A0000}"/>
    <cellStyle name="Currency 4 2 2 3 2 6" xfId="10761" xr:uid="{00000000-0005-0000-0000-00003B3A0000}"/>
    <cellStyle name="Currency 4 2 2 3 2 7" xfId="22506" xr:uid="{00000000-0005-0000-0000-00003C3A0000}"/>
    <cellStyle name="Currency 4 2 2 3 2 8" xfId="34920" xr:uid="{00000000-0005-0000-0000-00003D3A0000}"/>
    <cellStyle name="Currency 4 2 2 3 3" xfId="853" xr:uid="{00000000-0005-0000-0000-00003E3A0000}"/>
    <cellStyle name="Currency 4 2 2 3 3 2" xfId="854" xr:uid="{00000000-0005-0000-0000-00003F3A0000}"/>
    <cellStyle name="Currency 4 2 2 3 3 2 2" xfId="3036" xr:uid="{00000000-0005-0000-0000-0000403A0000}"/>
    <cellStyle name="Currency 4 2 2 3 3 2 2 2" xfId="7271" xr:uid="{00000000-0005-0000-0000-0000413A0000}"/>
    <cellStyle name="Currency 4 2 2 3 3 2 2 2 2" xfId="16622" xr:uid="{00000000-0005-0000-0000-0000423A0000}"/>
    <cellStyle name="Currency 4 2 2 3 3 2 2 2 3" xfId="28273" xr:uid="{00000000-0005-0000-0000-0000433A0000}"/>
    <cellStyle name="Currency 4 2 2 3 3 2 2 2 4" xfId="34921" xr:uid="{00000000-0005-0000-0000-0000443A0000}"/>
    <cellStyle name="Currency 4 2 2 3 3 2 2 3" xfId="10769" xr:uid="{00000000-0005-0000-0000-0000453A0000}"/>
    <cellStyle name="Currency 4 2 2 3 3 2 2 4" xfId="22514" xr:uid="{00000000-0005-0000-0000-0000463A0000}"/>
    <cellStyle name="Currency 4 2 2 3 3 2 2 5" xfId="34922" xr:uid="{00000000-0005-0000-0000-0000473A0000}"/>
    <cellStyle name="Currency 4 2 2 3 3 2 3" xfId="5943" xr:uid="{00000000-0005-0000-0000-0000483A0000}"/>
    <cellStyle name="Currency 4 2 2 3 3 2 3 2" xfId="16623" xr:uid="{00000000-0005-0000-0000-0000493A0000}"/>
    <cellStyle name="Currency 4 2 2 3 3 2 3 2 2" xfId="28274" xr:uid="{00000000-0005-0000-0000-00004A3A0000}"/>
    <cellStyle name="Currency 4 2 2 3 3 2 3 3" xfId="10770" xr:uid="{00000000-0005-0000-0000-00004B3A0000}"/>
    <cellStyle name="Currency 4 2 2 3 3 2 3 4" xfId="22515" xr:uid="{00000000-0005-0000-0000-00004C3A0000}"/>
    <cellStyle name="Currency 4 2 2 3 3 2 3 5" xfId="34923" xr:uid="{00000000-0005-0000-0000-00004D3A0000}"/>
    <cellStyle name="Currency 4 2 2 3 3 2 4" xfId="16621" xr:uid="{00000000-0005-0000-0000-00004E3A0000}"/>
    <cellStyle name="Currency 4 2 2 3 3 2 4 2" xfId="28272" xr:uid="{00000000-0005-0000-0000-00004F3A0000}"/>
    <cellStyle name="Currency 4 2 2 3 3 2 5" xfId="10768" xr:uid="{00000000-0005-0000-0000-0000503A0000}"/>
    <cellStyle name="Currency 4 2 2 3 3 2 6" xfId="22513" xr:uid="{00000000-0005-0000-0000-0000513A0000}"/>
    <cellStyle name="Currency 4 2 2 3 3 2 7" xfId="34924" xr:uid="{00000000-0005-0000-0000-0000523A0000}"/>
    <cellStyle name="Currency 4 2 2 3 3 3" xfId="3035" xr:uid="{00000000-0005-0000-0000-0000533A0000}"/>
    <cellStyle name="Currency 4 2 2 3 3 3 2" xfId="7270" xr:uid="{00000000-0005-0000-0000-0000543A0000}"/>
    <cellStyle name="Currency 4 2 2 3 3 3 2 2" xfId="16624" xr:uid="{00000000-0005-0000-0000-0000553A0000}"/>
    <cellStyle name="Currency 4 2 2 3 3 3 2 3" xfId="28275" xr:uid="{00000000-0005-0000-0000-0000563A0000}"/>
    <cellStyle name="Currency 4 2 2 3 3 3 2 4" xfId="34925" xr:uid="{00000000-0005-0000-0000-0000573A0000}"/>
    <cellStyle name="Currency 4 2 2 3 3 3 3" xfId="10771" xr:uid="{00000000-0005-0000-0000-0000583A0000}"/>
    <cellStyle name="Currency 4 2 2 3 3 3 4" xfId="22516" xr:uid="{00000000-0005-0000-0000-0000593A0000}"/>
    <cellStyle name="Currency 4 2 2 3 3 3 5" xfId="34926" xr:uid="{00000000-0005-0000-0000-00005A3A0000}"/>
    <cellStyle name="Currency 4 2 2 3 3 4" xfId="4969" xr:uid="{00000000-0005-0000-0000-00005B3A0000}"/>
    <cellStyle name="Currency 4 2 2 3 3 4 2" xfId="16625" xr:uid="{00000000-0005-0000-0000-00005C3A0000}"/>
    <cellStyle name="Currency 4 2 2 3 3 4 2 2" xfId="28276" xr:uid="{00000000-0005-0000-0000-00005D3A0000}"/>
    <cellStyle name="Currency 4 2 2 3 3 4 3" xfId="10772" xr:uid="{00000000-0005-0000-0000-00005E3A0000}"/>
    <cellStyle name="Currency 4 2 2 3 3 4 4" xfId="22517" xr:uid="{00000000-0005-0000-0000-00005F3A0000}"/>
    <cellStyle name="Currency 4 2 2 3 3 4 5" xfId="34927" xr:uid="{00000000-0005-0000-0000-0000603A0000}"/>
    <cellStyle name="Currency 4 2 2 3 3 5" xfId="16620" xr:uid="{00000000-0005-0000-0000-0000613A0000}"/>
    <cellStyle name="Currency 4 2 2 3 3 5 2" xfId="28271" xr:uid="{00000000-0005-0000-0000-0000623A0000}"/>
    <cellStyle name="Currency 4 2 2 3 3 6" xfId="10767" xr:uid="{00000000-0005-0000-0000-0000633A0000}"/>
    <cellStyle name="Currency 4 2 2 3 3 7" xfId="22512" xr:uid="{00000000-0005-0000-0000-0000643A0000}"/>
    <cellStyle name="Currency 4 2 2 3 3 8" xfId="34928" xr:uid="{00000000-0005-0000-0000-0000653A0000}"/>
    <cellStyle name="Currency 4 2 2 3 4" xfId="855" xr:uid="{00000000-0005-0000-0000-0000663A0000}"/>
    <cellStyle name="Currency 4 2 2 3 4 2" xfId="856" xr:uid="{00000000-0005-0000-0000-0000673A0000}"/>
    <cellStyle name="Currency 4 2 2 3 4 2 2" xfId="3038" xr:uid="{00000000-0005-0000-0000-0000683A0000}"/>
    <cellStyle name="Currency 4 2 2 3 4 2 2 2" xfId="7273" xr:uid="{00000000-0005-0000-0000-0000693A0000}"/>
    <cellStyle name="Currency 4 2 2 3 4 2 2 2 2" xfId="16628" xr:uid="{00000000-0005-0000-0000-00006A3A0000}"/>
    <cellStyle name="Currency 4 2 2 3 4 2 2 2 3" xfId="28279" xr:uid="{00000000-0005-0000-0000-00006B3A0000}"/>
    <cellStyle name="Currency 4 2 2 3 4 2 2 2 4" xfId="34929" xr:uid="{00000000-0005-0000-0000-00006C3A0000}"/>
    <cellStyle name="Currency 4 2 2 3 4 2 2 3" xfId="10775" xr:uid="{00000000-0005-0000-0000-00006D3A0000}"/>
    <cellStyle name="Currency 4 2 2 3 4 2 2 4" xfId="22520" xr:uid="{00000000-0005-0000-0000-00006E3A0000}"/>
    <cellStyle name="Currency 4 2 2 3 4 2 2 5" xfId="34930" xr:uid="{00000000-0005-0000-0000-00006F3A0000}"/>
    <cellStyle name="Currency 4 2 2 3 4 2 3" xfId="5944" xr:uid="{00000000-0005-0000-0000-0000703A0000}"/>
    <cellStyle name="Currency 4 2 2 3 4 2 3 2" xfId="16629" xr:uid="{00000000-0005-0000-0000-0000713A0000}"/>
    <cellStyle name="Currency 4 2 2 3 4 2 3 2 2" xfId="28280" xr:uid="{00000000-0005-0000-0000-0000723A0000}"/>
    <cellStyle name="Currency 4 2 2 3 4 2 3 3" xfId="10776" xr:uid="{00000000-0005-0000-0000-0000733A0000}"/>
    <cellStyle name="Currency 4 2 2 3 4 2 3 4" xfId="22521" xr:uid="{00000000-0005-0000-0000-0000743A0000}"/>
    <cellStyle name="Currency 4 2 2 3 4 2 3 5" xfId="34931" xr:uid="{00000000-0005-0000-0000-0000753A0000}"/>
    <cellStyle name="Currency 4 2 2 3 4 2 4" xfId="16627" xr:uid="{00000000-0005-0000-0000-0000763A0000}"/>
    <cellStyle name="Currency 4 2 2 3 4 2 4 2" xfId="28278" xr:uid="{00000000-0005-0000-0000-0000773A0000}"/>
    <cellStyle name="Currency 4 2 2 3 4 2 5" xfId="10774" xr:uid="{00000000-0005-0000-0000-0000783A0000}"/>
    <cellStyle name="Currency 4 2 2 3 4 2 6" xfId="22519" xr:uid="{00000000-0005-0000-0000-0000793A0000}"/>
    <cellStyle name="Currency 4 2 2 3 4 2 7" xfId="34932" xr:uid="{00000000-0005-0000-0000-00007A3A0000}"/>
    <cellStyle name="Currency 4 2 2 3 4 3" xfId="3037" xr:uid="{00000000-0005-0000-0000-00007B3A0000}"/>
    <cellStyle name="Currency 4 2 2 3 4 3 2" xfId="7272" xr:uid="{00000000-0005-0000-0000-00007C3A0000}"/>
    <cellStyle name="Currency 4 2 2 3 4 3 2 2" xfId="16630" xr:uid="{00000000-0005-0000-0000-00007D3A0000}"/>
    <cellStyle name="Currency 4 2 2 3 4 3 2 3" xfId="28281" xr:uid="{00000000-0005-0000-0000-00007E3A0000}"/>
    <cellStyle name="Currency 4 2 2 3 4 3 2 4" xfId="34933" xr:uid="{00000000-0005-0000-0000-00007F3A0000}"/>
    <cellStyle name="Currency 4 2 2 3 4 3 3" xfId="10777" xr:uid="{00000000-0005-0000-0000-0000803A0000}"/>
    <cellStyle name="Currency 4 2 2 3 4 3 4" xfId="22522" xr:uid="{00000000-0005-0000-0000-0000813A0000}"/>
    <cellStyle name="Currency 4 2 2 3 4 3 5" xfId="34934" xr:uid="{00000000-0005-0000-0000-0000823A0000}"/>
    <cellStyle name="Currency 4 2 2 3 4 4" xfId="5420" xr:uid="{00000000-0005-0000-0000-0000833A0000}"/>
    <cellStyle name="Currency 4 2 2 3 4 4 2" xfId="16631" xr:uid="{00000000-0005-0000-0000-0000843A0000}"/>
    <cellStyle name="Currency 4 2 2 3 4 4 2 2" xfId="28282" xr:uid="{00000000-0005-0000-0000-0000853A0000}"/>
    <cellStyle name="Currency 4 2 2 3 4 4 3" xfId="10778" xr:uid="{00000000-0005-0000-0000-0000863A0000}"/>
    <cellStyle name="Currency 4 2 2 3 4 4 4" xfId="22523" xr:uid="{00000000-0005-0000-0000-0000873A0000}"/>
    <cellStyle name="Currency 4 2 2 3 4 4 5" xfId="34935" xr:uid="{00000000-0005-0000-0000-0000883A0000}"/>
    <cellStyle name="Currency 4 2 2 3 4 5" xfId="16626" xr:uid="{00000000-0005-0000-0000-0000893A0000}"/>
    <cellStyle name="Currency 4 2 2 3 4 5 2" xfId="28277" xr:uid="{00000000-0005-0000-0000-00008A3A0000}"/>
    <cellStyle name="Currency 4 2 2 3 4 6" xfId="10773" xr:uid="{00000000-0005-0000-0000-00008B3A0000}"/>
    <cellStyle name="Currency 4 2 2 3 4 7" xfId="22518" xr:uid="{00000000-0005-0000-0000-00008C3A0000}"/>
    <cellStyle name="Currency 4 2 2 3 4 8" xfId="34936" xr:uid="{00000000-0005-0000-0000-00008D3A0000}"/>
    <cellStyle name="Currency 4 2 2 3 5" xfId="857" xr:uid="{00000000-0005-0000-0000-00008E3A0000}"/>
    <cellStyle name="Currency 4 2 2 3 5 2" xfId="3039" xr:uid="{00000000-0005-0000-0000-00008F3A0000}"/>
    <cellStyle name="Currency 4 2 2 3 5 2 2" xfId="7274" xr:uid="{00000000-0005-0000-0000-0000903A0000}"/>
    <cellStyle name="Currency 4 2 2 3 5 2 2 2" xfId="16633" xr:uid="{00000000-0005-0000-0000-0000913A0000}"/>
    <cellStyle name="Currency 4 2 2 3 5 2 2 3" xfId="28284" xr:uid="{00000000-0005-0000-0000-0000923A0000}"/>
    <cellStyle name="Currency 4 2 2 3 5 2 2 4" xfId="34937" xr:uid="{00000000-0005-0000-0000-0000933A0000}"/>
    <cellStyle name="Currency 4 2 2 3 5 2 3" xfId="10780" xr:uid="{00000000-0005-0000-0000-0000943A0000}"/>
    <cellStyle name="Currency 4 2 2 3 5 2 4" xfId="22525" xr:uid="{00000000-0005-0000-0000-0000953A0000}"/>
    <cellStyle name="Currency 4 2 2 3 5 2 5" xfId="34938" xr:uid="{00000000-0005-0000-0000-0000963A0000}"/>
    <cellStyle name="Currency 4 2 2 3 5 3" xfId="5945" xr:uid="{00000000-0005-0000-0000-0000973A0000}"/>
    <cellStyle name="Currency 4 2 2 3 5 3 2" xfId="16634" xr:uid="{00000000-0005-0000-0000-0000983A0000}"/>
    <cellStyle name="Currency 4 2 2 3 5 3 2 2" xfId="28285" xr:uid="{00000000-0005-0000-0000-0000993A0000}"/>
    <cellStyle name="Currency 4 2 2 3 5 3 3" xfId="10781" xr:uid="{00000000-0005-0000-0000-00009A3A0000}"/>
    <cellStyle name="Currency 4 2 2 3 5 3 4" xfId="22526" xr:uid="{00000000-0005-0000-0000-00009B3A0000}"/>
    <cellStyle name="Currency 4 2 2 3 5 3 5" xfId="34939" xr:uid="{00000000-0005-0000-0000-00009C3A0000}"/>
    <cellStyle name="Currency 4 2 2 3 5 4" xfId="16632" xr:uid="{00000000-0005-0000-0000-00009D3A0000}"/>
    <cellStyle name="Currency 4 2 2 3 5 4 2" xfId="28283" xr:uid="{00000000-0005-0000-0000-00009E3A0000}"/>
    <cellStyle name="Currency 4 2 2 3 5 5" xfId="10779" xr:uid="{00000000-0005-0000-0000-00009F3A0000}"/>
    <cellStyle name="Currency 4 2 2 3 5 6" xfId="22524" xr:uid="{00000000-0005-0000-0000-0000A03A0000}"/>
    <cellStyle name="Currency 4 2 2 3 5 7" xfId="34940" xr:uid="{00000000-0005-0000-0000-0000A13A0000}"/>
    <cellStyle name="Currency 4 2 2 3 6" xfId="3032" xr:uid="{00000000-0005-0000-0000-0000A23A0000}"/>
    <cellStyle name="Currency 4 2 2 3 6 2" xfId="7267" xr:uid="{00000000-0005-0000-0000-0000A33A0000}"/>
    <cellStyle name="Currency 4 2 2 3 6 2 2" xfId="16635" xr:uid="{00000000-0005-0000-0000-0000A43A0000}"/>
    <cellStyle name="Currency 4 2 2 3 6 2 3" xfId="28286" xr:uid="{00000000-0005-0000-0000-0000A53A0000}"/>
    <cellStyle name="Currency 4 2 2 3 6 2 4" xfId="34941" xr:uid="{00000000-0005-0000-0000-0000A63A0000}"/>
    <cellStyle name="Currency 4 2 2 3 6 3" xfId="10782" xr:uid="{00000000-0005-0000-0000-0000A73A0000}"/>
    <cellStyle name="Currency 4 2 2 3 6 4" xfId="22527" xr:uid="{00000000-0005-0000-0000-0000A83A0000}"/>
    <cellStyle name="Currency 4 2 2 3 6 5" xfId="34942" xr:uid="{00000000-0005-0000-0000-0000A93A0000}"/>
    <cellStyle name="Currency 4 2 2 3 7" xfId="4727" xr:uid="{00000000-0005-0000-0000-0000AA3A0000}"/>
    <cellStyle name="Currency 4 2 2 3 7 2" xfId="16636" xr:uid="{00000000-0005-0000-0000-0000AB3A0000}"/>
    <cellStyle name="Currency 4 2 2 3 7 2 2" xfId="28287" xr:uid="{00000000-0005-0000-0000-0000AC3A0000}"/>
    <cellStyle name="Currency 4 2 2 3 7 3" xfId="10783" xr:uid="{00000000-0005-0000-0000-0000AD3A0000}"/>
    <cellStyle name="Currency 4 2 2 3 7 4" xfId="22528" xr:uid="{00000000-0005-0000-0000-0000AE3A0000}"/>
    <cellStyle name="Currency 4 2 2 3 7 5" xfId="34943" xr:uid="{00000000-0005-0000-0000-0000AF3A0000}"/>
    <cellStyle name="Currency 4 2 2 3 8" xfId="16613" xr:uid="{00000000-0005-0000-0000-0000B03A0000}"/>
    <cellStyle name="Currency 4 2 2 3 8 2" xfId="28264" xr:uid="{00000000-0005-0000-0000-0000B13A0000}"/>
    <cellStyle name="Currency 4 2 2 3 9" xfId="10760" xr:uid="{00000000-0005-0000-0000-0000B23A0000}"/>
    <cellStyle name="Currency 4 2 2 4" xfId="858" xr:uid="{00000000-0005-0000-0000-0000B33A0000}"/>
    <cellStyle name="Currency 4 2 2 4 2" xfId="859" xr:uid="{00000000-0005-0000-0000-0000B43A0000}"/>
    <cellStyle name="Currency 4 2 2 4 2 2" xfId="3041" xr:uid="{00000000-0005-0000-0000-0000B53A0000}"/>
    <cellStyle name="Currency 4 2 2 4 2 2 2" xfId="7276" xr:uid="{00000000-0005-0000-0000-0000B63A0000}"/>
    <cellStyle name="Currency 4 2 2 4 2 2 2 2" xfId="16639" xr:uid="{00000000-0005-0000-0000-0000B73A0000}"/>
    <cellStyle name="Currency 4 2 2 4 2 2 2 3" xfId="28290" xr:uid="{00000000-0005-0000-0000-0000B83A0000}"/>
    <cellStyle name="Currency 4 2 2 4 2 2 2 4" xfId="34944" xr:uid="{00000000-0005-0000-0000-0000B93A0000}"/>
    <cellStyle name="Currency 4 2 2 4 2 2 3" xfId="10786" xr:uid="{00000000-0005-0000-0000-0000BA3A0000}"/>
    <cellStyle name="Currency 4 2 2 4 2 2 4" xfId="22531" xr:uid="{00000000-0005-0000-0000-0000BB3A0000}"/>
    <cellStyle name="Currency 4 2 2 4 2 2 5" xfId="34945" xr:uid="{00000000-0005-0000-0000-0000BC3A0000}"/>
    <cellStyle name="Currency 4 2 2 4 2 3" xfId="5946" xr:uid="{00000000-0005-0000-0000-0000BD3A0000}"/>
    <cellStyle name="Currency 4 2 2 4 2 3 2" xfId="16640" xr:uid="{00000000-0005-0000-0000-0000BE3A0000}"/>
    <cellStyle name="Currency 4 2 2 4 2 3 2 2" xfId="28291" xr:uid="{00000000-0005-0000-0000-0000BF3A0000}"/>
    <cellStyle name="Currency 4 2 2 4 2 3 3" xfId="10787" xr:uid="{00000000-0005-0000-0000-0000C03A0000}"/>
    <cellStyle name="Currency 4 2 2 4 2 3 4" xfId="22532" xr:uid="{00000000-0005-0000-0000-0000C13A0000}"/>
    <cellStyle name="Currency 4 2 2 4 2 3 5" xfId="34946" xr:uid="{00000000-0005-0000-0000-0000C23A0000}"/>
    <cellStyle name="Currency 4 2 2 4 2 4" xfId="16638" xr:uid="{00000000-0005-0000-0000-0000C33A0000}"/>
    <cellStyle name="Currency 4 2 2 4 2 4 2" xfId="28289" xr:uid="{00000000-0005-0000-0000-0000C43A0000}"/>
    <cellStyle name="Currency 4 2 2 4 2 5" xfId="10785" xr:uid="{00000000-0005-0000-0000-0000C53A0000}"/>
    <cellStyle name="Currency 4 2 2 4 2 6" xfId="22530" xr:uid="{00000000-0005-0000-0000-0000C63A0000}"/>
    <cellStyle name="Currency 4 2 2 4 2 7" xfId="34947" xr:uid="{00000000-0005-0000-0000-0000C73A0000}"/>
    <cellStyle name="Currency 4 2 2 4 3" xfId="3040" xr:uid="{00000000-0005-0000-0000-0000C83A0000}"/>
    <cellStyle name="Currency 4 2 2 4 3 2" xfId="7275" xr:uid="{00000000-0005-0000-0000-0000C93A0000}"/>
    <cellStyle name="Currency 4 2 2 4 3 2 2" xfId="16641" xr:uid="{00000000-0005-0000-0000-0000CA3A0000}"/>
    <cellStyle name="Currency 4 2 2 4 3 2 3" xfId="28292" xr:uid="{00000000-0005-0000-0000-0000CB3A0000}"/>
    <cellStyle name="Currency 4 2 2 4 3 2 4" xfId="34948" xr:uid="{00000000-0005-0000-0000-0000CC3A0000}"/>
    <cellStyle name="Currency 4 2 2 4 3 3" xfId="10788" xr:uid="{00000000-0005-0000-0000-0000CD3A0000}"/>
    <cellStyle name="Currency 4 2 2 4 3 4" xfId="22533" xr:uid="{00000000-0005-0000-0000-0000CE3A0000}"/>
    <cellStyle name="Currency 4 2 2 4 3 5" xfId="34949" xr:uid="{00000000-0005-0000-0000-0000CF3A0000}"/>
    <cellStyle name="Currency 4 2 2 4 4" xfId="5091" xr:uid="{00000000-0005-0000-0000-0000D03A0000}"/>
    <cellStyle name="Currency 4 2 2 4 4 2" xfId="16642" xr:uid="{00000000-0005-0000-0000-0000D13A0000}"/>
    <cellStyle name="Currency 4 2 2 4 4 2 2" xfId="28293" xr:uid="{00000000-0005-0000-0000-0000D23A0000}"/>
    <cellStyle name="Currency 4 2 2 4 4 3" xfId="10789" xr:uid="{00000000-0005-0000-0000-0000D33A0000}"/>
    <cellStyle name="Currency 4 2 2 4 4 4" xfId="22534" xr:uid="{00000000-0005-0000-0000-0000D43A0000}"/>
    <cellStyle name="Currency 4 2 2 4 4 5" xfId="34950" xr:uid="{00000000-0005-0000-0000-0000D53A0000}"/>
    <cellStyle name="Currency 4 2 2 4 5" xfId="16637" xr:uid="{00000000-0005-0000-0000-0000D63A0000}"/>
    <cellStyle name="Currency 4 2 2 4 5 2" xfId="28288" xr:uid="{00000000-0005-0000-0000-0000D73A0000}"/>
    <cellStyle name="Currency 4 2 2 4 6" xfId="10784" xr:uid="{00000000-0005-0000-0000-0000D83A0000}"/>
    <cellStyle name="Currency 4 2 2 4 7" xfId="22529" xr:uid="{00000000-0005-0000-0000-0000D93A0000}"/>
    <cellStyle name="Currency 4 2 2 4 8" xfId="34951" xr:uid="{00000000-0005-0000-0000-0000DA3A0000}"/>
    <cellStyle name="Currency 4 2 2 5" xfId="860" xr:uid="{00000000-0005-0000-0000-0000DB3A0000}"/>
    <cellStyle name="Currency 4 2 2 5 2" xfId="861" xr:uid="{00000000-0005-0000-0000-0000DC3A0000}"/>
    <cellStyle name="Currency 4 2 2 5 2 2" xfId="3043" xr:uid="{00000000-0005-0000-0000-0000DD3A0000}"/>
    <cellStyle name="Currency 4 2 2 5 2 2 2" xfId="7278" xr:uid="{00000000-0005-0000-0000-0000DE3A0000}"/>
    <cellStyle name="Currency 4 2 2 5 2 2 2 2" xfId="16645" xr:uid="{00000000-0005-0000-0000-0000DF3A0000}"/>
    <cellStyle name="Currency 4 2 2 5 2 2 2 3" xfId="28296" xr:uid="{00000000-0005-0000-0000-0000E03A0000}"/>
    <cellStyle name="Currency 4 2 2 5 2 2 2 4" xfId="34952" xr:uid="{00000000-0005-0000-0000-0000E13A0000}"/>
    <cellStyle name="Currency 4 2 2 5 2 2 3" xfId="10792" xr:uid="{00000000-0005-0000-0000-0000E23A0000}"/>
    <cellStyle name="Currency 4 2 2 5 2 2 4" xfId="22537" xr:uid="{00000000-0005-0000-0000-0000E33A0000}"/>
    <cellStyle name="Currency 4 2 2 5 2 2 5" xfId="34953" xr:uid="{00000000-0005-0000-0000-0000E43A0000}"/>
    <cellStyle name="Currency 4 2 2 5 2 3" xfId="5947" xr:uid="{00000000-0005-0000-0000-0000E53A0000}"/>
    <cellStyle name="Currency 4 2 2 5 2 3 2" xfId="16646" xr:uid="{00000000-0005-0000-0000-0000E63A0000}"/>
    <cellStyle name="Currency 4 2 2 5 2 3 2 2" xfId="28297" xr:uid="{00000000-0005-0000-0000-0000E73A0000}"/>
    <cellStyle name="Currency 4 2 2 5 2 3 3" xfId="10793" xr:uid="{00000000-0005-0000-0000-0000E83A0000}"/>
    <cellStyle name="Currency 4 2 2 5 2 3 4" xfId="22538" xr:uid="{00000000-0005-0000-0000-0000E93A0000}"/>
    <cellStyle name="Currency 4 2 2 5 2 3 5" xfId="34954" xr:uid="{00000000-0005-0000-0000-0000EA3A0000}"/>
    <cellStyle name="Currency 4 2 2 5 2 4" xfId="16644" xr:uid="{00000000-0005-0000-0000-0000EB3A0000}"/>
    <cellStyle name="Currency 4 2 2 5 2 4 2" xfId="28295" xr:uid="{00000000-0005-0000-0000-0000EC3A0000}"/>
    <cellStyle name="Currency 4 2 2 5 2 5" xfId="10791" xr:uid="{00000000-0005-0000-0000-0000ED3A0000}"/>
    <cellStyle name="Currency 4 2 2 5 2 6" xfId="22536" xr:uid="{00000000-0005-0000-0000-0000EE3A0000}"/>
    <cellStyle name="Currency 4 2 2 5 2 7" xfId="34955" xr:uid="{00000000-0005-0000-0000-0000EF3A0000}"/>
    <cellStyle name="Currency 4 2 2 5 3" xfId="3042" xr:uid="{00000000-0005-0000-0000-0000F03A0000}"/>
    <cellStyle name="Currency 4 2 2 5 3 2" xfId="7277" xr:uid="{00000000-0005-0000-0000-0000F13A0000}"/>
    <cellStyle name="Currency 4 2 2 5 3 2 2" xfId="16647" xr:uid="{00000000-0005-0000-0000-0000F23A0000}"/>
    <cellStyle name="Currency 4 2 2 5 3 2 3" xfId="28298" xr:uid="{00000000-0005-0000-0000-0000F33A0000}"/>
    <cellStyle name="Currency 4 2 2 5 3 2 4" xfId="34956" xr:uid="{00000000-0005-0000-0000-0000F43A0000}"/>
    <cellStyle name="Currency 4 2 2 5 3 3" xfId="10794" xr:uid="{00000000-0005-0000-0000-0000F53A0000}"/>
    <cellStyle name="Currency 4 2 2 5 3 4" xfId="22539" xr:uid="{00000000-0005-0000-0000-0000F63A0000}"/>
    <cellStyle name="Currency 4 2 2 5 3 5" xfId="34957" xr:uid="{00000000-0005-0000-0000-0000F73A0000}"/>
    <cellStyle name="Currency 4 2 2 5 4" xfId="4849" xr:uid="{00000000-0005-0000-0000-0000F83A0000}"/>
    <cellStyle name="Currency 4 2 2 5 4 2" xfId="16648" xr:uid="{00000000-0005-0000-0000-0000F93A0000}"/>
    <cellStyle name="Currency 4 2 2 5 4 2 2" xfId="28299" xr:uid="{00000000-0005-0000-0000-0000FA3A0000}"/>
    <cellStyle name="Currency 4 2 2 5 4 3" xfId="10795" xr:uid="{00000000-0005-0000-0000-0000FB3A0000}"/>
    <cellStyle name="Currency 4 2 2 5 4 4" xfId="22540" xr:uid="{00000000-0005-0000-0000-0000FC3A0000}"/>
    <cellStyle name="Currency 4 2 2 5 4 5" xfId="34958" xr:uid="{00000000-0005-0000-0000-0000FD3A0000}"/>
    <cellStyle name="Currency 4 2 2 5 5" xfId="16643" xr:uid="{00000000-0005-0000-0000-0000FE3A0000}"/>
    <cellStyle name="Currency 4 2 2 5 5 2" xfId="28294" xr:uid="{00000000-0005-0000-0000-0000FF3A0000}"/>
    <cellStyle name="Currency 4 2 2 5 6" xfId="10790" xr:uid="{00000000-0005-0000-0000-0000003B0000}"/>
    <cellStyle name="Currency 4 2 2 5 7" xfId="22535" xr:uid="{00000000-0005-0000-0000-0000013B0000}"/>
    <cellStyle name="Currency 4 2 2 5 8" xfId="34959" xr:uid="{00000000-0005-0000-0000-0000023B0000}"/>
    <cellStyle name="Currency 4 2 2 6" xfId="862" xr:uid="{00000000-0005-0000-0000-0000033B0000}"/>
    <cellStyle name="Currency 4 2 2 6 2" xfId="863" xr:uid="{00000000-0005-0000-0000-0000043B0000}"/>
    <cellStyle name="Currency 4 2 2 6 2 2" xfId="3045" xr:uid="{00000000-0005-0000-0000-0000053B0000}"/>
    <cellStyle name="Currency 4 2 2 6 2 2 2" xfId="7280" xr:uid="{00000000-0005-0000-0000-0000063B0000}"/>
    <cellStyle name="Currency 4 2 2 6 2 2 2 2" xfId="16651" xr:uid="{00000000-0005-0000-0000-0000073B0000}"/>
    <cellStyle name="Currency 4 2 2 6 2 2 2 3" xfId="28302" xr:uid="{00000000-0005-0000-0000-0000083B0000}"/>
    <cellStyle name="Currency 4 2 2 6 2 2 2 4" xfId="34960" xr:uid="{00000000-0005-0000-0000-0000093B0000}"/>
    <cellStyle name="Currency 4 2 2 6 2 2 3" xfId="10798" xr:uid="{00000000-0005-0000-0000-00000A3B0000}"/>
    <cellStyle name="Currency 4 2 2 6 2 2 4" xfId="22543" xr:uid="{00000000-0005-0000-0000-00000B3B0000}"/>
    <cellStyle name="Currency 4 2 2 6 2 2 5" xfId="34961" xr:uid="{00000000-0005-0000-0000-00000C3B0000}"/>
    <cellStyle name="Currency 4 2 2 6 2 3" xfId="5948" xr:uid="{00000000-0005-0000-0000-00000D3B0000}"/>
    <cellStyle name="Currency 4 2 2 6 2 3 2" xfId="16652" xr:uid="{00000000-0005-0000-0000-00000E3B0000}"/>
    <cellStyle name="Currency 4 2 2 6 2 3 2 2" xfId="28303" xr:uid="{00000000-0005-0000-0000-00000F3B0000}"/>
    <cellStyle name="Currency 4 2 2 6 2 3 3" xfId="10799" xr:uid="{00000000-0005-0000-0000-0000103B0000}"/>
    <cellStyle name="Currency 4 2 2 6 2 3 4" xfId="22544" xr:uid="{00000000-0005-0000-0000-0000113B0000}"/>
    <cellStyle name="Currency 4 2 2 6 2 3 5" xfId="34962" xr:uid="{00000000-0005-0000-0000-0000123B0000}"/>
    <cellStyle name="Currency 4 2 2 6 2 4" xfId="16650" xr:uid="{00000000-0005-0000-0000-0000133B0000}"/>
    <cellStyle name="Currency 4 2 2 6 2 4 2" xfId="28301" xr:uid="{00000000-0005-0000-0000-0000143B0000}"/>
    <cellStyle name="Currency 4 2 2 6 2 5" xfId="10797" xr:uid="{00000000-0005-0000-0000-0000153B0000}"/>
    <cellStyle name="Currency 4 2 2 6 2 6" xfId="22542" xr:uid="{00000000-0005-0000-0000-0000163B0000}"/>
    <cellStyle name="Currency 4 2 2 6 2 7" xfId="34963" xr:uid="{00000000-0005-0000-0000-0000173B0000}"/>
    <cellStyle name="Currency 4 2 2 6 3" xfId="3044" xr:uid="{00000000-0005-0000-0000-0000183B0000}"/>
    <cellStyle name="Currency 4 2 2 6 3 2" xfId="7279" xr:uid="{00000000-0005-0000-0000-0000193B0000}"/>
    <cellStyle name="Currency 4 2 2 6 3 2 2" xfId="16653" xr:uid="{00000000-0005-0000-0000-00001A3B0000}"/>
    <cellStyle name="Currency 4 2 2 6 3 2 3" xfId="28304" xr:uid="{00000000-0005-0000-0000-00001B3B0000}"/>
    <cellStyle name="Currency 4 2 2 6 3 2 4" xfId="34964" xr:uid="{00000000-0005-0000-0000-00001C3B0000}"/>
    <cellStyle name="Currency 4 2 2 6 3 3" xfId="10800" xr:uid="{00000000-0005-0000-0000-00001D3B0000}"/>
    <cellStyle name="Currency 4 2 2 6 3 4" xfId="22545" xr:uid="{00000000-0005-0000-0000-00001E3B0000}"/>
    <cellStyle name="Currency 4 2 2 6 3 5" xfId="34965" xr:uid="{00000000-0005-0000-0000-00001F3B0000}"/>
    <cellStyle name="Currency 4 2 2 6 4" xfId="5300" xr:uid="{00000000-0005-0000-0000-0000203B0000}"/>
    <cellStyle name="Currency 4 2 2 6 4 2" xfId="16654" xr:uid="{00000000-0005-0000-0000-0000213B0000}"/>
    <cellStyle name="Currency 4 2 2 6 4 2 2" xfId="28305" xr:uid="{00000000-0005-0000-0000-0000223B0000}"/>
    <cellStyle name="Currency 4 2 2 6 4 3" xfId="10801" xr:uid="{00000000-0005-0000-0000-0000233B0000}"/>
    <cellStyle name="Currency 4 2 2 6 4 4" xfId="22546" xr:uid="{00000000-0005-0000-0000-0000243B0000}"/>
    <cellStyle name="Currency 4 2 2 6 4 5" xfId="34966" xr:uid="{00000000-0005-0000-0000-0000253B0000}"/>
    <cellStyle name="Currency 4 2 2 6 5" xfId="16649" xr:uid="{00000000-0005-0000-0000-0000263B0000}"/>
    <cellStyle name="Currency 4 2 2 6 5 2" xfId="28300" xr:uid="{00000000-0005-0000-0000-0000273B0000}"/>
    <cellStyle name="Currency 4 2 2 6 6" xfId="10796" xr:uid="{00000000-0005-0000-0000-0000283B0000}"/>
    <cellStyle name="Currency 4 2 2 6 7" xfId="22541" xr:uid="{00000000-0005-0000-0000-0000293B0000}"/>
    <cellStyle name="Currency 4 2 2 6 8" xfId="34967" xr:uid="{00000000-0005-0000-0000-00002A3B0000}"/>
    <cellStyle name="Currency 4 2 2 7" xfId="864" xr:uid="{00000000-0005-0000-0000-00002B3B0000}"/>
    <cellStyle name="Currency 4 2 2 7 2" xfId="3046" xr:uid="{00000000-0005-0000-0000-00002C3B0000}"/>
    <cellStyle name="Currency 4 2 2 7 2 2" xfId="7281" xr:uid="{00000000-0005-0000-0000-00002D3B0000}"/>
    <cellStyle name="Currency 4 2 2 7 2 2 2" xfId="16656" xr:uid="{00000000-0005-0000-0000-00002E3B0000}"/>
    <cellStyle name="Currency 4 2 2 7 2 2 3" xfId="28307" xr:uid="{00000000-0005-0000-0000-00002F3B0000}"/>
    <cellStyle name="Currency 4 2 2 7 2 2 4" xfId="34968" xr:uid="{00000000-0005-0000-0000-0000303B0000}"/>
    <cellStyle name="Currency 4 2 2 7 2 3" xfId="10803" xr:uid="{00000000-0005-0000-0000-0000313B0000}"/>
    <cellStyle name="Currency 4 2 2 7 2 4" xfId="22548" xr:uid="{00000000-0005-0000-0000-0000323B0000}"/>
    <cellStyle name="Currency 4 2 2 7 2 5" xfId="34969" xr:uid="{00000000-0005-0000-0000-0000333B0000}"/>
    <cellStyle name="Currency 4 2 2 7 3" xfId="5949" xr:uid="{00000000-0005-0000-0000-0000343B0000}"/>
    <cellStyle name="Currency 4 2 2 7 3 2" xfId="16657" xr:uid="{00000000-0005-0000-0000-0000353B0000}"/>
    <cellStyle name="Currency 4 2 2 7 3 2 2" xfId="28308" xr:uid="{00000000-0005-0000-0000-0000363B0000}"/>
    <cellStyle name="Currency 4 2 2 7 3 3" xfId="10804" xr:uid="{00000000-0005-0000-0000-0000373B0000}"/>
    <cellStyle name="Currency 4 2 2 7 3 4" xfId="22549" xr:uid="{00000000-0005-0000-0000-0000383B0000}"/>
    <cellStyle name="Currency 4 2 2 7 3 5" xfId="34970" xr:uid="{00000000-0005-0000-0000-0000393B0000}"/>
    <cellStyle name="Currency 4 2 2 7 4" xfId="16655" xr:uid="{00000000-0005-0000-0000-00003A3B0000}"/>
    <cellStyle name="Currency 4 2 2 7 4 2" xfId="28306" xr:uid="{00000000-0005-0000-0000-00003B3B0000}"/>
    <cellStyle name="Currency 4 2 2 7 5" xfId="10802" xr:uid="{00000000-0005-0000-0000-00003C3B0000}"/>
    <cellStyle name="Currency 4 2 2 7 6" xfId="22547" xr:uid="{00000000-0005-0000-0000-00003D3B0000}"/>
    <cellStyle name="Currency 4 2 2 7 7" xfId="34971" xr:uid="{00000000-0005-0000-0000-00003E3B0000}"/>
    <cellStyle name="Currency 4 2 2 8" xfId="3023" xr:uid="{00000000-0005-0000-0000-00003F3B0000}"/>
    <cellStyle name="Currency 4 2 2 8 2" xfId="7258" xr:uid="{00000000-0005-0000-0000-0000403B0000}"/>
    <cellStyle name="Currency 4 2 2 8 2 2" xfId="16658" xr:uid="{00000000-0005-0000-0000-0000413B0000}"/>
    <cellStyle name="Currency 4 2 2 8 2 3" xfId="28309" xr:uid="{00000000-0005-0000-0000-0000423B0000}"/>
    <cellStyle name="Currency 4 2 2 8 2 4" xfId="34972" xr:uid="{00000000-0005-0000-0000-0000433B0000}"/>
    <cellStyle name="Currency 4 2 2 8 3" xfId="10805" xr:uid="{00000000-0005-0000-0000-0000443B0000}"/>
    <cellStyle name="Currency 4 2 2 8 4" xfId="22550" xr:uid="{00000000-0005-0000-0000-0000453B0000}"/>
    <cellStyle name="Currency 4 2 2 8 5" xfId="34973" xr:uid="{00000000-0005-0000-0000-0000463B0000}"/>
    <cellStyle name="Currency 4 2 2 9" xfId="4607" xr:uid="{00000000-0005-0000-0000-0000473B0000}"/>
    <cellStyle name="Currency 4 2 2 9 2" xfId="10806" xr:uid="{00000000-0005-0000-0000-0000483B0000}"/>
    <cellStyle name="Currency 4 2 2 9 2 2" xfId="34974" xr:uid="{00000000-0005-0000-0000-0000493B0000}"/>
    <cellStyle name="Currency 4 2 2 9 3" xfId="31913" xr:uid="{00000000-0005-0000-0000-00004A3B0000}"/>
    <cellStyle name="Currency 4 2 2 9 4" xfId="34975" xr:uid="{00000000-0005-0000-0000-00004B3B0000}"/>
    <cellStyle name="Currency 4 2 20" xfId="22454" xr:uid="{00000000-0005-0000-0000-00004C3B0000}"/>
    <cellStyle name="Currency 4 2 21" xfId="34976" xr:uid="{00000000-0005-0000-0000-00004D3B0000}"/>
    <cellStyle name="Currency 4 2 3" xfId="865" xr:uid="{00000000-0005-0000-0000-00004E3B0000}"/>
    <cellStyle name="Currency 4 2 3 10" xfId="10807" xr:uid="{00000000-0005-0000-0000-00004F3B0000}"/>
    <cellStyle name="Currency 4 2 3 11" xfId="22551" xr:uid="{00000000-0005-0000-0000-0000503B0000}"/>
    <cellStyle name="Currency 4 2 3 12" xfId="34977" xr:uid="{00000000-0005-0000-0000-0000513B0000}"/>
    <cellStyle name="Currency 4 2 3 2" xfId="866" xr:uid="{00000000-0005-0000-0000-0000523B0000}"/>
    <cellStyle name="Currency 4 2 3 2 10" xfId="22552" xr:uid="{00000000-0005-0000-0000-0000533B0000}"/>
    <cellStyle name="Currency 4 2 3 2 11" xfId="34978" xr:uid="{00000000-0005-0000-0000-0000543B0000}"/>
    <cellStyle name="Currency 4 2 3 2 2" xfId="867" xr:uid="{00000000-0005-0000-0000-0000553B0000}"/>
    <cellStyle name="Currency 4 2 3 2 2 2" xfId="868" xr:uid="{00000000-0005-0000-0000-0000563B0000}"/>
    <cellStyle name="Currency 4 2 3 2 2 2 2" xfId="3050" xr:uid="{00000000-0005-0000-0000-0000573B0000}"/>
    <cellStyle name="Currency 4 2 3 2 2 2 2 2" xfId="7285" xr:uid="{00000000-0005-0000-0000-0000583B0000}"/>
    <cellStyle name="Currency 4 2 3 2 2 2 2 2 2" xfId="16663" xr:uid="{00000000-0005-0000-0000-0000593B0000}"/>
    <cellStyle name="Currency 4 2 3 2 2 2 2 2 3" xfId="28314" xr:uid="{00000000-0005-0000-0000-00005A3B0000}"/>
    <cellStyle name="Currency 4 2 3 2 2 2 2 2 4" xfId="34979" xr:uid="{00000000-0005-0000-0000-00005B3B0000}"/>
    <cellStyle name="Currency 4 2 3 2 2 2 2 3" xfId="10811" xr:uid="{00000000-0005-0000-0000-00005C3B0000}"/>
    <cellStyle name="Currency 4 2 3 2 2 2 2 4" xfId="22555" xr:uid="{00000000-0005-0000-0000-00005D3B0000}"/>
    <cellStyle name="Currency 4 2 3 2 2 2 2 5" xfId="34980" xr:uid="{00000000-0005-0000-0000-00005E3B0000}"/>
    <cellStyle name="Currency 4 2 3 2 2 2 3" xfId="5950" xr:uid="{00000000-0005-0000-0000-00005F3B0000}"/>
    <cellStyle name="Currency 4 2 3 2 2 2 3 2" xfId="16664" xr:uid="{00000000-0005-0000-0000-0000603B0000}"/>
    <cellStyle name="Currency 4 2 3 2 2 2 3 2 2" xfId="28315" xr:uid="{00000000-0005-0000-0000-0000613B0000}"/>
    <cellStyle name="Currency 4 2 3 2 2 2 3 3" xfId="10812" xr:uid="{00000000-0005-0000-0000-0000623B0000}"/>
    <cellStyle name="Currency 4 2 3 2 2 2 3 4" xfId="22556" xr:uid="{00000000-0005-0000-0000-0000633B0000}"/>
    <cellStyle name="Currency 4 2 3 2 2 2 3 5" xfId="34981" xr:uid="{00000000-0005-0000-0000-0000643B0000}"/>
    <cellStyle name="Currency 4 2 3 2 2 2 4" xfId="16662" xr:uid="{00000000-0005-0000-0000-0000653B0000}"/>
    <cellStyle name="Currency 4 2 3 2 2 2 4 2" xfId="28313" xr:uid="{00000000-0005-0000-0000-0000663B0000}"/>
    <cellStyle name="Currency 4 2 3 2 2 2 5" xfId="10810" xr:uid="{00000000-0005-0000-0000-0000673B0000}"/>
    <cellStyle name="Currency 4 2 3 2 2 2 6" xfId="22554" xr:uid="{00000000-0005-0000-0000-0000683B0000}"/>
    <cellStyle name="Currency 4 2 3 2 2 2 7" xfId="34982" xr:uid="{00000000-0005-0000-0000-0000693B0000}"/>
    <cellStyle name="Currency 4 2 3 2 2 3" xfId="3049" xr:uid="{00000000-0005-0000-0000-00006A3B0000}"/>
    <cellStyle name="Currency 4 2 3 2 2 3 2" xfId="7284" xr:uid="{00000000-0005-0000-0000-00006B3B0000}"/>
    <cellStyle name="Currency 4 2 3 2 2 3 2 2" xfId="16665" xr:uid="{00000000-0005-0000-0000-00006C3B0000}"/>
    <cellStyle name="Currency 4 2 3 2 2 3 2 3" xfId="28316" xr:uid="{00000000-0005-0000-0000-00006D3B0000}"/>
    <cellStyle name="Currency 4 2 3 2 2 3 2 4" xfId="34983" xr:uid="{00000000-0005-0000-0000-00006E3B0000}"/>
    <cellStyle name="Currency 4 2 3 2 2 3 3" xfId="10813" xr:uid="{00000000-0005-0000-0000-00006F3B0000}"/>
    <cellStyle name="Currency 4 2 3 2 2 3 4" xfId="22557" xr:uid="{00000000-0005-0000-0000-0000703B0000}"/>
    <cellStyle name="Currency 4 2 3 2 2 3 5" xfId="34984" xr:uid="{00000000-0005-0000-0000-0000713B0000}"/>
    <cellStyle name="Currency 4 2 3 2 2 4" xfId="5225" xr:uid="{00000000-0005-0000-0000-0000723B0000}"/>
    <cellStyle name="Currency 4 2 3 2 2 4 2" xfId="16666" xr:uid="{00000000-0005-0000-0000-0000733B0000}"/>
    <cellStyle name="Currency 4 2 3 2 2 4 2 2" xfId="28317" xr:uid="{00000000-0005-0000-0000-0000743B0000}"/>
    <cellStyle name="Currency 4 2 3 2 2 4 3" xfId="10814" xr:uid="{00000000-0005-0000-0000-0000753B0000}"/>
    <cellStyle name="Currency 4 2 3 2 2 4 4" xfId="22558" xr:uid="{00000000-0005-0000-0000-0000763B0000}"/>
    <cellStyle name="Currency 4 2 3 2 2 4 5" xfId="34985" xr:uid="{00000000-0005-0000-0000-0000773B0000}"/>
    <cellStyle name="Currency 4 2 3 2 2 5" xfId="16661" xr:uid="{00000000-0005-0000-0000-0000783B0000}"/>
    <cellStyle name="Currency 4 2 3 2 2 5 2" xfId="28312" xr:uid="{00000000-0005-0000-0000-0000793B0000}"/>
    <cellStyle name="Currency 4 2 3 2 2 6" xfId="10809" xr:uid="{00000000-0005-0000-0000-00007A3B0000}"/>
    <cellStyle name="Currency 4 2 3 2 2 7" xfId="22553" xr:uid="{00000000-0005-0000-0000-00007B3B0000}"/>
    <cellStyle name="Currency 4 2 3 2 2 8" xfId="34986" xr:uid="{00000000-0005-0000-0000-00007C3B0000}"/>
    <cellStyle name="Currency 4 2 3 2 3" xfId="869" xr:uid="{00000000-0005-0000-0000-00007D3B0000}"/>
    <cellStyle name="Currency 4 2 3 2 3 2" xfId="870" xr:uid="{00000000-0005-0000-0000-00007E3B0000}"/>
    <cellStyle name="Currency 4 2 3 2 3 2 2" xfId="3052" xr:uid="{00000000-0005-0000-0000-00007F3B0000}"/>
    <cellStyle name="Currency 4 2 3 2 3 2 2 2" xfId="7287" xr:uid="{00000000-0005-0000-0000-0000803B0000}"/>
    <cellStyle name="Currency 4 2 3 2 3 2 2 2 2" xfId="16669" xr:uid="{00000000-0005-0000-0000-0000813B0000}"/>
    <cellStyle name="Currency 4 2 3 2 3 2 2 2 3" xfId="28320" xr:uid="{00000000-0005-0000-0000-0000823B0000}"/>
    <cellStyle name="Currency 4 2 3 2 3 2 2 2 4" xfId="34987" xr:uid="{00000000-0005-0000-0000-0000833B0000}"/>
    <cellStyle name="Currency 4 2 3 2 3 2 2 3" xfId="10817" xr:uid="{00000000-0005-0000-0000-0000843B0000}"/>
    <cellStyle name="Currency 4 2 3 2 3 2 2 4" xfId="22561" xr:uid="{00000000-0005-0000-0000-0000853B0000}"/>
    <cellStyle name="Currency 4 2 3 2 3 2 2 5" xfId="34988" xr:uid="{00000000-0005-0000-0000-0000863B0000}"/>
    <cellStyle name="Currency 4 2 3 2 3 2 3" xfId="5951" xr:uid="{00000000-0005-0000-0000-0000873B0000}"/>
    <cellStyle name="Currency 4 2 3 2 3 2 3 2" xfId="16670" xr:uid="{00000000-0005-0000-0000-0000883B0000}"/>
    <cellStyle name="Currency 4 2 3 2 3 2 3 2 2" xfId="28321" xr:uid="{00000000-0005-0000-0000-0000893B0000}"/>
    <cellStyle name="Currency 4 2 3 2 3 2 3 3" xfId="10818" xr:uid="{00000000-0005-0000-0000-00008A3B0000}"/>
    <cellStyle name="Currency 4 2 3 2 3 2 3 4" xfId="22562" xr:uid="{00000000-0005-0000-0000-00008B3B0000}"/>
    <cellStyle name="Currency 4 2 3 2 3 2 3 5" xfId="34989" xr:uid="{00000000-0005-0000-0000-00008C3B0000}"/>
    <cellStyle name="Currency 4 2 3 2 3 2 4" xfId="16668" xr:uid="{00000000-0005-0000-0000-00008D3B0000}"/>
    <cellStyle name="Currency 4 2 3 2 3 2 4 2" xfId="28319" xr:uid="{00000000-0005-0000-0000-00008E3B0000}"/>
    <cellStyle name="Currency 4 2 3 2 3 2 5" xfId="10816" xr:uid="{00000000-0005-0000-0000-00008F3B0000}"/>
    <cellStyle name="Currency 4 2 3 2 3 2 6" xfId="22560" xr:uid="{00000000-0005-0000-0000-0000903B0000}"/>
    <cellStyle name="Currency 4 2 3 2 3 2 7" xfId="34990" xr:uid="{00000000-0005-0000-0000-0000913B0000}"/>
    <cellStyle name="Currency 4 2 3 2 3 3" xfId="3051" xr:uid="{00000000-0005-0000-0000-0000923B0000}"/>
    <cellStyle name="Currency 4 2 3 2 3 3 2" xfId="7286" xr:uid="{00000000-0005-0000-0000-0000933B0000}"/>
    <cellStyle name="Currency 4 2 3 2 3 3 2 2" xfId="16671" xr:uid="{00000000-0005-0000-0000-0000943B0000}"/>
    <cellStyle name="Currency 4 2 3 2 3 3 2 3" xfId="28322" xr:uid="{00000000-0005-0000-0000-0000953B0000}"/>
    <cellStyle name="Currency 4 2 3 2 3 3 2 4" xfId="34991" xr:uid="{00000000-0005-0000-0000-0000963B0000}"/>
    <cellStyle name="Currency 4 2 3 2 3 3 3" xfId="10819" xr:uid="{00000000-0005-0000-0000-0000973B0000}"/>
    <cellStyle name="Currency 4 2 3 2 3 3 4" xfId="22563" xr:uid="{00000000-0005-0000-0000-0000983B0000}"/>
    <cellStyle name="Currency 4 2 3 2 3 3 5" xfId="34992" xr:uid="{00000000-0005-0000-0000-0000993B0000}"/>
    <cellStyle name="Currency 4 2 3 2 3 4" xfId="4983" xr:uid="{00000000-0005-0000-0000-00009A3B0000}"/>
    <cellStyle name="Currency 4 2 3 2 3 4 2" xfId="16672" xr:uid="{00000000-0005-0000-0000-00009B3B0000}"/>
    <cellStyle name="Currency 4 2 3 2 3 4 2 2" xfId="28323" xr:uid="{00000000-0005-0000-0000-00009C3B0000}"/>
    <cellStyle name="Currency 4 2 3 2 3 4 3" xfId="10820" xr:uid="{00000000-0005-0000-0000-00009D3B0000}"/>
    <cellStyle name="Currency 4 2 3 2 3 4 4" xfId="22564" xr:uid="{00000000-0005-0000-0000-00009E3B0000}"/>
    <cellStyle name="Currency 4 2 3 2 3 4 5" xfId="34993" xr:uid="{00000000-0005-0000-0000-00009F3B0000}"/>
    <cellStyle name="Currency 4 2 3 2 3 5" xfId="16667" xr:uid="{00000000-0005-0000-0000-0000A03B0000}"/>
    <cellStyle name="Currency 4 2 3 2 3 5 2" xfId="28318" xr:uid="{00000000-0005-0000-0000-0000A13B0000}"/>
    <cellStyle name="Currency 4 2 3 2 3 6" xfId="10815" xr:uid="{00000000-0005-0000-0000-0000A23B0000}"/>
    <cellStyle name="Currency 4 2 3 2 3 7" xfId="22559" xr:uid="{00000000-0005-0000-0000-0000A33B0000}"/>
    <cellStyle name="Currency 4 2 3 2 3 8" xfId="34994" xr:uid="{00000000-0005-0000-0000-0000A43B0000}"/>
    <cellStyle name="Currency 4 2 3 2 4" xfId="871" xr:uid="{00000000-0005-0000-0000-0000A53B0000}"/>
    <cellStyle name="Currency 4 2 3 2 4 2" xfId="872" xr:uid="{00000000-0005-0000-0000-0000A63B0000}"/>
    <cellStyle name="Currency 4 2 3 2 4 2 2" xfId="3054" xr:uid="{00000000-0005-0000-0000-0000A73B0000}"/>
    <cellStyle name="Currency 4 2 3 2 4 2 2 2" xfId="7289" xr:uid="{00000000-0005-0000-0000-0000A83B0000}"/>
    <cellStyle name="Currency 4 2 3 2 4 2 2 2 2" xfId="16675" xr:uid="{00000000-0005-0000-0000-0000A93B0000}"/>
    <cellStyle name="Currency 4 2 3 2 4 2 2 2 3" xfId="28326" xr:uid="{00000000-0005-0000-0000-0000AA3B0000}"/>
    <cellStyle name="Currency 4 2 3 2 4 2 2 2 4" xfId="34995" xr:uid="{00000000-0005-0000-0000-0000AB3B0000}"/>
    <cellStyle name="Currency 4 2 3 2 4 2 2 3" xfId="10823" xr:uid="{00000000-0005-0000-0000-0000AC3B0000}"/>
    <cellStyle name="Currency 4 2 3 2 4 2 2 4" xfId="22567" xr:uid="{00000000-0005-0000-0000-0000AD3B0000}"/>
    <cellStyle name="Currency 4 2 3 2 4 2 2 5" xfId="34996" xr:uid="{00000000-0005-0000-0000-0000AE3B0000}"/>
    <cellStyle name="Currency 4 2 3 2 4 2 3" xfId="5952" xr:uid="{00000000-0005-0000-0000-0000AF3B0000}"/>
    <cellStyle name="Currency 4 2 3 2 4 2 3 2" xfId="16676" xr:uid="{00000000-0005-0000-0000-0000B03B0000}"/>
    <cellStyle name="Currency 4 2 3 2 4 2 3 2 2" xfId="28327" xr:uid="{00000000-0005-0000-0000-0000B13B0000}"/>
    <cellStyle name="Currency 4 2 3 2 4 2 3 3" xfId="10824" xr:uid="{00000000-0005-0000-0000-0000B23B0000}"/>
    <cellStyle name="Currency 4 2 3 2 4 2 3 4" xfId="22568" xr:uid="{00000000-0005-0000-0000-0000B33B0000}"/>
    <cellStyle name="Currency 4 2 3 2 4 2 3 5" xfId="34997" xr:uid="{00000000-0005-0000-0000-0000B43B0000}"/>
    <cellStyle name="Currency 4 2 3 2 4 2 4" xfId="16674" xr:uid="{00000000-0005-0000-0000-0000B53B0000}"/>
    <cellStyle name="Currency 4 2 3 2 4 2 4 2" xfId="28325" xr:uid="{00000000-0005-0000-0000-0000B63B0000}"/>
    <cellStyle name="Currency 4 2 3 2 4 2 5" xfId="10822" xr:uid="{00000000-0005-0000-0000-0000B73B0000}"/>
    <cellStyle name="Currency 4 2 3 2 4 2 6" xfId="22566" xr:uid="{00000000-0005-0000-0000-0000B83B0000}"/>
    <cellStyle name="Currency 4 2 3 2 4 2 7" xfId="34998" xr:uid="{00000000-0005-0000-0000-0000B93B0000}"/>
    <cellStyle name="Currency 4 2 3 2 4 3" xfId="3053" xr:uid="{00000000-0005-0000-0000-0000BA3B0000}"/>
    <cellStyle name="Currency 4 2 3 2 4 3 2" xfId="7288" xr:uid="{00000000-0005-0000-0000-0000BB3B0000}"/>
    <cellStyle name="Currency 4 2 3 2 4 3 2 2" xfId="16677" xr:uid="{00000000-0005-0000-0000-0000BC3B0000}"/>
    <cellStyle name="Currency 4 2 3 2 4 3 2 3" xfId="28328" xr:uid="{00000000-0005-0000-0000-0000BD3B0000}"/>
    <cellStyle name="Currency 4 2 3 2 4 3 2 4" xfId="34999" xr:uid="{00000000-0005-0000-0000-0000BE3B0000}"/>
    <cellStyle name="Currency 4 2 3 2 4 3 3" xfId="10825" xr:uid="{00000000-0005-0000-0000-0000BF3B0000}"/>
    <cellStyle name="Currency 4 2 3 2 4 3 4" xfId="22569" xr:uid="{00000000-0005-0000-0000-0000C03B0000}"/>
    <cellStyle name="Currency 4 2 3 2 4 3 5" xfId="35000" xr:uid="{00000000-0005-0000-0000-0000C13B0000}"/>
    <cellStyle name="Currency 4 2 3 2 4 4" xfId="5434" xr:uid="{00000000-0005-0000-0000-0000C23B0000}"/>
    <cellStyle name="Currency 4 2 3 2 4 4 2" xfId="16678" xr:uid="{00000000-0005-0000-0000-0000C33B0000}"/>
    <cellStyle name="Currency 4 2 3 2 4 4 2 2" xfId="28329" xr:uid="{00000000-0005-0000-0000-0000C43B0000}"/>
    <cellStyle name="Currency 4 2 3 2 4 4 3" xfId="10826" xr:uid="{00000000-0005-0000-0000-0000C53B0000}"/>
    <cellStyle name="Currency 4 2 3 2 4 4 4" xfId="22570" xr:uid="{00000000-0005-0000-0000-0000C63B0000}"/>
    <cellStyle name="Currency 4 2 3 2 4 4 5" xfId="35001" xr:uid="{00000000-0005-0000-0000-0000C73B0000}"/>
    <cellStyle name="Currency 4 2 3 2 4 5" xfId="16673" xr:uid="{00000000-0005-0000-0000-0000C83B0000}"/>
    <cellStyle name="Currency 4 2 3 2 4 5 2" xfId="28324" xr:uid="{00000000-0005-0000-0000-0000C93B0000}"/>
    <cellStyle name="Currency 4 2 3 2 4 6" xfId="10821" xr:uid="{00000000-0005-0000-0000-0000CA3B0000}"/>
    <cellStyle name="Currency 4 2 3 2 4 7" xfId="22565" xr:uid="{00000000-0005-0000-0000-0000CB3B0000}"/>
    <cellStyle name="Currency 4 2 3 2 4 8" xfId="35002" xr:uid="{00000000-0005-0000-0000-0000CC3B0000}"/>
    <cellStyle name="Currency 4 2 3 2 5" xfId="873" xr:uid="{00000000-0005-0000-0000-0000CD3B0000}"/>
    <cellStyle name="Currency 4 2 3 2 5 2" xfId="3055" xr:uid="{00000000-0005-0000-0000-0000CE3B0000}"/>
    <cellStyle name="Currency 4 2 3 2 5 2 2" xfId="7290" xr:uid="{00000000-0005-0000-0000-0000CF3B0000}"/>
    <cellStyle name="Currency 4 2 3 2 5 2 2 2" xfId="16680" xr:uid="{00000000-0005-0000-0000-0000D03B0000}"/>
    <cellStyle name="Currency 4 2 3 2 5 2 2 3" xfId="28331" xr:uid="{00000000-0005-0000-0000-0000D13B0000}"/>
    <cellStyle name="Currency 4 2 3 2 5 2 2 4" xfId="35003" xr:uid="{00000000-0005-0000-0000-0000D23B0000}"/>
    <cellStyle name="Currency 4 2 3 2 5 2 3" xfId="10828" xr:uid="{00000000-0005-0000-0000-0000D33B0000}"/>
    <cellStyle name="Currency 4 2 3 2 5 2 4" xfId="22572" xr:uid="{00000000-0005-0000-0000-0000D43B0000}"/>
    <cellStyle name="Currency 4 2 3 2 5 2 5" xfId="35004" xr:uid="{00000000-0005-0000-0000-0000D53B0000}"/>
    <cellStyle name="Currency 4 2 3 2 5 3" xfId="5953" xr:uid="{00000000-0005-0000-0000-0000D63B0000}"/>
    <cellStyle name="Currency 4 2 3 2 5 3 2" xfId="16681" xr:uid="{00000000-0005-0000-0000-0000D73B0000}"/>
    <cellStyle name="Currency 4 2 3 2 5 3 2 2" xfId="28332" xr:uid="{00000000-0005-0000-0000-0000D83B0000}"/>
    <cellStyle name="Currency 4 2 3 2 5 3 3" xfId="10829" xr:uid="{00000000-0005-0000-0000-0000D93B0000}"/>
    <cellStyle name="Currency 4 2 3 2 5 3 4" xfId="22573" xr:uid="{00000000-0005-0000-0000-0000DA3B0000}"/>
    <cellStyle name="Currency 4 2 3 2 5 3 5" xfId="35005" xr:uid="{00000000-0005-0000-0000-0000DB3B0000}"/>
    <cellStyle name="Currency 4 2 3 2 5 4" xfId="16679" xr:uid="{00000000-0005-0000-0000-0000DC3B0000}"/>
    <cellStyle name="Currency 4 2 3 2 5 4 2" xfId="28330" xr:uid="{00000000-0005-0000-0000-0000DD3B0000}"/>
    <cellStyle name="Currency 4 2 3 2 5 5" xfId="10827" xr:uid="{00000000-0005-0000-0000-0000DE3B0000}"/>
    <cellStyle name="Currency 4 2 3 2 5 6" xfId="22571" xr:uid="{00000000-0005-0000-0000-0000DF3B0000}"/>
    <cellStyle name="Currency 4 2 3 2 5 7" xfId="35006" xr:uid="{00000000-0005-0000-0000-0000E03B0000}"/>
    <cellStyle name="Currency 4 2 3 2 6" xfId="3048" xr:uid="{00000000-0005-0000-0000-0000E13B0000}"/>
    <cellStyle name="Currency 4 2 3 2 6 2" xfId="7283" xr:uid="{00000000-0005-0000-0000-0000E23B0000}"/>
    <cellStyle name="Currency 4 2 3 2 6 2 2" xfId="16682" xr:uid="{00000000-0005-0000-0000-0000E33B0000}"/>
    <cellStyle name="Currency 4 2 3 2 6 2 3" xfId="28333" xr:uid="{00000000-0005-0000-0000-0000E43B0000}"/>
    <cellStyle name="Currency 4 2 3 2 6 2 4" xfId="35007" xr:uid="{00000000-0005-0000-0000-0000E53B0000}"/>
    <cellStyle name="Currency 4 2 3 2 6 3" xfId="10830" xr:uid="{00000000-0005-0000-0000-0000E63B0000}"/>
    <cellStyle name="Currency 4 2 3 2 6 4" xfId="22574" xr:uid="{00000000-0005-0000-0000-0000E73B0000}"/>
    <cellStyle name="Currency 4 2 3 2 6 5" xfId="35008" xr:uid="{00000000-0005-0000-0000-0000E83B0000}"/>
    <cellStyle name="Currency 4 2 3 2 7" xfId="4741" xr:uid="{00000000-0005-0000-0000-0000E93B0000}"/>
    <cellStyle name="Currency 4 2 3 2 7 2" xfId="16683" xr:uid="{00000000-0005-0000-0000-0000EA3B0000}"/>
    <cellStyle name="Currency 4 2 3 2 7 2 2" xfId="28334" xr:uid="{00000000-0005-0000-0000-0000EB3B0000}"/>
    <cellStyle name="Currency 4 2 3 2 7 3" xfId="10831" xr:uid="{00000000-0005-0000-0000-0000EC3B0000}"/>
    <cellStyle name="Currency 4 2 3 2 7 4" xfId="22575" xr:uid="{00000000-0005-0000-0000-0000ED3B0000}"/>
    <cellStyle name="Currency 4 2 3 2 7 5" xfId="35009" xr:uid="{00000000-0005-0000-0000-0000EE3B0000}"/>
    <cellStyle name="Currency 4 2 3 2 8" xfId="16660" xr:uid="{00000000-0005-0000-0000-0000EF3B0000}"/>
    <cellStyle name="Currency 4 2 3 2 8 2" xfId="28311" xr:uid="{00000000-0005-0000-0000-0000F03B0000}"/>
    <cellStyle name="Currency 4 2 3 2 9" xfId="10808" xr:uid="{00000000-0005-0000-0000-0000F13B0000}"/>
    <cellStyle name="Currency 4 2 3 3" xfId="874" xr:uid="{00000000-0005-0000-0000-0000F23B0000}"/>
    <cellStyle name="Currency 4 2 3 3 2" xfId="875" xr:uid="{00000000-0005-0000-0000-0000F33B0000}"/>
    <cellStyle name="Currency 4 2 3 3 2 2" xfId="3057" xr:uid="{00000000-0005-0000-0000-0000F43B0000}"/>
    <cellStyle name="Currency 4 2 3 3 2 2 2" xfId="7292" xr:uid="{00000000-0005-0000-0000-0000F53B0000}"/>
    <cellStyle name="Currency 4 2 3 3 2 2 2 2" xfId="16686" xr:uid="{00000000-0005-0000-0000-0000F63B0000}"/>
    <cellStyle name="Currency 4 2 3 3 2 2 2 3" xfId="28337" xr:uid="{00000000-0005-0000-0000-0000F73B0000}"/>
    <cellStyle name="Currency 4 2 3 3 2 2 2 4" xfId="35010" xr:uid="{00000000-0005-0000-0000-0000F83B0000}"/>
    <cellStyle name="Currency 4 2 3 3 2 2 3" xfId="10834" xr:uid="{00000000-0005-0000-0000-0000F93B0000}"/>
    <cellStyle name="Currency 4 2 3 3 2 2 4" xfId="22578" xr:uid="{00000000-0005-0000-0000-0000FA3B0000}"/>
    <cellStyle name="Currency 4 2 3 3 2 2 5" xfId="35011" xr:uid="{00000000-0005-0000-0000-0000FB3B0000}"/>
    <cellStyle name="Currency 4 2 3 3 2 3" xfId="5954" xr:uid="{00000000-0005-0000-0000-0000FC3B0000}"/>
    <cellStyle name="Currency 4 2 3 3 2 3 2" xfId="16687" xr:uid="{00000000-0005-0000-0000-0000FD3B0000}"/>
    <cellStyle name="Currency 4 2 3 3 2 3 2 2" xfId="28338" xr:uid="{00000000-0005-0000-0000-0000FE3B0000}"/>
    <cellStyle name="Currency 4 2 3 3 2 3 3" xfId="10835" xr:uid="{00000000-0005-0000-0000-0000FF3B0000}"/>
    <cellStyle name="Currency 4 2 3 3 2 3 4" xfId="22579" xr:uid="{00000000-0005-0000-0000-0000003C0000}"/>
    <cellStyle name="Currency 4 2 3 3 2 3 5" xfId="35012" xr:uid="{00000000-0005-0000-0000-0000013C0000}"/>
    <cellStyle name="Currency 4 2 3 3 2 4" xfId="16685" xr:uid="{00000000-0005-0000-0000-0000023C0000}"/>
    <cellStyle name="Currency 4 2 3 3 2 4 2" xfId="28336" xr:uid="{00000000-0005-0000-0000-0000033C0000}"/>
    <cellStyle name="Currency 4 2 3 3 2 5" xfId="10833" xr:uid="{00000000-0005-0000-0000-0000043C0000}"/>
    <cellStyle name="Currency 4 2 3 3 2 6" xfId="22577" xr:uid="{00000000-0005-0000-0000-0000053C0000}"/>
    <cellStyle name="Currency 4 2 3 3 2 7" xfId="35013" xr:uid="{00000000-0005-0000-0000-0000063C0000}"/>
    <cellStyle name="Currency 4 2 3 3 3" xfId="3056" xr:uid="{00000000-0005-0000-0000-0000073C0000}"/>
    <cellStyle name="Currency 4 2 3 3 3 2" xfId="7291" xr:uid="{00000000-0005-0000-0000-0000083C0000}"/>
    <cellStyle name="Currency 4 2 3 3 3 2 2" xfId="16688" xr:uid="{00000000-0005-0000-0000-0000093C0000}"/>
    <cellStyle name="Currency 4 2 3 3 3 2 3" xfId="28339" xr:uid="{00000000-0005-0000-0000-00000A3C0000}"/>
    <cellStyle name="Currency 4 2 3 3 3 2 4" xfId="35014" xr:uid="{00000000-0005-0000-0000-00000B3C0000}"/>
    <cellStyle name="Currency 4 2 3 3 3 3" xfId="10836" xr:uid="{00000000-0005-0000-0000-00000C3C0000}"/>
    <cellStyle name="Currency 4 2 3 3 3 4" xfId="22580" xr:uid="{00000000-0005-0000-0000-00000D3C0000}"/>
    <cellStyle name="Currency 4 2 3 3 3 5" xfId="35015" xr:uid="{00000000-0005-0000-0000-00000E3C0000}"/>
    <cellStyle name="Currency 4 2 3 3 4" xfId="5138" xr:uid="{00000000-0005-0000-0000-00000F3C0000}"/>
    <cellStyle name="Currency 4 2 3 3 4 2" xfId="16689" xr:uid="{00000000-0005-0000-0000-0000103C0000}"/>
    <cellStyle name="Currency 4 2 3 3 4 2 2" xfId="28340" xr:uid="{00000000-0005-0000-0000-0000113C0000}"/>
    <cellStyle name="Currency 4 2 3 3 4 3" xfId="10837" xr:uid="{00000000-0005-0000-0000-0000123C0000}"/>
    <cellStyle name="Currency 4 2 3 3 4 4" xfId="22581" xr:uid="{00000000-0005-0000-0000-0000133C0000}"/>
    <cellStyle name="Currency 4 2 3 3 4 5" xfId="35016" xr:uid="{00000000-0005-0000-0000-0000143C0000}"/>
    <cellStyle name="Currency 4 2 3 3 5" xfId="16684" xr:uid="{00000000-0005-0000-0000-0000153C0000}"/>
    <cellStyle name="Currency 4 2 3 3 5 2" xfId="28335" xr:uid="{00000000-0005-0000-0000-0000163C0000}"/>
    <cellStyle name="Currency 4 2 3 3 6" xfId="10832" xr:uid="{00000000-0005-0000-0000-0000173C0000}"/>
    <cellStyle name="Currency 4 2 3 3 7" xfId="22576" xr:uid="{00000000-0005-0000-0000-0000183C0000}"/>
    <cellStyle name="Currency 4 2 3 3 8" xfId="35017" xr:uid="{00000000-0005-0000-0000-0000193C0000}"/>
    <cellStyle name="Currency 4 2 3 4" xfId="876" xr:uid="{00000000-0005-0000-0000-00001A3C0000}"/>
    <cellStyle name="Currency 4 2 3 4 2" xfId="877" xr:uid="{00000000-0005-0000-0000-00001B3C0000}"/>
    <cellStyle name="Currency 4 2 3 4 2 2" xfId="3059" xr:uid="{00000000-0005-0000-0000-00001C3C0000}"/>
    <cellStyle name="Currency 4 2 3 4 2 2 2" xfId="7294" xr:uid="{00000000-0005-0000-0000-00001D3C0000}"/>
    <cellStyle name="Currency 4 2 3 4 2 2 2 2" xfId="16692" xr:uid="{00000000-0005-0000-0000-00001E3C0000}"/>
    <cellStyle name="Currency 4 2 3 4 2 2 2 3" xfId="28343" xr:uid="{00000000-0005-0000-0000-00001F3C0000}"/>
    <cellStyle name="Currency 4 2 3 4 2 2 2 4" xfId="35018" xr:uid="{00000000-0005-0000-0000-0000203C0000}"/>
    <cellStyle name="Currency 4 2 3 4 2 2 3" xfId="10840" xr:uid="{00000000-0005-0000-0000-0000213C0000}"/>
    <cellStyle name="Currency 4 2 3 4 2 2 4" xfId="22584" xr:uid="{00000000-0005-0000-0000-0000223C0000}"/>
    <cellStyle name="Currency 4 2 3 4 2 2 5" xfId="35019" xr:uid="{00000000-0005-0000-0000-0000233C0000}"/>
    <cellStyle name="Currency 4 2 3 4 2 3" xfId="5955" xr:uid="{00000000-0005-0000-0000-0000243C0000}"/>
    <cellStyle name="Currency 4 2 3 4 2 3 2" xfId="16693" xr:uid="{00000000-0005-0000-0000-0000253C0000}"/>
    <cellStyle name="Currency 4 2 3 4 2 3 2 2" xfId="28344" xr:uid="{00000000-0005-0000-0000-0000263C0000}"/>
    <cellStyle name="Currency 4 2 3 4 2 3 3" xfId="10841" xr:uid="{00000000-0005-0000-0000-0000273C0000}"/>
    <cellStyle name="Currency 4 2 3 4 2 3 4" xfId="22585" xr:uid="{00000000-0005-0000-0000-0000283C0000}"/>
    <cellStyle name="Currency 4 2 3 4 2 3 5" xfId="35020" xr:uid="{00000000-0005-0000-0000-0000293C0000}"/>
    <cellStyle name="Currency 4 2 3 4 2 4" xfId="16691" xr:uid="{00000000-0005-0000-0000-00002A3C0000}"/>
    <cellStyle name="Currency 4 2 3 4 2 4 2" xfId="28342" xr:uid="{00000000-0005-0000-0000-00002B3C0000}"/>
    <cellStyle name="Currency 4 2 3 4 2 5" xfId="10839" xr:uid="{00000000-0005-0000-0000-00002C3C0000}"/>
    <cellStyle name="Currency 4 2 3 4 2 6" xfId="22583" xr:uid="{00000000-0005-0000-0000-00002D3C0000}"/>
    <cellStyle name="Currency 4 2 3 4 2 7" xfId="35021" xr:uid="{00000000-0005-0000-0000-00002E3C0000}"/>
    <cellStyle name="Currency 4 2 3 4 3" xfId="3058" xr:uid="{00000000-0005-0000-0000-00002F3C0000}"/>
    <cellStyle name="Currency 4 2 3 4 3 2" xfId="7293" xr:uid="{00000000-0005-0000-0000-0000303C0000}"/>
    <cellStyle name="Currency 4 2 3 4 3 2 2" xfId="16694" xr:uid="{00000000-0005-0000-0000-0000313C0000}"/>
    <cellStyle name="Currency 4 2 3 4 3 2 3" xfId="28345" xr:uid="{00000000-0005-0000-0000-0000323C0000}"/>
    <cellStyle name="Currency 4 2 3 4 3 2 4" xfId="35022" xr:uid="{00000000-0005-0000-0000-0000333C0000}"/>
    <cellStyle name="Currency 4 2 3 4 3 3" xfId="10842" xr:uid="{00000000-0005-0000-0000-0000343C0000}"/>
    <cellStyle name="Currency 4 2 3 4 3 4" xfId="22586" xr:uid="{00000000-0005-0000-0000-0000353C0000}"/>
    <cellStyle name="Currency 4 2 3 4 3 5" xfId="35023" xr:uid="{00000000-0005-0000-0000-0000363C0000}"/>
    <cellStyle name="Currency 4 2 3 4 4" xfId="4896" xr:uid="{00000000-0005-0000-0000-0000373C0000}"/>
    <cellStyle name="Currency 4 2 3 4 4 2" xfId="16695" xr:uid="{00000000-0005-0000-0000-0000383C0000}"/>
    <cellStyle name="Currency 4 2 3 4 4 2 2" xfId="28346" xr:uid="{00000000-0005-0000-0000-0000393C0000}"/>
    <cellStyle name="Currency 4 2 3 4 4 3" xfId="10843" xr:uid="{00000000-0005-0000-0000-00003A3C0000}"/>
    <cellStyle name="Currency 4 2 3 4 4 4" xfId="22587" xr:uid="{00000000-0005-0000-0000-00003B3C0000}"/>
    <cellStyle name="Currency 4 2 3 4 4 5" xfId="35024" xr:uid="{00000000-0005-0000-0000-00003C3C0000}"/>
    <cellStyle name="Currency 4 2 3 4 5" xfId="16690" xr:uid="{00000000-0005-0000-0000-00003D3C0000}"/>
    <cellStyle name="Currency 4 2 3 4 5 2" xfId="28341" xr:uid="{00000000-0005-0000-0000-00003E3C0000}"/>
    <cellStyle name="Currency 4 2 3 4 6" xfId="10838" xr:uid="{00000000-0005-0000-0000-00003F3C0000}"/>
    <cellStyle name="Currency 4 2 3 4 7" xfId="22582" xr:uid="{00000000-0005-0000-0000-0000403C0000}"/>
    <cellStyle name="Currency 4 2 3 4 8" xfId="35025" xr:uid="{00000000-0005-0000-0000-0000413C0000}"/>
    <cellStyle name="Currency 4 2 3 5" xfId="878" xr:uid="{00000000-0005-0000-0000-0000423C0000}"/>
    <cellStyle name="Currency 4 2 3 5 2" xfId="879" xr:uid="{00000000-0005-0000-0000-0000433C0000}"/>
    <cellStyle name="Currency 4 2 3 5 2 2" xfId="3061" xr:uid="{00000000-0005-0000-0000-0000443C0000}"/>
    <cellStyle name="Currency 4 2 3 5 2 2 2" xfId="7296" xr:uid="{00000000-0005-0000-0000-0000453C0000}"/>
    <cellStyle name="Currency 4 2 3 5 2 2 2 2" xfId="16698" xr:uid="{00000000-0005-0000-0000-0000463C0000}"/>
    <cellStyle name="Currency 4 2 3 5 2 2 2 3" xfId="28349" xr:uid="{00000000-0005-0000-0000-0000473C0000}"/>
    <cellStyle name="Currency 4 2 3 5 2 2 2 4" xfId="35026" xr:uid="{00000000-0005-0000-0000-0000483C0000}"/>
    <cellStyle name="Currency 4 2 3 5 2 2 3" xfId="10846" xr:uid="{00000000-0005-0000-0000-0000493C0000}"/>
    <cellStyle name="Currency 4 2 3 5 2 2 4" xfId="22590" xr:uid="{00000000-0005-0000-0000-00004A3C0000}"/>
    <cellStyle name="Currency 4 2 3 5 2 2 5" xfId="35027" xr:uid="{00000000-0005-0000-0000-00004B3C0000}"/>
    <cellStyle name="Currency 4 2 3 5 2 3" xfId="5956" xr:uid="{00000000-0005-0000-0000-00004C3C0000}"/>
    <cellStyle name="Currency 4 2 3 5 2 3 2" xfId="16699" xr:uid="{00000000-0005-0000-0000-00004D3C0000}"/>
    <cellStyle name="Currency 4 2 3 5 2 3 2 2" xfId="28350" xr:uid="{00000000-0005-0000-0000-00004E3C0000}"/>
    <cellStyle name="Currency 4 2 3 5 2 3 3" xfId="10847" xr:uid="{00000000-0005-0000-0000-00004F3C0000}"/>
    <cellStyle name="Currency 4 2 3 5 2 3 4" xfId="22591" xr:uid="{00000000-0005-0000-0000-0000503C0000}"/>
    <cellStyle name="Currency 4 2 3 5 2 3 5" xfId="35028" xr:uid="{00000000-0005-0000-0000-0000513C0000}"/>
    <cellStyle name="Currency 4 2 3 5 2 4" xfId="16697" xr:uid="{00000000-0005-0000-0000-0000523C0000}"/>
    <cellStyle name="Currency 4 2 3 5 2 4 2" xfId="28348" xr:uid="{00000000-0005-0000-0000-0000533C0000}"/>
    <cellStyle name="Currency 4 2 3 5 2 5" xfId="10845" xr:uid="{00000000-0005-0000-0000-0000543C0000}"/>
    <cellStyle name="Currency 4 2 3 5 2 6" xfId="22589" xr:uid="{00000000-0005-0000-0000-0000553C0000}"/>
    <cellStyle name="Currency 4 2 3 5 2 7" xfId="35029" xr:uid="{00000000-0005-0000-0000-0000563C0000}"/>
    <cellStyle name="Currency 4 2 3 5 3" xfId="3060" xr:uid="{00000000-0005-0000-0000-0000573C0000}"/>
    <cellStyle name="Currency 4 2 3 5 3 2" xfId="7295" xr:uid="{00000000-0005-0000-0000-0000583C0000}"/>
    <cellStyle name="Currency 4 2 3 5 3 2 2" xfId="16700" xr:uid="{00000000-0005-0000-0000-0000593C0000}"/>
    <cellStyle name="Currency 4 2 3 5 3 2 3" xfId="28351" xr:uid="{00000000-0005-0000-0000-00005A3C0000}"/>
    <cellStyle name="Currency 4 2 3 5 3 2 4" xfId="35030" xr:uid="{00000000-0005-0000-0000-00005B3C0000}"/>
    <cellStyle name="Currency 4 2 3 5 3 3" xfId="10848" xr:uid="{00000000-0005-0000-0000-00005C3C0000}"/>
    <cellStyle name="Currency 4 2 3 5 3 4" xfId="22592" xr:uid="{00000000-0005-0000-0000-00005D3C0000}"/>
    <cellStyle name="Currency 4 2 3 5 3 5" xfId="35031" xr:uid="{00000000-0005-0000-0000-00005E3C0000}"/>
    <cellStyle name="Currency 4 2 3 5 4" xfId="5347" xr:uid="{00000000-0005-0000-0000-00005F3C0000}"/>
    <cellStyle name="Currency 4 2 3 5 4 2" xfId="16701" xr:uid="{00000000-0005-0000-0000-0000603C0000}"/>
    <cellStyle name="Currency 4 2 3 5 4 2 2" xfId="28352" xr:uid="{00000000-0005-0000-0000-0000613C0000}"/>
    <cellStyle name="Currency 4 2 3 5 4 3" xfId="10849" xr:uid="{00000000-0005-0000-0000-0000623C0000}"/>
    <cellStyle name="Currency 4 2 3 5 4 4" xfId="22593" xr:uid="{00000000-0005-0000-0000-0000633C0000}"/>
    <cellStyle name="Currency 4 2 3 5 4 5" xfId="35032" xr:uid="{00000000-0005-0000-0000-0000643C0000}"/>
    <cellStyle name="Currency 4 2 3 5 5" xfId="16696" xr:uid="{00000000-0005-0000-0000-0000653C0000}"/>
    <cellStyle name="Currency 4 2 3 5 5 2" xfId="28347" xr:uid="{00000000-0005-0000-0000-0000663C0000}"/>
    <cellStyle name="Currency 4 2 3 5 6" xfId="10844" xr:uid="{00000000-0005-0000-0000-0000673C0000}"/>
    <cellStyle name="Currency 4 2 3 5 7" xfId="22588" xr:uid="{00000000-0005-0000-0000-0000683C0000}"/>
    <cellStyle name="Currency 4 2 3 5 8" xfId="35033" xr:uid="{00000000-0005-0000-0000-0000693C0000}"/>
    <cellStyle name="Currency 4 2 3 6" xfId="880" xr:uid="{00000000-0005-0000-0000-00006A3C0000}"/>
    <cellStyle name="Currency 4 2 3 6 2" xfId="3062" xr:uid="{00000000-0005-0000-0000-00006B3C0000}"/>
    <cellStyle name="Currency 4 2 3 6 2 2" xfId="7297" xr:uid="{00000000-0005-0000-0000-00006C3C0000}"/>
    <cellStyle name="Currency 4 2 3 6 2 2 2" xfId="16703" xr:uid="{00000000-0005-0000-0000-00006D3C0000}"/>
    <cellStyle name="Currency 4 2 3 6 2 2 3" xfId="28354" xr:uid="{00000000-0005-0000-0000-00006E3C0000}"/>
    <cellStyle name="Currency 4 2 3 6 2 2 4" xfId="35034" xr:uid="{00000000-0005-0000-0000-00006F3C0000}"/>
    <cellStyle name="Currency 4 2 3 6 2 3" xfId="10851" xr:uid="{00000000-0005-0000-0000-0000703C0000}"/>
    <cellStyle name="Currency 4 2 3 6 2 4" xfId="22595" xr:uid="{00000000-0005-0000-0000-0000713C0000}"/>
    <cellStyle name="Currency 4 2 3 6 2 5" xfId="35035" xr:uid="{00000000-0005-0000-0000-0000723C0000}"/>
    <cellStyle name="Currency 4 2 3 6 3" xfId="5957" xr:uid="{00000000-0005-0000-0000-0000733C0000}"/>
    <cellStyle name="Currency 4 2 3 6 3 2" xfId="16704" xr:uid="{00000000-0005-0000-0000-0000743C0000}"/>
    <cellStyle name="Currency 4 2 3 6 3 2 2" xfId="28355" xr:uid="{00000000-0005-0000-0000-0000753C0000}"/>
    <cellStyle name="Currency 4 2 3 6 3 3" xfId="10852" xr:uid="{00000000-0005-0000-0000-0000763C0000}"/>
    <cellStyle name="Currency 4 2 3 6 3 4" xfId="22596" xr:uid="{00000000-0005-0000-0000-0000773C0000}"/>
    <cellStyle name="Currency 4 2 3 6 3 5" xfId="35036" xr:uid="{00000000-0005-0000-0000-0000783C0000}"/>
    <cellStyle name="Currency 4 2 3 6 4" xfId="16702" xr:uid="{00000000-0005-0000-0000-0000793C0000}"/>
    <cellStyle name="Currency 4 2 3 6 4 2" xfId="28353" xr:uid="{00000000-0005-0000-0000-00007A3C0000}"/>
    <cellStyle name="Currency 4 2 3 6 5" xfId="10850" xr:uid="{00000000-0005-0000-0000-00007B3C0000}"/>
    <cellStyle name="Currency 4 2 3 6 6" xfId="22594" xr:uid="{00000000-0005-0000-0000-00007C3C0000}"/>
    <cellStyle name="Currency 4 2 3 6 7" xfId="35037" xr:uid="{00000000-0005-0000-0000-00007D3C0000}"/>
    <cellStyle name="Currency 4 2 3 7" xfId="3047" xr:uid="{00000000-0005-0000-0000-00007E3C0000}"/>
    <cellStyle name="Currency 4 2 3 7 2" xfId="7282" xr:uid="{00000000-0005-0000-0000-00007F3C0000}"/>
    <cellStyle name="Currency 4 2 3 7 2 2" xfId="16705" xr:uid="{00000000-0005-0000-0000-0000803C0000}"/>
    <cellStyle name="Currency 4 2 3 7 2 3" xfId="28356" xr:uid="{00000000-0005-0000-0000-0000813C0000}"/>
    <cellStyle name="Currency 4 2 3 7 2 4" xfId="35038" xr:uid="{00000000-0005-0000-0000-0000823C0000}"/>
    <cellStyle name="Currency 4 2 3 7 3" xfId="10853" xr:uid="{00000000-0005-0000-0000-0000833C0000}"/>
    <cellStyle name="Currency 4 2 3 7 4" xfId="22597" xr:uid="{00000000-0005-0000-0000-0000843C0000}"/>
    <cellStyle name="Currency 4 2 3 7 5" xfId="35039" xr:uid="{00000000-0005-0000-0000-0000853C0000}"/>
    <cellStyle name="Currency 4 2 3 8" xfId="4654" xr:uid="{00000000-0005-0000-0000-0000863C0000}"/>
    <cellStyle name="Currency 4 2 3 8 2" xfId="16706" xr:uid="{00000000-0005-0000-0000-0000873C0000}"/>
    <cellStyle name="Currency 4 2 3 8 2 2" xfId="28357" xr:uid="{00000000-0005-0000-0000-0000883C0000}"/>
    <cellStyle name="Currency 4 2 3 8 3" xfId="10854" xr:uid="{00000000-0005-0000-0000-0000893C0000}"/>
    <cellStyle name="Currency 4 2 3 8 4" xfId="22598" xr:uid="{00000000-0005-0000-0000-00008A3C0000}"/>
    <cellStyle name="Currency 4 2 3 8 5" xfId="35040" xr:uid="{00000000-0005-0000-0000-00008B3C0000}"/>
    <cellStyle name="Currency 4 2 3 9" xfId="16659" xr:uid="{00000000-0005-0000-0000-00008C3C0000}"/>
    <cellStyle name="Currency 4 2 3 9 2" xfId="28310" xr:uid="{00000000-0005-0000-0000-00008D3C0000}"/>
    <cellStyle name="Currency 4 2 4" xfId="881" xr:uid="{00000000-0005-0000-0000-00008E3C0000}"/>
    <cellStyle name="Currency 4 2 4 10" xfId="10855" xr:uid="{00000000-0005-0000-0000-00008F3C0000}"/>
    <cellStyle name="Currency 4 2 4 11" xfId="22599" xr:uid="{00000000-0005-0000-0000-0000903C0000}"/>
    <cellStyle name="Currency 4 2 4 12" xfId="35041" xr:uid="{00000000-0005-0000-0000-0000913C0000}"/>
    <cellStyle name="Currency 4 2 4 2" xfId="882" xr:uid="{00000000-0005-0000-0000-0000923C0000}"/>
    <cellStyle name="Currency 4 2 4 2 10" xfId="22600" xr:uid="{00000000-0005-0000-0000-0000933C0000}"/>
    <cellStyle name="Currency 4 2 4 2 11" xfId="35042" xr:uid="{00000000-0005-0000-0000-0000943C0000}"/>
    <cellStyle name="Currency 4 2 4 2 2" xfId="883" xr:uid="{00000000-0005-0000-0000-0000953C0000}"/>
    <cellStyle name="Currency 4 2 4 2 2 2" xfId="884" xr:uid="{00000000-0005-0000-0000-0000963C0000}"/>
    <cellStyle name="Currency 4 2 4 2 2 2 2" xfId="3066" xr:uid="{00000000-0005-0000-0000-0000973C0000}"/>
    <cellStyle name="Currency 4 2 4 2 2 2 2 2" xfId="7301" xr:uid="{00000000-0005-0000-0000-0000983C0000}"/>
    <cellStyle name="Currency 4 2 4 2 2 2 2 2 2" xfId="16711" xr:uid="{00000000-0005-0000-0000-0000993C0000}"/>
    <cellStyle name="Currency 4 2 4 2 2 2 2 2 3" xfId="28362" xr:uid="{00000000-0005-0000-0000-00009A3C0000}"/>
    <cellStyle name="Currency 4 2 4 2 2 2 2 2 4" xfId="35043" xr:uid="{00000000-0005-0000-0000-00009B3C0000}"/>
    <cellStyle name="Currency 4 2 4 2 2 2 2 3" xfId="10859" xr:uid="{00000000-0005-0000-0000-00009C3C0000}"/>
    <cellStyle name="Currency 4 2 4 2 2 2 2 4" xfId="22603" xr:uid="{00000000-0005-0000-0000-00009D3C0000}"/>
    <cellStyle name="Currency 4 2 4 2 2 2 2 5" xfId="35044" xr:uid="{00000000-0005-0000-0000-00009E3C0000}"/>
    <cellStyle name="Currency 4 2 4 2 2 2 3" xfId="5958" xr:uid="{00000000-0005-0000-0000-00009F3C0000}"/>
    <cellStyle name="Currency 4 2 4 2 2 2 3 2" xfId="16712" xr:uid="{00000000-0005-0000-0000-0000A03C0000}"/>
    <cellStyle name="Currency 4 2 4 2 2 2 3 2 2" xfId="28363" xr:uid="{00000000-0005-0000-0000-0000A13C0000}"/>
    <cellStyle name="Currency 4 2 4 2 2 2 3 3" xfId="10860" xr:uid="{00000000-0005-0000-0000-0000A23C0000}"/>
    <cellStyle name="Currency 4 2 4 2 2 2 3 4" xfId="22604" xr:uid="{00000000-0005-0000-0000-0000A33C0000}"/>
    <cellStyle name="Currency 4 2 4 2 2 2 3 5" xfId="35045" xr:uid="{00000000-0005-0000-0000-0000A43C0000}"/>
    <cellStyle name="Currency 4 2 4 2 2 2 4" xfId="16710" xr:uid="{00000000-0005-0000-0000-0000A53C0000}"/>
    <cellStyle name="Currency 4 2 4 2 2 2 4 2" xfId="28361" xr:uid="{00000000-0005-0000-0000-0000A63C0000}"/>
    <cellStyle name="Currency 4 2 4 2 2 2 5" xfId="10858" xr:uid="{00000000-0005-0000-0000-0000A73C0000}"/>
    <cellStyle name="Currency 4 2 4 2 2 2 6" xfId="22602" xr:uid="{00000000-0005-0000-0000-0000A83C0000}"/>
    <cellStyle name="Currency 4 2 4 2 2 2 7" xfId="35046" xr:uid="{00000000-0005-0000-0000-0000A93C0000}"/>
    <cellStyle name="Currency 4 2 4 2 2 3" xfId="3065" xr:uid="{00000000-0005-0000-0000-0000AA3C0000}"/>
    <cellStyle name="Currency 4 2 4 2 2 3 2" xfId="7300" xr:uid="{00000000-0005-0000-0000-0000AB3C0000}"/>
    <cellStyle name="Currency 4 2 4 2 2 3 2 2" xfId="16713" xr:uid="{00000000-0005-0000-0000-0000AC3C0000}"/>
    <cellStyle name="Currency 4 2 4 2 2 3 2 3" xfId="28364" xr:uid="{00000000-0005-0000-0000-0000AD3C0000}"/>
    <cellStyle name="Currency 4 2 4 2 2 3 2 4" xfId="35047" xr:uid="{00000000-0005-0000-0000-0000AE3C0000}"/>
    <cellStyle name="Currency 4 2 4 2 2 3 3" xfId="10861" xr:uid="{00000000-0005-0000-0000-0000AF3C0000}"/>
    <cellStyle name="Currency 4 2 4 2 2 3 4" xfId="22605" xr:uid="{00000000-0005-0000-0000-0000B03C0000}"/>
    <cellStyle name="Currency 4 2 4 2 2 3 5" xfId="35048" xr:uid="{00000000-0005-0000-0000-0000B13C0000}"/>
    <cellStyle name="Currency 4 2 4 2 2 4" xfId="5239" xr:uid="{00000000-0005-0000-0000-0000B23C0000}"/>
    <cellStyle name="Currency 4 2 4 2 2 4 2" xfId="16714" xr:uid="{00000000-0005-0000-0000-0000B33C0000}"/>
    <cellStyle name="Currency 4 2 4 2 2 4 2 2" xfId="28365" xr:uid="{00000000-0005-0000-0000-0000B43C0000}"/>
    <cellStyle name="Currency 4 2 4 2 2 4 3" xfId="10862" xr:uid="{00000000-0005-0000-0000-0000B53C0000}"/>
    <cellStyle name="Currency 4 2 4 2 2 4 4" xfId="22606" xr:uid="{00000000-0005-0000-0000-0000B63C0000}"/>
    <cellStyle name="Currency 4 2 4 2 2 4 5" xfId="35049" xr:uid="{00000000-0005-0000-0000-0000B73C0000}"/>
    <cellStyle name="Currency 4 2 4 2 2 5" xfId="16709" xr:uid="{00000000-0005-0000-0000-0000B83C0000}"/>
    <cellStyle name="Currency 4 2 4 2 2 5 2" xfId="28360" xr:uid="{00000000-0005-0000-0000-0000B93C0000}"/>
    <cellStyle name="Currency 4 2 4 2 2 6" xfId="10857" xr:uid="{00000000-0005-0000-0000-0000BA3C0000}"/>
    <cellStyle name="Currency 4 2 4 2 2 7" xfId="22601" xr:uid="{00000000-0005-0000-0000-0000BB3C0000}"/>
    <cellStyle name="Currency 4 2 4 2 2 8" xfId="35050" xr:uid="{00000000-0005-0000-0000-0000BC3C0000}"/>
    <cellStyle name="Currency 4 2 4 2 3" xfId="885" xr:uid="{00000000-0005-0000-0000-0000BD3C0000}"/>
    <cellStyle name="Currency 4 2 4 2 3 2" xfId="886" xr:uid="{00000000-0005-0000-0000-0000BE3C0000}"/>
    <cellStyle name="Currency 4 2 4 2 3 2 2" xfId="3068" xr:uid="{00000000-0005-0000-0000-0000BF3C0000}"/>
    <cellStyle name="Currency 4 2 4 2 3 2 2 2" xfId="7303" xr:uid="{00000000-0005-0000-0000-0000C03C0000}"/>
    <cellStyle name="Currency 4 2 4 2 3 2 2 2 2" xfId="16717" xr:uid="{00000000-0005-0000-0000-0000C13C0000}"/>
    <cellStyle name="Currency 4 2 4 2 3 2 2 2 3" xfId="28368" xr:uid="{00000000-0005-0000-0000-0000C23C0000}"/>
    <cellStyle name="Currency 4 2 4 2 3 2 2 2 4" xfId="35051" xr:uid="{00000000-0005-0000-0000-0000C33C0000}"/>
    <cellStyle name="Currency 4 2 4 2 3 2 2 3" xfId="10865" xr:uid="{00000000-0005-0000-0000-0000C43C0000}"/>
    <cellStyle name="Currency 4 2 4 2 3 2 2 4" xfId="22609" xr:uid="{00000000-0005-0000-0000-0000C53C0000}"/>
    <cellStyle name="Currency 4 2 4 2 3 2 2 5" xfId="35052" xr:uid="{00000000-0005-0000-0000-0000C63C0000}"/>
    <cellStyle name="Currency 4 2 4 2 3 2 3" xfId="5959" xr:uid="{00000000-0005-0000-0000-0000C73C0000}"/>
    <cellStyle name="Currency 4 2 4 2 3 2 3 2" xfId="16718" xr:uid="{00000000-0005-0000-0000-0000C83C0000}"/>
    <cellStyle name="Currency 4 2 4 2 3 2 3 2 2" xfId="28369" xr:uid="{00000000-0005-0000-0000-0000C93C0000}"/>
    <cellStyle name="Currency 4 2 4 2 3 2 3 3" xfId="10866" xr:uid="{00000000-0005-0000-0000-0000CA3C0000}"/>
    <cellStyle name="Currency 4 2 4 2 3 2 3 4" xfId="22610" xr:uid="{00000000-0005-0000-0000-0000CB3C0000}"/>
    <cellStyle name="Currency 4 2 4 2 3 2 3 5" xfId="35053" xr:uid="{00000000-0005-0000-0000-0000CC3C0000}"/>
    <cellStyle name="Currency 4 2 4 2 3 2 4" xfId="16716" xr:uid="{00000000-0005-0000-0000-0000CD3C0000}"/>
    <cellStyle name="Currency 4 2 4 2 3 2 4 2" xfId="28367" xr:uid="{00000000-0005-0000-0000-0000CE3C0000}"/>
    <cellStyle name="Currency 4 2 4 2 3 2 5" xfId="10864" xr:uid="{00000000-0005-0000-0000-0000CF3C0000}"/>
    <cellStyle name="Currency 4 2 4 2 3 2 6" xfId="22608" xr:uid="{00000000-0005-0000-0000-0000D03C0000}"/>
    <cellStyle name="Currency 4 2 4 2 3 2 7" xfId="35054" xr:uid="{00000000-0005-0000-0000-0000D13C0000}"/>
    <cellStyle name="Currency 4 2 4 2 3 3" xfId="3067" xr:uid="{00000000-0005-0000-0000-0000D23C0000}"/>
    <cellStyle name="Currency 4 2 4 2 3 3 2" xfId="7302" xr:uid="{00000000-0005-0000-0000-0000D33C0000}"/>
    <cellStyle name="Currency 4 2 4 2 3 3 2 2" xfId="16719" xr:uid="{00000000-0005-0000-0000-0000D43C0000}"/>
    <cellStyle name="Currency 4 2 4 2 3 3 2 3" xfId="28370" xr:uid="{00000000-0005-0000-0000-0000D53C0000}"/>
    <cellStyle name="Currency 4 2 4 2 3 3 2 4" xfId="35055" xr:uid="{00000000-0005-0000-0000-0000D63C0000}"/>
    <cellStyle name="Currency 4 2 4 2 3 3 3" xfId="10867" xr:uid="{00000000-0005-0000-0000-0000D73C0000}"/>
    <cellStyle name="Currency 4 2 4 2 3 3 4" xfId="22611" xr:uid="{00000000-0005-0000-0000-0000D83C0000}"/>
    <cellStyle name="Currency 4 2 4 2 3 3 5" xfId="35056" xr:uid="{00000000-0005-0000-0000-0000D93C0000}"/>
    <cellStyle name="Currency 4 2 4 2 3 4" xfId="4997" xr:uid="{00000000-0005-0000-0000-0000DA3C0000}"/>
    <cellStyle name="Currency 4 2 4 2 3 4 2" xfId="16720" xr:uid="{00000000-0005-0000-0000-0000DB3C0000}"/>
    <cellStyle name="Currency 4 2 4 2 3 4 2 2" xfId="28371" xr:uid="{00000000-0005-0000-0000-0000DC3C0000}"/>
    <cellStyle name="Currency 4 2 4 2 3 4 3" xfId="10868" xr:uid="{00000000-0005-0000-0000-0000DD3C0000}"/>
    <cellStyle name="Currency 4 2 4 2 3 4 4" xfId="22612" xr:uid="{00000000-0005-0000-0000-0000DE3C0000}"/>
    <cellStyle name="Currency 4 2 4 2 3 4 5" xfId="35057" xr:uid="{00000000-0005-0000-0000-0000DF3C0000}"/>
    <cellStyle name="Currency 4 2 4 2 3 5" xfId="16715" xr:uid="{00000000-0005-0000-0000-0000E03C0000}"/>
    <cellStyle name="Currency 4 2 4 2 3 5 2" xfId="28366" xr:uid="{00000000-0005-0000-0000-0000E13C0000}"/>
    <cellStyle name="Currency 4 2 4 2 3 6" xfId="10863" xr:uid="{00000000-0005-0000-0000-0000E23C0000}"/>
    <cellStyle name="Currency 4 2 4 2 3 7" xfId="22607" xr:uid="{00000000-0005-0000-0000-0000E33C0000}"/>
    <cellStyle name="Currency 4 2 4 2 3 8" xfId="35058" xr:uid="{00000000-0005-0000-0000-0000E43C0000}"/>
    <cellStyle name="Currency 4 2 4 2 4" xfId="887" xr:uid="{00000000-0005-0000-0000-0000E53C0000}"/>
    <cellStyle name="Currency 4 2 4 2 4 2" xfId="888" xr:uid="{00000000-0005-0000-0000-0000E63C0000}"/>
    <cellStyle name="Currency 4 2 4 2 4 2 2" xfId="3070" xr:uid="{00000000-0005-0000-0000-0000E73C0000}"/>
    <cellStyle name="Currency 4 2 4 2 4 2 2 2" xfId="7305" xr:uid="{00000000-0005-0000-0000-0000E83C0000}"/>
    <cellStyle name="Currency 4 2 4 2 4 2 2 2 2" xfId="16723" xr:uid="{00000000-0005-0000-0000-0000E93C0000}"/>
    <cellStyle name="Currency 4 2 4 2 4 2 2 2 3" xfId="28374" xr:uid="{00000000-0005-0000-0000-0000EA3C0000}"/>
    <cellStyle name="Currency 4 2 4 2 4 2 2 2 4" xfId="35059" xr:uid="{00000000-0005-0000-0000-0000EB3C0000}"/>
    <cellStyle name="Currency 4 2 4 2 4 2 2 3" xfId="10871" xr:uid="{00000000-0005-0000-0000-0000EC3C0000}"/>
    <cellStyle name="Currency 4 2 4 2 4 2 2 4" xfId="22615" xr:uid="{00000000-0005-0000-0000-0000ED3C0000}"/>
    <cellStyle name="Currency 4 2 4 2 4 2 2 5" xfId="35060" xr:uid="{00000000-0005-0000-0000-0000EE3C0000}"/>
    <cellStyle name="Currency 4 2 4 2 4 2 3" xfId="5960" xr:uid="{00000000-0005-0000-0000-0000EF3C0000}"/>
    <cellStyle name="Currency 4 2 4 2 4 2 3 2" xfId="16724" xr:uid="{00000000-0005-0000-0000-0000F03C0000}"/>
    <cellStyle name="Currency 4 2 4 2 4 2 3 2 2" xfId="28375" xr:uid="{00000000-0005-0000-0000-0000F13C0000}"/>
    <cellStyle name="Currency 4 2 4 2 4 2 3 3" xfId="10872" xr:uid="{00000000-0005-0000-0000-0000F23C0000}"/>
    <cellStyle name="Currency 4 2 4 2 4 2 3 4" xfId="22616" xr:uid="{00000000-0005-0000-0000-0000F33C0000}"/>
    <cellStyle name="Currency 4 2 4 2 4 2 3 5" xfId="35061" xr:uid="{00000000-0005-0000-0000-0000F43C0000}"/>
    <cellStyle name="Currency 4 2 4 2 4 2 4" xfId="16722" xr:uid="{00000000-0005-0000-0000-0000F53C0000}"/>
    <cellStyle name="Currency 4 2 4 2 4 2 4 2" xfId="28373" xr:uid="{00000000-0005-0000-0000-0000F63C0000}"/>
    <cellStyle name="Currency 4 2 4 2 4 2 5" xfId="10870" xr:uid="{00000000-0005-0000-0000-0000F73C0000}"/>
    <cellStyle name="Currency 4 2 4 2 4 2 6" xfId="22614" xr:uid="{00000000-0005-0000-0000-0000F83C0000}"/>
    <cellStyle name="Currency 4 2 4 2 4 2 7" xfId="35062" xr:uid="{00000000-0005-0000-0000-0000F93C0000}"/>
    <cellStyle name="Currency 4 2 4 2 4 3" xfId="3069" xr:uid="{00000000-0005-0000-0000-0000FA3C0000}"/>
    <cellStyle name="Currency 4 2 4 2 4 3 2" xfId="7304" xr:uid="{00000000-0005-0000-0000-0000FB3C0000}"/>
    <cellStyle name="Currency 4 2 4 2 4 3 2 2" xfId="16725" xr:uid="{00000000-0005-0000-0000-0000FC3C0000}"/>
    <cellStyle name="Currency 4 2 4 2 4 3 2 3" xfId="28376" xr:uid="{00000000-0005-0000-0000-0000FD3C0000}"/>
    <cellStyle name="Currency 4 2 4 2 4 3 2 4" xfId="35063" xr:uid="{00000000-0005-0000-0000-0000FE3C0000}"/>
    <cellStyle name="Currency 4 2 4 2 4 3 3" xfId="10873" xr:uid="{00000000-0005-0000-0000-0000FF3C0000}"/>
    <cellStyle name="Currency 4 2 4 2 4 3 4" xfId="22617" xr:uid="{00000000-0005-0000-0000-0000003D0000}"/>
    <cellStyle name="Currency 4 2 4 2 4 3 5" xfId="35064" xr:uid="{00000000-0005-0000-0000-0000013D0000}"/>
    <cellStyle name="Currency 4 2 4 2 4 4" xfId="5448" xr:uid="{00000000-0005-0000-0000-0000023D0000}"/>
    <cellStyle name="Currency 4 2 4 2 4 4 2" xfId="16726" xr:uid="{00000000-0005-0000-0000-0000033D0000}"/>
    <cellStyle name="Currency 4 2 4 2 4 4 2 2" xfId="28377" xr:uid="{00000000-0005-0000-0000-0000043D0000}"/>
    <cellStyle name="Currency 4 2 4 2 4 4 3" xfId="10874" xr:uid="{00000000-0005-0000-0000-0000053D0000}"/>
    <cellStyle name="Currency 4 2 4 2 4 4 4" xfId="22618" xr:uid="{00000000-0005-0000-0000-0000063D0000}"/>
    <cellStyle name="Currency 4 2 4 2 4 4 5" xfId="35065" xr:uid="{00000000-0005-0000-0000-0000073D0000}"/>
    <cellStyle name="Currency 4 2 4 2 4 5" xfId="16721" xr:uid="{00000000-0005-0000-0000-0000083D0000}"/>
    <cellStyle name="Currency 4 2 4 2 4 5 2" xfId="28372" xr:uid="{00000000-0005-0000-0000-0000093D0000}"/>
    <cellStyle name="Currency 4 2 4 2 4 6" xfId="10869" xr:uid="{00000000-0005-0000-0000-00000A3D0000}"/>
    <cellStyle name="Currency 4 2 4 2 4 7" xfId="22613" xr:uid="{00000000-0005-0000-0000-00000B3D0000}"/>
    <cellStyle name="Currency 4 2 4 2 4 8" xfId="35066" xr:uid="{00000000-0005-0000-0000-00000C3D0000}"/>
    <cellStyle name="Currency 4 2 4 2 5" xfId="889" xr:uid="{00000000-0005-0000-0000-00000D3D0000}"/>
    <cellStyle name="Currency 4 2 4 2 5 2" xfId="3071" xr:uid="{00000000-0005-0000-0000-00000E3D0000}"/>
    <cellStyle name="Currency 4 2 4 2 5 2 2" xfId="7306" xr:uid="{00000000-0005-0000-0000-00000F3D0000}"/>
    <cellStyle name="Currency 4 2 4 2 5 2 2 2" xfId="16728" xr:uid="{00000000-0005-0000-0000-0000103D0000}"/>
    <cellStyle name="Currency 4 2 4 2 5 2 2 3" xfId="28379" xr:uid="{00000000-0005-0000-0000-0000113D0000}"/>
    <cellStyle name="Currency 4 2 4 2 5 2 2 4" xfId="35067" xr:uid="{00000000-0005-0000-0000-0000123D0000}"/>
    <cellStyle name="Currency 4 2 4 2 5 2 3" xfId="10876" xr:uid="{00000000-0005-0000-0000-0000133D0000}"/>
    <cellStyle name="Currency 4 2 4 2 5 2 4" xfId="22620" xr:uid="{00000000-0005-0000-0000-0000143D0000}"/>
    <cellStyle name="Currency 4 2 4 2 5 2 5" xfId="35068" xr:uid="{00000000-0005-0000-0000-0000153D0000}"/>
    <cellStyle name="Currency 4 2 4 2 5 3" xfId="5961" xr:uid="{00000000-0005-0000-0000-0000163D0000}"/>
    <cellStyle name="Currency 4 2 4 2 5 3 2" xfId="16729" xr:uid="{00000000-0005-0000-0000-0000173D0000}"/>
    <cellStyle name="Currency 4 2 4 2 5 3 2 2" xfId="28380" xr:uid="{00000000-0005-0000-0000-0000183D0000}"/>
    <cellStyle name="Currency 4 2 4 2 5 3 3" xfId="10877" xr:uid="{00000000-0005-0000-0000-0000193D0000}"/>
    <cellStyle name="Currency 4 2 4 2 5 3 4" xfId="22621" xr:uid="{00000000-0005-0000-0000-00001A3D0000}"/>
    <cellStyle name="Currency 4 2 4 2 5 3 5" xfId="35069" xr:uid="{00000000-0005-0000-0000-00001B3D0000}"/>
    <cellStyle name="Currency 4 2 4 2 5 4" xfId="16727" xr:uid="{00000000-0005-0000-0000-00001C3D0000}"/>
    <cellStyle name="Currency 4 2 4 2 5 4 2" xfId="28378" xr:uid="{00000000-0005-0000-0000-00001D3D0000}"/>
    <cellStyle name="Currency 4 2 4 2 5 5" xfId="10875" xr:uid="{00000000-0005-0000-0000-00001E3D0000}"/>
    <cellStyle name="Currency 4 2 4 2 5 6" xfId="22619" xr:uid="{00000000-0005-0000-0000-00001F3D0000}"/>
    <cellStyle name="Currency 4 2 4 2 5 7" xfId="35070" xr:uid="{00000000-0005-0000-0000-0000203D0000}"/>
    <cellStyle name="Currency 4 2 4 2 6" xfId="3064" xr:uid="{00000000-0005-0000-0000-0000213D0000}"/>
    <cellStyle name="Currency 4 2 4 2 6 2" xfId="7299" xr:uid="{00000000-0005-0000-0000-0000223D0000}"/>
    <cellStyle name="Currency 4 2 4 2 6 2 2" xfId="16730" xr:uid="{00000000-0005-0000-0000-0000233D0000}"/>
    <cellStyle name="Currency 4 2 4 2 6 2 3" xfId="28381" xr:uid="{00000000-0005-0000-0000-0000243D0000}"/>
    <cellStyle name="Currency 4 2 4 2 6 2 4" xfId="35071" xr:uid="{00000000-0005-0000-0000-0000253D0000}"/>
    <cellStyle name="Currency 4 2 4 2 6 3" xfId="10878" xr:uid="{00000000-0005-0000-0000-0000263D0000}"/>
    <cellStyle name="Currency 4 2 4 2 6 4" xfId="22622" xr:uid="{00000000-0005-0000-0000-0000273D0000}"/>
    <cellStyle name="Currency 4 2 4 2 6 5" xfId="35072" xr:uid="{00000000-0005-0000-0000-0000283D0000}"/>
    <cellStyle name="Currency 4 2 4 2 7" xfId="4755" xr:uid="{00000000-0005-0000-0000-0000293D0000}"/>
    <cellStyle name="Currency 4 2 4 2 7 2" xfId="16731" xr:uid="{00000000-0005-0000-0000-00002A3D0000}"/>
    <cellStyle name="Currency 4 2 4 2 7 2 2" xfId="28382" xr:uid="{00000000-0005-0000-0000-00002B3D0000}"/>
    <cellStyle name="Currency 4 2 4 2 7 3" xfId="10879" xr:uid="{00000000-0005-0000-0000-00002C3D0000}"/>
    <cellStyle name="Currency 4 2 4 2 7 4" xfId="22623" xr:uid="{00000000-0005-0000-0000-00002D3D0000}"/>
    <cellStyle name="Currency 4 2 4 2 7 5" xfId="35073" xr:uid="{00000000-0005-0000-0000-00002E3D0000}"/>
    <cellStyle name="Currency 4 2 4 2 8" xfId="16708" xr:uid="{00000000-0005-0000-0000-00002F3D0000}"/>
    <cellStyle name="Currency 4 2 4 2 8 2" xfId="28359" xr:uid="{00000000-0005-0000-0000-0000303D0000}"/>
    <cellStyle name="Currency 4 2 4 2 9" xfId="10856" xr:uid="{00000000-0005-0000-0000-0000313D0000}"/>
    <cellStyle name="Currency 4 2 4 3" xfId="890" xr:uid="{00000000-0005-0000-0000-0000323D0000}"/>
    <cellStyle name="Currency 4 2 4 3 2" xfId="891" xr:uid="{00000000-0005-0000-0000-0000333D0000}"/>
    <cellStyle name="Currency 4 2 4 3 2 2" xfId="3073" xr:uid="{00000000-0005-0000-0000-0000343D0000}"/>
    <cellStyle name="Currency 4 2 4 3 2 2 2" xfId="7308" xr:uid="{00000000-0005-0000-0000-0000353D0000}"/>
    <cellStyle name="Currency 4 2 4 3 2 2 2 2" xfId="16734" xr:uid="{00000000-0005-0000-0000-0000363D0000}"/>
    <cellStyle name="Currency 4 2 4 3 2 2 2 3" xfId="28385" xr:uid="{00000000-0005-0000-0000-0000373D0000}"/>
    <cellStyle name="Currency 4 2 4 3 2 2 2 4" xfId="35074" xr:uid="{00000000-0005-0000-0000-0000383D0000}"/>
    <cellStyle name="Currency 4 2 4 3 2 2 3" xfId="10882" xr:uid="{00000000-0005-0000-0000-0000393D0000}"/>
    <cellStyle name="Currency 4 2 4 3 2 2 4" xfId="22626" xr:uid="{00000000-0005-0000-0000-00003A3D0000}"/>
    <cellStyle name="Currency 4 2 4 3 2 2 5" xfId="35075" xr:uid="{00000000-0005-0000-0000-00003B3D0000}"/>
    <cellStyle name="Currency 4 2 4 3 2 3" xfId="5962" xr:uid="{00000000-0005-0000-0000-00003C3D0000}"/>
    <cellStyle name="Currency 4 2 4 3 2 3 2" xfId="16735" xr:uid="{00000000-0005-0000-0000-00003D3D0000}"/>
    <cellStyle name="Currency 4 2 4 3 2 3 2 2" xfId="28386" xr:uid="{00000000-0005-0000-0000-00003E3D0000}"/>
    <cellStyle name="Currency 4 2 4 3 2 3 3" xfId="10883" xr:uid="{00000000-0005-0000-0000-00003F3D0000}"/>
    <cellStyle name="Currency 4 2 4 3 2 3 4" xfId="22627" xr:uid="{00000000-0005-0000-0000-0000403D0000}"/>
    <cellStyle name="Currency 4 2 4 3 2 3 5" xfId="35076" xr:uid="{00000000-0005-0000-0000-0000413D0000}"/>
    <cellStyle name="Currency 4 2 4 3 2 4" xfId="16733" xr:uid="{00000000-0005-0000-0000-0000423D0000}"/>
    <cellStyle name="Currency 4 2 4 3 2 4 2" xfId="28384" xr:uid="{00000000-0005-0000-0000-0000433D0000}"/>
    <cellStyle name="Currency 4 2 4 3 2 5" xfId="10881" xr:uid="{00000000-0005-0000-0000-0000443D0000}"/>
    <cellStyle name="Currency 4 2 4 3 2 6" xfId="22625" xr:uid="{00000000-0005-0000-0000-0000453D0000}"/>
    <cellStyle name="Currency 4 2 4 3 2 7" xfId="35077" xr:uid="{00000000-0005-0000-0000-0000463D0000}"/>
    <cellStyle name="Currency 4 2 4 3 3" xfId="3072" xr:uid="{00000000-0005-0000-0000-0000473D0000}"/>
    <cellStyle name="Currency 4 2 4 3 3 2" xfId="7307" xr:uid="{00000000-0005-0000-0000-0000483D0000}"/>
    <cellStyle name="Currency 4 2 4 3 3 2 2" xfId="16736" xr:uid="{00000000-0005-0000-0000-0000493D0000}"/>
    <cellStyle name="Currency 4 2 4 3 3 2 3" xfId="28387" xr:uid="{00000000-0005-0000-0000-00004A3D0000}"/>
    <cellStyle name="Currency 4 2 4 3 3 2 4" xfId="35078" xr:uid="{00000000-0005-0000-0000-00004B3D0000}"/>
    <cellStyle name="Currency 4 2 4 3 3 3" xfId="10884" xr:uid="{00000000-0005-0000-0000-00004C3D0000}"/>
    <cellStyle name="Currency 4 2 4 3 3 4" xfId="22628" xr:uid="{00000000-0005-0000-0000-00004D3D0000}"/>
    <cellStyle name="Currency 4 2 4 3 3 5" xfId="35079" xr:uid="{00000000-0005-0000-0000-00004E3D0000}"/>
    <cellStyle name="Currency 4 2 4 3 4" xfId="5152" xr:uid="{00000000-0005-0000-0000-00004F3D0000}"/>
    <cellStyle name="Currency 4 2 4 3 4 2" xfId="16737" xr:uid="{00000000-0005-0000-0000-0000503D0000}"/>
    <cellStyle name="Currency 4 2 4 3 4 2 2" xfId="28388" xr:uid="{00000000-0005-0000-0000-0000513D0000}"/>
    <cellStyle name="Currency 4 2 4 3 4 3" xfId="10885" xr:uid="{00000000-0005-0000-0000-0000523D0000}"/>
    <cellStyle name="Currency 4 2 4 3 4 4" xfId="22629" xr:uid="{00000000-0005-0000-0000-0000533D0000}"/>
    <cellStyle name="Currency 4 2 4 3 4 5" xfId="35080" xr:uid="{00000000-0005-0000-0000-0000543D0000}"/>
    <cellStyle name="Currency 4 2 4 3 5" xfId="16732" xr:uid="{00000000-0005-0000-0000-0000553D0000}"/>
    <cellStyle name="Currency 4 2 4 3 5 2" xfId="28383" xr:uid="{00000000-0005-0000-0000-0000563D0000}"/>
    <cellStyle name="Currency 4 2 4 3 6" xfId="10880" xr:uid="{00000000-0005-0000-0000-0000573D0000}"/>
    <cellStyle name="Currency 4 2 4 3 7" xfId="22624" xr:uid="{00000000-0005-0000-0000-0000583D0000}"/>
    <cellStyle name="Currency 4 2 4 3 8" xfId="35081" xr:uid="{00000000-0005-0000-0000-0000593D0000}"/>
    <cellStyle name="Currency 4 2 4 4" xfId="892" xr:uid="{00000000-0005-0000-0000-00005A3D0000}"/>
    <cellStyle name="Currency 4 2 4 4 2" xfId="893" xr:uid="{00000000-0005-0000-0000-00005B3D0000}"/>
    <cellStyle name="Currency 4 2 4 4 2 2" xfId="3075" xr:uid="{00000000-0005-0000-0000-00005C3D0000}"/>
    <cellStyle name="Currency 4 2 4 4 2 2 2" xfId="7310" xr:uid="{00000000-0005-0000-0000-00005D3D0000}"/>
    <cellStyle name="Currency 4 2 4 4 2 2 2 2" xfId="16740" xr:uid="{00000000-0005-0000-0000-00005E3D0000}"/>
    <cellStyle name="Currency 4 2 4 4 2 2 2 3" xfId="28391" xr:uid="{00000000-0005-0000-0000-00005F3D0000}"/>
    <cellStyle name="Currency 4 2 4 4 2 2 2 4" xfId="35082" xr:uid="{00000000-0005-0000-0000-0000603D0000}"/>
    <cellStyle name="Currency 4 2 4 4 2 2 3" xfId="10888" xr:uid="{00000000-0005-0000-0000-0000613D0000}"/>
    <cellStyle name="Currency 4 2 4 4 2 2 4" xfId="22632" xr:uid="{00000000-0005-0000-0000-0000623D0000}"/>
    <cellStyle name="Currency 4 2 4 4 2 2 5" xfId="35083" xr:uid="{00000000-0005-0000-0000-0000633D0000}"/>
    <cellStyle name="Currency 4 2 4 4 2 3" xfId="5963" xr:uid="{00000000-0005-0000-0000-0000643D0000}"/>
    <cellStyle name="Currency 4 2 4 4 2 3 2" xfId="16741" xr:uid="{00000000-0005-0000-0000-0000653D0000}"/>
    <cellStyle name="Currency 4 2 4 4 2 3 2 2" xfId="28392" xr:uid="{00000000-0005-0000-0000-0000663D0000}"/>
    <cellStyle name="Currency 4 2 4 4 2 3 3" xfId="10889" xr:uid="{00000000-0005-0000-0000-0000673D0000}"/>
    <cellStyle name="Currency 4 2 4 4 2 3 4" xfId="22633" xr:uid="{00000000-0005-0000-0000-0000683D0000}"/>
    <cellStyle name="Currency 4 2 4 4 2 3 5" xfId="35084" xr:uid="{00000000-0005-0000-0000-0000693D0000}"/>
    <cellStyle name="Currency 4 2 4 4 2 4" xfId="16739" xr:uid="{00000000-0005-0000-0000-00006A3D0000}"/>
    <cellStyle name="Currency 4 2 4 4 2 4 2" xfId="28390" xr:uid="{00000000-0005-0000-0000-00006B3D0000}"/>
    <cellStyle name="Currency 4 2 4 4 2 5" xfId="10887" xr:uid="{00000000-0005-0000-0000-00006C3D0000}"/>
    <cellStyle name="Currency 4 2 4 4 2 6" xfId="22631" xr:uid="{00000000-0005-0000-0000-00006D3D0000}"/>
    <cellStyle name="Currency 4 2 4 4 2 7" xfId="35085" xr:uid="{00000000-0005-0000-0000-00006E3D0000}"/>
    <cellStyle name="Currency 4 2 4 4 3" xfId="3074" xr:uid="{00000000-0005-0000-0000-00006F3D0000}"/>
    <cellStyle name="Currency 4 2 4 4 3 2" xfId="7309" xr:uid="{00000000-0005-0000-0000-0000703D0000}"/>
    <cellStyle name="Currency 4 2 4 4 3 2 2" xfId="16742" xr:uid="{00000000-0005-0000-0000-0000713D0000}"/>
    <cellStyle name="Currency 4 2 4 4 3 2 3" xfId="28393" xr:uid="{00000000-0005-0000-0000-0000723D0000}"/>
    <cellStyle name="Currency 4 2 4 4 3 2 4" xfId="35086" xr:uid="{00000000-0005-0000-0000-0000733D0000}"/>
    <cellStyle name="Currency 4 2 4 4 3 3" xfId="10890" xr:uid="{00000000-0005-0000-0000-0000743D0000}"/>
    <cellStyle name="Currency 4 2 4 4 3 4" xfId="22634" xr:uid="{00000000-0005-0000-0000-0000753D0000}"/>
    <cellStyle name="Currency 4 2 4 4 3 5" xfId="35087" xr:uid="{00000000-0005-0000-0000-0000763D0000}"/>
    <cellStyle name="Currency 4 2 4 4 4" xfId="4910" xr:uid="{00000000-0005-0000-0000-0000773D0000}"/>
    <cellStyle name="Currency 4 2 4 4 4 2" xfId="16743" xr:uid="{00000000-0005-0000-0000-0000783D0000}"/>
    <cellStyle name="Currency 4 2 4 4 4 2 2" xfId="28394" xr:uid="{00000000-0005-0000-0000-0000793D0000}"/>
    <cellStyle name="Currency 4 2 4 4 4 3" xfId="10891" xr:uid="{00000000-0005-0000-0000-00007A3D0000}"/>
    <cellStyle name="Currency 4 2 4 4 4 4" xfId="22635" xr:uid="{00000000-0005-0000-0000-00007B3D0000}"/>
    <cellStyle name="Currency 4 2 4 4 4 5" xfId="35088" xr:uid="{00000000-0005-0000-0000-00007C3D0000}"/>
    <cellStyle name="Currency 4 2 4 4 5" xfId="16738" xr:uid="{00000000-0005-0000-0000-00007D3D0000}"/>
    <cellStyle name="Currency 4 2 4 4 5 2" xfId="28389" xr:uid="{00000000-0005-0000-0000-00007E3D0000}"/>
    <cellStyle name="Currency 4 2 4 4 6" xfId="10886" xr:uid="{00000000-0005-0000-0000-00007F3D0000}"/>
    <cellStyle name="Currency 4 2 4 4 7" xfId="22630" xr:uid="{00000000-0005-0000-0000-0000803D0000}"/>
    <cellStyle name="Currency 4 2 4 4 8" xfId="35089" xr:uid="{00000000-0005-0000-0000-0000813D0000}"/>
    <cellStyle name="Currency 4 2 4 5" xfId="894" xr:uid="{00000000-0005-0000-0000-0000823D0000}"/>
    <cellStyle name="Currency 4 2 4 5 2" xfId="895" xr:uid="{00000000-0005-0000-0000-0000833D0000}"/>
    <cellStyle name="Currency 4 2 4 5 2 2" xfId="3077" xr:uid="{00000000-0005-0000-0000-0000843D0000}"/>
    <cellStyle name="Currency 4 2 4 5 2 2 2" xfId="7312" xr:uid="{00000000-0005-0000-0000-0000853D0000}"/>
    <cellStyle name="Currency 4 2 4 5 2 2 2 2" xfId="16746" xr:uid="{00000000-0005-0000-0000-0000863D0000}"/>
    <cellStyle name="Currency 4 2 4 5 2 2 2 3" xfId="28397" xr:uid="{00000000-0005-0000-0000-0000873D0000}"/>
    <cellStyle name="Currency 4 2 4 5 2 2 2 4" xfId="35090" xr:uid="{00000000-0005-0000-0000-0000883D0000}"/>
    <cellStyle name="Currency 4 2 4 5 2 2 3" xfId="10894" xr:uid="{00000000-0005-0000-0000-0000893D0000}"/>
    <cellStyle name="Currency 4 2 4 5 2 2 4" xfId="22638" xr:uid="{00000000-0005-0000-0000-00008A3D0000}"/>
    <cellStyle name="Currency 4 2 4 5 2 2 5" xfId="35091" xr:uid="{00000000-0005-0000-0000-00008B3D0000}"/>
    <cellStyle name="Currency 4 2 4 5 2 3" xfId="5964" xr:uid="{00000000-0005-0000-0000-00008C3D0000}"/>
    <cellStyle name="Currency 4 2 4 5 2 3 2" xfId="16747" xr:uid="{00000000-0005-0000-0000-00008D3D0000}"/>
    <cellStyle name="Currency 4 2 4 5 2 3 2 2" xfId="28398" xr:uid="{00000000-0005-0000-0000-00008E3D0000}"/>
    <cellStyle name="Currency 4 2 4 5 2 3 3" xfId="10895" xr:uid="{00000000-0005-0000-0000-00008F3D0000}"/>
    <cellStyle name="Currency 4 2 4 5 2 3 4" xfId="22639" xr:uid="{00000000-0005-0000-0000-0000903D0000}"/>
    <cellStyle name="Currency 4 2 4 5 2 3 5" xfId="35092" xr:uid="{00000000-0005-0000-0000-0000913D0000}"/>
    <cellStyle name="Currency 4 2 4 5 2 4" xfId="16745" xr:uid="{00000000-0005-0000-0000-0000923D0000}"/>
    <cellStyle name="Currency 4 2 4 5 2 4 2" xfId="28396" xr:uid="{00000000-0005-0000-0000-0000933D0000}"/>
    <cellStyle name="Currency 4 2 4 5 2 5" xfId="10893" xr:uid="{00000000-0005-0000-0000-0000943D0000}"/>
    <cellStyle name="Currency 4 2 4 5 2 6" xfId="22637" xr:uid="{00000000-0005-0000-0000-0000953D0000}"/>
    <cellStyle name="Currency 4 2 4 5 2 7" xfId="35093" xr:uid="{00000000-0005-0000-0000-0000963D0000}"/>
    <cellStyle name="Currency 4 2 4 5 3" xfId="3076" xr:uid="{00000000-0005-0000-0000-0000973D0000}"/>
    <cellStyle name="Currency 4 2 4 5 3 2" xfId="7311" xr:uid="{00000000-0005-0000-0000-0000983D0000}"/>
    <cellStyle name="Currency 4 2 4 5 3 2 2" xfId="16748" xr:uid="{00000000-0005-0000-0000-0000993D0000}"/>
    <cellStyle name="Currency 4 2 4 5 3 2 3" xfId="28399" xr:uid="{00000000-0005-0000-0000-00009A3D0000}"/>
    <cellStyle name="Currency 4 2 4 5 3 2 4" xfId="35094" xr:uid="{00000000-0005-0000-0000-00009B3D0000}"/>
    <cellStyle name="Currency 4 2 4 5 3 3" xfId="10896" xr:uid="{00000000-0005-0000-0000-00009C3D0000}"/>
    <cellStyle name="Currency 4 2 4 5 3 4" xfId="22640" xr:uid="{00000000-0005-0000-0000-00009D3D0000}"/>
    <cellStyle name="Currency 4 2 4 5 3 5" xfId="35095" xr:uid="{00000000-0005-0000-0000-00009E3D0000}"/>
    <cellStyle name="Currency 4 2 4 5 4" xfId="5361" xr:uid="{00000000-0005-0000-0000-00009F3D0000}"/>
    <cellStyle name="Currency 4 2 4 5 4 2" xfId="16749" xr:uid="{00000000-0005-0000-0000-0000A03D0000}"/>
    <cellStyle name="Currency 4 2 4 5 4 2 2" xfId="28400" xr:uid="{00000000-0005-0000-0000-0000A13D0000}"/>
    <cellStyle name="Currency 4 2 4 5 4 3" xfId="10897" xr:uid="{00000000-0005-0000-0000-0000A23D0000}"/>
    <cellStyle name="Currency 4 2 4 5 4 4" xfId="22641" xr:uid="{00000000-0005-0000-0000-0000A33D0000}"/>
    <cellStyle name="Currency 4 2 4 5 4 5" xfId="35096" xr:uid="{00000000-0005-0000-0000-0000A43D0000}"/>
    <cellStyle name="Currency 4 2 4 5 5" xfId="16744" xr:uid="{00000000-0005-0000-0000-0000A53D0000}"/>
    <cellStyle name="Currency 4 2 4 5 5 2" xfId="28395" xr:uid="{00000000-0005-0000-0000-0000A63D0000}"/>
    <cellStyle name="Currency 4 2 4 5 6" xfId="10892" xr:uid="{00000000-0005-0000-0000-0000A73D0000}"/>
    <cellStyle name="Currency 4 2 4 5 7" xfId="22636" xr:uid="{00000000-0005-0000-0000-0000A83D0000}"/>
    <cellStyle name="Currency 4 2 4 5 8" xfId="35097" xr:uid="{00000000-0005-0000-0000-0000A93D0000}"/>
    <cellStyle name="Currency 4 2 4 6" xfId="896" xr:uid="{00000000-0005-0000-0000-0000AA3D0000}"/>
    <cellStyle name="Currency 4 2 4 6 2" xfId="3078" xr:uid="{00000000-0005-0000-0000-0000AB3D0000}"/>
    <cellStyle name="Currency 4 2 4 6 2 2" xfId="7313" xr:uid="{00000000-0005-0000-0000-0000AC3D0000}"/>
    <cellStyle name="Currency 4 2 4 6 2 2 2" xfId="16751" xr:uid="{00000000-0005-0000-0000-0000AD3D0000}"/>
    <cellStyle name="Currency 4 2 4 6 2 2 3" xfId="28402" xr:uid="{00000000-0005-0000-0000-0000AE3D0000}"/>
    <cellStyle name="Currency 4 2 4 6 2 2 4" xfId="35098" xr:uid="{00000000-0005-0000-0000-0000AF3D0000}"/>
    <cellStyle name="Currency 4 2 4 6 2 3" xfId="10899" xr:uid="{00000000-0005-0000-0000-0000B03D0000}"/>
    <cellStyle name="Currency 4 2 4 6 2 4" xfId="22643" xr:uid="{00000000-0005-0000-0000-0000B13D0000}"/>
    <cellStyle name="Currency 4 2 4 6 2 5" xfId="35099" xr:uid="{00000000-0005-0000-0000-0000B23D0000}"/>
    <cellStyle name="Currency 4 2 4 6 3" xfId="5965" xr:uid="{00000000-0005-0000-0000-0000B33D0000}"/>
    <cellStyle name="Currency 4 2 4 6 3 2" xfId="16752" xr:uid="{00000000-0005-0000-0000-0000B43D0000}"/>
    <cellStyle name="Currency 4 2 4 6 3 2 2" xfId="28403" xr:uid="{00000000-0005-0000-0000-0000B53D0000}"/>
    <cellStyle name="Currency 4 2 4 6 3 3" xfId="10900" xr:uid="{00000000-0005-0000-0000-0000B63D0000}"/>
    <cellStyle name="Currency 4 2 4 6 3 4" xfId="22644" xr:uid="{00000000-0005-0000-0000-0000B73D0000}"/>
    <cellStyle name="Currency 4 2 4 6 3 5" xfId="35100" xr:uid="{00000000-0005-0000-0000-0000B83D0000}"/>
    <cellStyle name="Currency 4 2 4 6 4" xfId="16750" xr:uid="{00000000-0005-0000-0000-0000B93D0000}"/>
    <cellStyle name="Currency 4 2 4 6 4 2" xfId="28401" xr:uid="{00000000-0005-0000-0000-0000BA3D0000}"/>
    <cellStyle name="Currency 4 2 4 6 5" xfId="10898" xr:uid="{00000000-0005-0000-0000-0000BB3D0000}"/>
    <cellStyle name="Currency 4 2 4 6 6" xfId="22642" xr:uid="{00000000-0005-0000-0000-0000BC3D0000}"/>
    <cellStyle name="Currency 4 2 4 6 7" xfId="35101" xr:uid="{00000000-0005-0000-0000-0000BD3D0000}"/>
    <cellStyle name="Currency 4 2 4 7" xfId="3063" xr:uid="{00000000-0005-0000-0000-0000BE3D0000}"/>
    <cellStyle name="Currency 4 2 4 7 2" xfId="7298" xr:uid="{00000000-0005-0000-0000-0000BF3D0000}"/>
    <cellStyle name="Currency 4 2 4 7 2 2" xfId="16753" xr:uid="{00000000-0005-0000-0000-0000C03D0000}"/>
    <cellStyle name="Currency 4 2 4 7 2 3" xfId="28404" xr:uid="{00000000-0005-0000-0000-0000C13D0000}"/>
    <cellStyle name="Currency 4 2 4 7 2 4" xfId="35102" xr:uid="{00000000-0005-0000-0000-0000C23D0000}"/>
    <cellStyle name="Currency 4 2 4 7 3" xfId="10901" xr:uid="{00000000-0005-0000-0000-0000C33D0000}"/>
    <cellStyle name="Currency 4 2 4 7 4" xfId="22645" xr:uid="{00000000-0005-0000-0000-0000C43D0000}"/>
    <cellStyle name="Currency 4 2 4 7 5" xfId="35103" xr:uid="{00000000-0005-0000-0000-0000C53D0000}"/>
    <cellStyle name="Currency 4 2 4 8" xfId="4668" xr:uid="{00000000-0005-0000-0000-0000C63D0000}"/>
    <cellStyle name="Currency 4 2 4 8 2" xfId="16754" xr:uid="{00000000-0005-0000-0000-0000C73D0000}"/>
    <cellStyle name="Currency 4 2 4 8 2 2" xfId="28405" xr:uid="{00000000-0005-0000-0000-0000C83D0000}"/>
    <cellStyle name="Currency 4 2 4 8 3" xfId="10902" xr:uid="{00000000-0005-0000-0000-0000C93D0000}"/>
    <cellStyle name="Currency 4 2 4 8 4" xfId="22646" xr:uid="{00000000-0005-0000-0000-0000CA3D0000}"/>
    <cellStyle name="Currency 4 2 4 8 5" xfId="35104" xr:uid="{00000000-0005-0000-0000-0000CB3D0000}"/>
    <cellStyle name="Currency 4 2 4 9" xfId="16707" xr:uid="{00000000-0005-0000-0000-0000CC3D0000}"/>
    <cellStyle name="Currency 4 2 4 9 2" xfId="28358" xr:uid="{00000000-0005-0000-0000-0000CD3D0000}"/>
    <cellStyle name="Currency 4 2 5" xfId="897" xr:uid="{00000000-0005-0000-0000-0000CE3D0000}"/>
    <cellStyle name="Currency 4 2 5 10" xfId="10903" xr:uid="{00000000-0005-0000-0000-0000CF3D0000}"/>
    <cellStyle name="Currency 4 2 5 11" xfId="22647" xr:uid="{00000000-0005-0000-0000-0000D03D0000}"/>
    <cellStyle name="Currency 4 2 5 12" xfId="35105" xr:uid="{00000000-0005-0000-0000-0000D13D0000}"/>
    <cellStyle name="Currency 4 2 5 2" xfId="898" xr:uid="{00000000-0005-0000-0000-0000D23D0000}"/>
    <cellStyle name="Currency 4 2 5 2 10" xfId="22648" xr:uid="{00000000-0005-0000-0000-0000D33D0000}"/>
    <cellStyle name="Currency 4 2 5 2 11" xfId="35106" xr:uid="{00000000-0005-0000-0000-0000D43D0000}"/>
    <cellStyle name="Currency 4 2 5 2 2" xfId="899" xr:uid="{00000000-0005-0000-0000-0000D53D0000}"/>
    <cellStyle name="Currency 4 2 5 2 2 2" xfId="900" xr:uid="{00000000-0005-0000-0000-0000D63D0000}"/>
    <cellStyle name="Currency 4 2 5 2 2 2 2" xfId="3082" xr:uid="{00000000-0005-0000-0000-0000D73D0000}"/>
    <cellStyle name="Currency 4 2 5 2 2 2 2 2" xfId="7317" xr:uid="{00000000-0005-0000-0000-0000D83D0000}"/>
    <cellStyle name="Currency 4 2 5 2 2 2 2 2 2" xfId="16759" xr:uid="{00000000-0005-0000-0000-0000D93D0000}"/>
    <cellStyle name="Currency 4 2 5 2 2 2 2 2 3" xfId="28410" xr:uid="{00000000-0005-0000-0000-0000DA3D0000}"/>
    <cellStyle name="Currency 4 2 5 2 2 2 2 2 4" xfId="35107" xr:uid="{00000000-0005-0000-0000-0000DB3D0000}"/>
    <cellStyle name="Currency 4 2 5 2 2 2 2 3" xfId="10907" xr:uid="{00000000-0005-0000-0000-0000DC3D0000}"/>
    <cellStyle name="Currency 4 2 5 2 2 2 2 4" xfId="22651" xr:uid="{00000000-0005-0000-0000-0000DD3D0000}"/>
    <cellStyle name="Currency 4 2 5 2 2 2 2 5" xfId="35108" xr:uid="{00000000-0005-0000-0000-0000DE3D0000}"/>
    <cellStyle name="Currency 4 2 5 2 2 2 3" xfId="5966" xr:uid="{00000000-0005-0000-0000-0000DF3D0000}"/>
    <cellStyle name="Currency 4 2 5 2 2 2 3 2" xfId="16760" xr:uid="{00000000-0005-0000-0000-0000E03D0000}"/>
    <cellStyle name="Currency 4 2 5 2 2 2 3 2 2" xfId="28411" xr:uid="{00000000-0005-0000-0000-0000E13D0000}"/>
    <cellStyle name="Currency 4 2 5 2 2 2 3 3" xfId="10908" xr:uid="{00000000-0005-0000-0000-0000E23D0000}"/>
    <cellStyle name="Currency 4 2 5 2 2 2 3 4" xfId="22652" xr:uid="{00000000-0005-0000-0000-0000E33D0000}"/>
    <cellStyle name="Currency 4 2 5 2 2 2 3 5" xfId="35109" xr:uid="{00000000-0005-0000-0000-0000E43D0000}"/>
    <cellStyle name="Currency 4 2 5 2 2 2 4" xfId="16758" xr:uid="{00000000-0005-0000-0000-0000E53D0000}"/>
    <cellStyle name="Currency 4 2 5 2 2 2 4 2" xfId="28409" xr:uid="{00000000-0005-0000-0000-0000E63D0000}"/>
    <cellStyle name="Currency 4 2 5 2 2 2 5" xfId="10906" xr:uid="{00000000-0005-0000-0000-0000E73D0000}"/>
    <cellStyle name="Currency 4 2 5 2 2 2 6" xfId="22650" xr:uid="{00000000-0005-0000-0000-0000E83D0000}"/>
    <cellStyle name="Currency 4 2 5 2 2 2 7" xfId="35110" xr:uid="{00000000-0005-0000-0000-0000E93D0000}"/>
    <cellStyle name="Currency 4 2 5 2 2 3" xfId="3081" xr:uid="{00000000-0005-0000-0000-0000EA3D0000}"/>
    <cellStyle name="Currency 4 2 5 2 2 3 2" xfId="7316" xr:uid="{00000000-0005-0000-0000-0000EB3D0000}"/>
    <cellStyle name="Currency 4 2 5 2 2 3 2 2" xfId="16761" xr:uid="{00000000-0005-0000-0000-0000EC3D0000}"/>
    <cellStyle name="Currency 4 2 5 2 2 3 2 3" xfId="28412" xr:uid="{00000000-0005-0000-0000-0000ED3D0000}"/>
    <cellStyle name="Currency 4 2 5 2 2 3 2 4" xfId="35111" xr:uid="{00000000-0005-0000-0000-0000EE3D0000}"/>
    <cellStyle name="Currency 4 2 5 2 2 3 3" xfId="10909" xr:uid="{00000000-0005-0000-0000-0000EF3D0000}"/>
    <cellStyle name="Currency 4 2 5 2 2 3 4" xfId="22653" xr:uid="{00000000-0005-0000-0000-0000F03D0000}"/>
    <cellStyle name="Currency 4 2 5 2 2 3 5" xfId="35112" xr:uid="{00000000-0005-0000-0000-0000F13D0000}"/>
    <cellStyle name="Currency 4 2 5 2 2 4" xfId="5253" xr:uid="{00000000-0005-0000-0000-0000F23D0000}"/>
    <cellStyle name="Currency 4 2 5 2 2 4 2" xfId="16762" xr:uid="{00000000-0005-0000-0000-0000F33D0000}"/>
    <cellStyle name="Currency 4 2 5 2 2 4 2 2" xfId="28413" xr:uid="{00000000-0005-0000-0000-0000F43D0000}"/>
    <cellStyle name="Currency 4 2 5 2 2 4 3" xfId="10910" xr:uid="{00000000-0005-0000-0000-0000F53D0000}"/>
    <cellStyle name="Currency 4 2 5 2 2 4 4" xfId="22654" xr:uid="{00000000-0005-0000-0000-0000F63D0000}"/>
    <cellStyle name="Currency 4 2 5 2 2 4 5" xfId="35113" xr:uid="{00000000-0005-0000-0000-0000F73D0000}"/>
    <cellStyle name="Currency 4 2 5 2 2 5" xfId="16757" xr:uid="{00000000-0005-0000-0000-0000F83D0000}"/>
    <cellStyle name="Currency 4 2 5 2 2 5 2" xfId="28408" xr:uid="{00000000-0005-0000-0000-0000F93D0000}"/>
    <cellStyle name="Currency 4 2 5 2 2 6" xfId="10905" xr:uid="{00000000-0005-0000-0000-0000FA3D0000}"/>
    <cellStyle name="Currency 4 2 5 2 2 7" xfId="22649" xr:uid="{00000000-0005-0000-0000-0000FB3D0000}"/>
    <cellStyle name="Currency 4 2 5 2 2 8" xfId="35114" xr:uid="{00000000-0005-0000-0000-0000FC3D0000}"/>
    <cellStyle name="Currency 4 2 5 2 3" xfId="901" xr:uid="{00000000-0005-0000-0000-0000FD3D0000}"/>
    <cellStyle name="Currency 4 2 5 2 3 2" xfId="902" xr:uid="{00000000-0005-0000-0000-0000FE3D0000}"/>
    <cellStyle name="Currency 4 2 5 2 3 2 2" xfId="3084" xr:uid="{00000000-0005-0000-0000-0000FF3D0000}"/>
    <cellStyle name="Currency 4 2 5 2 3 2 2 2" xfId="7319" xr:uid="{00000000-0005-0000-0000-0000003E0000}"/>
    <cellStyle name="Currency 4 2 5 2 3 2 2 2 2" xfId="16765" xr:uid="{00000000-0005-0000-0000-0000013E0000}"/>
    <cellStyle name="Currency 4 2 5 2 3 2 2 2 3" xfId="28416" xr:uid="{00000000-0005-0000-0000-0000023E0000}"/>
    <cellStyle name="Currency 4 2 5 2 3 2 2 2 4" xfId="35115" xr:uid="{00000000-0005-0000-0000-0000033E0000}"/>
    <cellStyle name="Currency 4 2 5 2 3 2 2 3" xfId="10913" xr:uid="{00000000-0005-0000-0000-0000043E0000}"/>
    <cellStyle name="Currency 4 2 5 2 3 2 2 4" xfId="22657" xr:uid="{00000000-0005-0000-0000-0000053E0000}"/>
    <cellStyle name="Currency 4 2 5 2 3 2 2 5" xfId="35116" xr:uid="{00000000-0005-0000-0000-0000063E0000}"/>
    <cellStyle name="Currency 4 2 5 2 3 2 3" xfId="5967" xr:uid="{00000000-0005-0000-0000-0000073E0000}"/>
    <cellStyle name="Currency 4 2 5 2 3 2 3 2" xfId="16766" xr:uid="{00000000-0005-0000-0000-0000083E0000}"/>
    <cellStyle name="Currency 4 2 5 2 3 2 3 2 2" xfId="28417" xr:uid="{00000000-0005-0000-0000-0000093E0000}"/>
    <cellStyle name="Currency 4 2 5 2 3 2 3 3" xfId="10914" xr:uid="{00000000-0005-0000-0000-00000A3E0000}"/>
    <cellStyle name="Currency 4 2 5 2 3 2 3 4" xfId="22658" xr:uid="{00000000-0005-0000-0000-00000B3E0000}"/>
    <cellStyle name="Currency 4 2 5 2 3 2 3 5" xfId="35117" xr:uid="{00000000-0005-0000-0000-00000C3E0000}"/>
    <cellStyle name="Currency 4 2 5 2 3 2 4" xfId="16764" xr:uid="{00000000-0005-0000-0000-00000D3E0000}"/>
    <cellStyle name="Currency 4 2 5 2 3 2 4 2" xfId="28415" xr:uid="{00000000-0005-0000-0000-00000E3E0000}"/>
    <cellStyle name="Currency 4 2 5 2 3 2 5" xfId="10912" xr:uid="{00000000-0005-0000-0000-00000F3E0000}"/>
    <cellStyle name="Currency 4 2 5 2 3 2 6" xfId="22656" xr:uid="{00000000-0005-0000-0000-0000103E0000}"/>
    <cellStyle name="Currency 4 2 5 2 3 2 7" xfId="35118" xr:uid="{00000000-0005-0000-0000-0000113E0000}"/>
    <cellStyle name="Currency 4 2 5 2 3 3" xfId="3083" xr:uid="{00000000-0005-0000-0000-0000123E0000}"/>
    <cellStyle name="Currency 4 2 5 2 3 3 2" xfId="7318" xr:uid="{00000000-0005-0000-0000-0000133E0000}"/>
    <cellStyle name="Currency 4 2 5 2 3 3 2 2" xfId="16767" xr:uid="{00000000-0005-0000-0000-0000143E0000}"/>
    <cellStyle name="Currency 4 2 5 2 3 3 2 3" xfId="28418" xr:uid="{00000000-0005-0000-0000-0000153E0000}"/>
    <cellStyle name="Currency 4 2 5 2 3 3 2 4" xfId="35119" xr:uid="{00000000-0005-0000-0000-0000163E0000}"/>
    <cellStyle name="Currency 4 2 5 2 3 3 3" xfId="10915" xr:uid="{00000000-0005-0000-0000-0000173E0000}"/>
    <cellStyle name="Currency 4 2 5 2 3 3 4" xfId="22659" xr:uid="{00000000-0005-0000-0000-0000183E0000}"/>
    <cellStyle name="Currency 4 2 5 2 3 3 5" xfId="35120" xr:uid="{00000000-0005-0000-0000-0000193E0000}"/>
    <cellStyle name="Currency 4 2 5 2 3 4" xfId="5011" xr:uid="{00000000-0005-0000-0000-00001A3E0000}"/>
    <cellStyle name="Currency 4 2 5 2 3 4 2" xfId="16768" xr:uid="{00000000-0005-0000-0000-00001B3E0000}"/>
    <cellStyle name="Currency 4 2 5 2 3 4 2 2" xfId="28419" xr:uid="{00000000-0005-0000-0000-00001C3E0000}"/>
    <cellStyle name="Currency 4 2 5 2 3 4 3" xfId="10916" xr:uid="{00000000-0005-0000-0000-00001D3E0000}"/>
    <cellStyle name="Currency 4 2 5 2 3 4 4" xfId="22660" xr:uid="{00000000-0005-0000-0000-00001E3E0000}"/>
    <cellStyle name="Currency 4 2 5 2 3 4 5" xfId="35121" xr:uid="{00000000-0005-0000-0000-00001F3E0000}"/>
    <cellStyle name="Currency 4 2 5 2 3 5" xfId="16763" xr:uid="{00000000-0005-0000-0000-0000203E0000}"/>
    <cellStyle name="Currency 4 2 5 2 3 5 2" xfId="28414" xr:uid="{00000000-0005-0000-0000-0000213E0000}"/>
    <cellStyle name="Currency 4 2 5 2 3 6" xfId="10911" xr:uid="{00000000-0005-0000-0000-0000223E0000}"/>
    <cellStyle name="Currency 4 2 5 2 3 7" xfId="22655" xr:uid="{00000000-0005-0000-0000-0000233E0000}"/>
    <cellStyle name="Currency 4 2 5 2 3 8" xfId="35122" xr:uid="{00000000-0005-0000-0000-0000243E0000}"/>
    <cellStyle name="Currency 4 2 5 2 4" xfId="903" xr:uid="{00000000-0005-0000-0000-0000253E0000}"/>
    <cellStyle name="Currency 4 2 5 2 4 2" xfId="904" xr:uid="{00000000-0005-0000-0000-0000263E0000}"/>
    <cellStyle name="Currency 4 2 5 2 4 2 2" xfId="3086" xr:uid="{00000000-0005-0000-0000-0000273E0000}"/>
    <cellStyle name="Currency 4 2 5 2 4 2 2 2" xfId="7321" xr:uid="{00000000-0005-0000-0000-0000283E0000}"/>
    <cellStyle name="Currency 4 2 5 2 4 2 2 2 2" xfId="16771" xr:uid="{00000000-0005-0000-0000-0000293E0000}"/>
    <cellStyle name="Currency 4 2 5 2 4 2 2 2 3" xfId="28422" xr:uid="{00000000-0005-0000-0000-00002A3E0000}"/>
    <cellStyle name="Currency 4 2 5 2 4 2 2 2 4" xfId="35123" xr:uid="{00000000-0005-0000-0000-00002B3E0000}"/>
    <cellStyle name="Currency 4 2 5 2 4 2 2 3" xfId="10919" xr:uid="{00000000-0005-0000-0000-00002C3E0000}"/>
    <cellStyle name="Currency 4 2 5 2 4 2 2 4" xfId="22663" xr:uid="{00000000-0005-0000-0000-00002D3E0000}"/>
    <cellStyle name="Currency 4 2 5 2 4 2 2 5" xfId="35124" xr:uid="{00000000-0005-0000-0000-00002E3E0000}"/>
    <cellStyle name="Currency 4 2 5 2 4 2 3" xfId="5968" xr:uid="{00000000-0005-0000-0000-00002F3E0000}"/>
    <cellStyle name="Currency 4 2 5 2 4 2 3 2" xfId="16772" xr:uid="{00000000-0005-0000-0000-0000303E0000}"/>
    <cellStyle name="Currency 4 2 5 2 4 2 3 2 2" xfId="28423" xr:uid="{00000000-0005-0000-0000-0000313E0000}"/>
    <cellStyle name="Currency 4 2 5 2 4 2 3 3" xfId="10920" xr:uid="{00000000-0005-0000-0000-0000323E0000}"/>
    <cellStyle name="Currency 4 2 5 2 4 2 3 4" xfId="22664" xr:uid="{00000000-0005-0000-0000-0000333E0000}"/>
    <cellStyle name="Currency 4 2 5 2 4 2 3 5" xfId="35125" xr:uid="{00000000-0005-0000-0000-0000343E0000}"/>
    <cellStyle name="Currency 4 2 5 2 4 2 4" xfId="16770" xr:uid="{00000000-0005-0000-0000-0000353E0000}"/>
    <cellStyle name="Currency 4 2 5 2 4 2 4 2" xfId="28421" xr:uid="{00000000-0005-0000-0000-0000363E0000}"/>
    <cellStyle name="Currency 4 2 5 2 4 2 5" xfId="10918" xr:uid="{00000000-0005-0000-0000-0000373E0000}"/>
    <cellStyle name="Currency 4 2 5 2 4 2 6" xfId="22662" xr:uid="{00000000-0005-0000-0000-0000383E0000}"/>
    <cellStyle name="Currency 4 2 5 2 4 2 7" xfId="35126" xr:uid="{00000000-0005-0000-0000-0000393E0000}"/>
    <cellStyle name="Currency 4 2 5 2 4 3" xfId="3085" xr:uid="{00000000-0005-0000-0000-00003A3E0000}"/>
    <cellStyle name="Currency 4 2 5 2 4 3 2" xfId="7320" xr:uid="{00000000-0005-0000-0000-00003B3E0000}"/>
    <cellStyle name="Currency 4 2 5 2 4 3 2 2" xfId="16773" xr:uid="{00000000-0005-0000-0000-00003C3E0000}"/>
    <cellStyle name="Currency 4 2 5 2 4 3 2 3" xfId="28424" xr:uid="{00000000-0005-0000-0000-00003D3E0000}"/>
    <cellStyle name="Currency 4 2 5 2 4 3 2 4" xfId="35127" xr:uid="{00000000-0005-0000-0000-00003E3E0000}"/>
    <cellStyle name="Currency 4 2 5 2 4 3 3" xfId="10921" xr:uid="{00000000-0005-0000-0000-00003F3E0000}"/>
    <cellStyle name="Currency 4 2 5 2 4 3 4" xfId="22665" xr:uid="{00000000-0005-0000-0000-0000403E0000}"/>
    <cellStyle name="Currency 4 2 5 2 4 3 5" xfId="35128" xr:uid="{00000000-0005-0000-0000-0000413E0000}"/>
    <cellStyle name="Currency 4 2 5 2 4 4" xfId="5462" xr:uid="{00000000-0005-0000-0000-0000423E0000}"/>
    <cellStyle name="Currency 4 2 5 2 4 4 2" xfId="16774" xr:uid="{00000000-0005-0000-0000-0000433E0000}"/>
    <cellStyle name="Currency 4 2 5 2 4 4 2 2" xfId="28425" xr:uid="{00000000-0005-0000-0000-0000443E0000}"/>
    <cellStyle name="Currency 4 2 5 2 4 4 3" xfId="10922" xr:uid="{00000000-0005-0000-0000-0000453E0000}"/>
    <cellStyle name="Currency 4 2 5 2 4 4 4" xfId="22666" xr:uid="{00000000-0005-0000-0000-0000463E0000}"/>
    <cellStyle name="Currency 4 2 5 2 4 4 5" xfId="35129" xr:uid="{00000000-0005-0000-0000-0000473E0000}"/>
    <cellStyle name="Currency 4 2 5 2 4 5" xfId="16769" xr:uid="{00000000-0005-0000-0000-0000483E0000}"/>
    <cellStyle name="Currency 4 2 5 2 4 5 2" xfId="28420" xr:uid="{00000000-0005-0000-0000-0000493E0000}"/>
    <cellStyle name="Currency 4 2 5 2 4 6" xfId="10917" xr:uid="{00000000-0005-0000-0000-00004A3E0000}"/>
    <cellStyle name="Currency 4 2 5 2 4 7" xfId="22661" xr:uid="{00000000-0005-0000-0000-00004B3E0000}"/>
    <cellStyle name="Currency 4 2 5 2 4 8" xfId="35130" xr:uid="{00000000-0005-0000-0000-00004C3E0000}"/>
    <cellStyle name="Currency 4 2 5 2 5" xfId="905" xr:uid="{00000000-0005-0000-0000-00004D3E0000}"/>
    <cellStyle name="Currency 4 2 5 2 5 2" xfId="3087" xr:uid="{00000000-0005-0000-0000-00004E3E0000}"/>
    <cellStyle name="Currency 4 2 5 2 5 2 2" xfId="7322" xr:uid="{00000000-0005-0000-0000-00004F3E0000}"/>
    <cellStyle name="Currency 4 2 5 2 5 2 2 2" xfId="16776" xr:uid="{00000000-0005-0000-0000-0000503E0000}"/>
    <cellStyle name="Currency 4 2 5 2 5 2 2 3" xfId="28427" xr:uid="{00000000-0005-0000-0000-0000513E0000}"/>
    <cellStyle name="Currency 4 2 5 2 5 2 2 4" xfId="35131" xr:uid="{00000000-0005-0000-0000-0000523E0000}"/>
    <cellStyle name="Currency 4 2 5 2 5 2 3" xfId="10924" xr:uid="{00000000-0005-0000-0000-0000533E0000}"/>
    <cellStyle name="Currency 4 2 5 2 5 2 4" xfId="22668" xr:uid="{00000000-0005-0000-0000-0000543E0000}"/>
    <cellStyle name="Currency 4 2 5 2 5 2 5" xfId="35132" xr:uid="{00000000-0005-0000-0000-0000553E0000}"/>
    <cellStyle name="Currency 4 2 5 2 5 3" xfId="5969" xr:uid="{00000000-0005-0000-0000-0000563E0000}"/>
    <cellStyle name="Currency 4 2 5 2 5 3 2" xfId="16777" xr:uid="{00000000-0005-0000-0000-0000573E0000}"/>
    <cellStyle name="Currency 4 2 5 2 5 3 2 2" xfId="28428" xr:uid="{00000000-0005-0000-0000-0000583E0000}"/>
    <cellStyle name="Currency 4 2 5 2 5 3 3" xfId="10925" xr:uid="{00000000-0005-0000-0000-0000593E0000}"/>
    <cellStyle name="Currency 4 2 5 2 5 3 4" xfId="22669" xr:uid="{00000000-0005-0000-0000-00005A3E0000}"/>
    <cellStyle name="Currency 4 2 5 2 5 3 5" xfId="35133" xr:uid="{00000000-0005-0000-0000-00005B3E0000}"/>
    <cellStyle name="Currency 4 2 5 2 5 4" xfId="16775" xr:uid="{00000000-0005-0000-0000-00005C3E0000}"/>
    <cellStyle name="Currency 4 2 5 2 5 4 2" xfId="28426" xr:uid="{00000000-0005-0000-0000-00005D3E0000}"/>
    <cellStyle name="Currency 4 2 5 2 5 5" xfId="10923" xr:uid="{00000000-0005-0000-0000-00005E3E0000}"/>
    <cellStyle name="Currency 4 2 5 2 5 6" xfId="22667" xr:uid="{00000000-0005-0000-0000-00005F3E0000}"/>
    <cellStyle name="Currency 4 2 5 2 5 7" xfId="35134" xr:uid="{00000000-0005-0000-0000-0000603E0000}"/>
    <cellStyle name="Currency 4 2 5 2 6" xfId="3080" xr:uid="{00000000-0005-0000-0000-0000613E0000}"/>
    <cellStyle name="Currency 4 2 5 2 6 2" xfId="7315" xr:uid="{00000000-0005-0000-0000-0000623E0000}"/>
    <cellStyle name="Currency 4 2 5 2 6 2 2" xfId="16778" xr:uid="{00000000-0005-0000-0000-0000633E0000}"/>
    <cellStyle name="Currency 4 2 5 2 6 2 3" xfId="28429" xr:uid="{00000000-0005-0000-0000-0000643E0000}"/>
    <cellStyle name="Currency 4 2 5 2 6 2 4" xfId="35135" xr:uid="{00000000-0005-0000-0000-0000653E0000}"/>
    <cellStyle name="Currency 4 2 5 2 6 3" xfId="10926" xr:uid="{00000000-0005-0000-0000-0000663E0000}"/>
    <cellStyle name="Currency 4 2 5 2 6 4" xfId="22670" xr:uid="{00000000-0005-0000-0000-0000673E0000}"/>
    <cellStyle name="Currency 4 2 5 2 6 5" xfId="35136" xr:uid="{00000000-0005-0000-0000-0000683E0000}"/>
    <cellStyle name="Currency 4 2 5 2 7" xfId="4769" xr:uid="{00000000-0005-0000-0000-0000693E0000}"/>
    <cellStyle name="Currency 4 2 5 2 7 2" xfId="16779" xr:uid="{00000000-0005-0000-0000-00006A3E0000}"/>
    <cellStyle name="Currency 4 2 5 2 7 2 2" xfId="28430" xr:uid="{00000000-0005-0000-0000-00006B3E0000}"/>
    <cellStyle name="Currency 4 2 5 2 7 3" xfId="10927" xr:uid="{00000000-0005-0000-0000-00006C3E0000}"/>
    <cellStyle name="Currency 4 2 5 2 7 4" xfId="22671" xr:uid="{00000000-0005-0000-0000-00006D3E0000}"/>
    <cellStyle name="Currency 4 2 5 2 7 5" xfId="35137" xr:uid="{00000000-0005-0000-0000-00006E3E0000}"/>
    <cellStyle name="Currency 4 2 5 2 8" xfId="16756" xr:uid="{00000000-0005-0000-0000-00006F3E0000}"/>
    <cellStyle name="Currency 4 2 5 2 8 2" xfId="28407" xr:uid="{00000000-0005-0000-0000-0000703E0000}"/>
    <cellStyle name="Currency 4 2 5 2 9" xfId="10904" xr:uid="{00000000-0005-0000-0000-0000713E0000}"/>
    <cellStyle name="Currency 4 2 5 3" xfId="906" xr:uid="{00000000-0005-0000-0000-0000723E0000}"/>
    <cellStyle name="Currency 4 2 5 3 2" xfId="907" xr:uid="{00000000-0005-0000-0000-0000733E0000}"/>
    <cellStyle name="Currency 4 2 5 3 2 2" xfId="3089" xr:uid="{00000000-0005-0000-0000-0000743E0000}"/>
    <cellStyle name="Currency 4 2 5 3 2 2 2" xfId="7324" xr:uid="{00000000-0005-0000-0000-0000753E0000}"/>
    <cellStyle name="Currency 4 2 5 3 2 2 2 2" xfId="16782" xr:uid="{00000000-0005-0000-0000-0000763E0000}"/>
    <cellStyle name="Currency 4 2 5 3 2 2 2 3" xfId="28433" xr:uid="{00000000-0005-0000-0000-0000773E0000}"/>
    <cellStyle name="Currency 4 2 5 3 2 2 2 4" xfId="35138" xr:uid="{00000000-0005-0000-0000-0000783E0000}"/>
    <cellStyle name="Currency 4 2 5 3 2 2 3" xfId="10930" xr:uid="{00000000-0005-0000-0000-0000793E0000}"/>
    <cellStyle name="Currency 4 2 5 3 2 2 4" xfId="22674" xr:uid="{00000000-0005-0000-0000-00007A3E0000}"/>
    <cellStyle name="Currency 4 2 5 3 2 2 5" xfId="35139" xr:uid="{00000000-0005-0000-0000-00007B3E0000}"/>
    <cellStyle name="Currency 4 2 5 3 2 3" xfId="5970" xr:uid="{00000000-0005-0000-0000-00007C3E0000}"/>
    <cellStyle name="Currency 4 2 5 3 2 3 2" xfId="16783" xr:uid="{00000000-0005-0000-0000-00007D3E0000}"/>
    <cellStyle name="Currency 4 2 5 3 2 3 2 2" xfId="28434" xr:uid="{00000000-0005-0000-0000-00007E3E0000}"/>
    <cellStyle name="Currency 4 2 5 3 2 3 3" xfId="10931" xr:uid="{00000000-0005-0000-0000-00007F3E0000}"/>
    <cellStyle name="Currency 4 2 5 3 2 3 4" xfId="22675" xr:uid="{00000000-0005-0000-0000-0000803E0000}"/>
    <cellStyle name="Currency 4 2 5 3 2 3 5" xfId="35140" xr:uid="{00000000-0005-0000-0000-0000813E0000}"/>
    <cellStyle name="Currency 4 2 5 3 2 4" xfId="16781" xr:uid="{00000000-0005-0000-0000-0000823E0000}"/>
    <cellStyle name="Currency 4 2 5 3 2 4 2" xfId="28432" xr:uid="{00000000-0005-0000-0000-0000833E0000}"/>
    <cellStyle name="Currency 4 2 5 3 2 5" xfId="10929" xr:uid="{00000000-0005-0000-0000-0000843E0000}"/>
    <cellStyle name="Currency 4 2 5 3 2 6" xfId="22673" xr:uid="{00000000-0005-0000-0000-0000853E0000}"/>
    <cellStyle name="Currency 4 2 5 3 2 7" xfId="35141" xr:uid="{00000000-0005-0000-0000-0000863E0000}"/>
    <cellStyle name="Currency 4 2 5 3 3" xfId="3088" xr:uid="{00000000-0005-0000-0000-0000873E0000}"/>
    <cellStyle name="Currency 4 2 5 3 3 2" xfId="7323" xr:uid="{00000000-0005-0000-0000-0000883E0000}"/>
    <cellStyle name="Currency 4 2 5 3 3 2 2" xfId="16784" xr:uid="{00000000-0005-0000-0000-0000893E0000}"/>
    <cellStyle name="Currency 4 2 5 3 3 2 3" xfId="28435" xr:uid="{00000000-0005-0000-0000-00008A3E0000}"/>
    <cellStyle name="Currency 4 2 5 3 3 2 4" xfId="35142" xr:uid="{00000000-0005-0000-0000-00008B3E0000}"/>
    <cellStyle name="Currency 4 2 5 3 3 3" xfId="10932" xr:uid="{00000000-0005-0000-0000-00008C3E0000}"/>
    <cellStyle name="Currency 4 2 5 3 3 4" xfId="22676" xr:uid="{00000000-0005-0000-0000-00008D3E0000}"/>
    <cellStyle name="Currency 4 2 5 3 3 5" xfId="35143" xr:uid="{00000000-0005-0000-0000-00008E3E0000}"/>
    <cellStyle name="Currency 4 2 5 3 4" xfId="5166" xr:uid="{00000000-0005-0000-0000-00008F3E0000}"/>
    <cellStyle name="Currency 4 2 5 3 4 2" xfId="16785" xr:uid="{00000000-0005-0000-0000-0000903E0000}"/>
    <cellStyle name="Currency 4 2 5 3 4 2 2" xfId="28436" xr:uid="{00000000-0005-0000-0000-0000913E0000}"/>
    <cellStyle name="Currency 4 2 5 3 4 3" xfId="10933" xr:uid="{00000000-0005-0000-0000-0000923E0000}"/>
    <cellStyle name="Currency 4 2 5 3 4 4" xfId="22677" xr:uid="{00000000-0005-0000-0000-0000933E0000}"/>
    <cellStyle name="Currency 4 2 5 3 4 5" xfId="35144" xr:uid="{00000000-0005-0000-0000-0000943E0000}"/>
    <cellStyle name="Currency 4 2 5 3 5" xfId="16780" xr:uid="{00000000-0005-0000-0000-0000953E0000}"/>
    <cellStyle name="Currency 4 2 5 3 5 2" xfId="28431" xr:uid="{00000000-0005-0000-0000-0000963E0000}"/>
    <cellStyle name="Currency 4 2 5 3 6" xfId="10928" xr:uid="{00000000-0005-0000-0000-0000973E0000}"/>
    <cellStyle name="Currency 4 2 5 3 7" xfId="22672" xr:uid="{00000000-0005-0000-0000-0000983E0000}"/>
    <cellStyle name="Currency 4 2 5 3 8" xfId="35145" xr:uid="{00000000-0005-0000-0000-0000993E0000}"/>
    <cellStyle name="Currency 4 2 5 4" xfId="908" xr:uid="{00000000-0005-0000-0000-00009A3E0000}"/>
    <cellStyle name="Currency 4 2 5 4 2" xfId="909" xr:uid="{00000000-0005-0000-0000-00009B3E0000}"/>
    <cellStyle name="Currency 4 2 5 4 2 2" xfId="3091" xr:uid="{00000000-0005-0000-0000-00009C3E0000}"/>
    <cellStyle name="Currency 4 2 5 4 2 2 2" xfId="7326" xr:uid="{00000000-0005-0000-0000-00009D3E0000}"/>
    <cellStyle name="Currency 4 2 5 4 2 2 2 2" xfId="16788" xr:uid="{00000000-0005-0000-0000-00009E3E0000}"/>
    <cellStyle name="Currency 4 2 5 4 2 2 2 3" xfId="28439" xr:uid="{00000000-0005-0000-0000-00009F3E0000}"/>
    <cellStyle name="Currency 4 2 5 4 2 2 2 4" xfId="35146" xr:uid="{00000000-0005-0000-0000-0000A03E0000}"/>
    <cellStyle name="Currency 4 2 5 4 2 2 3" xfId="10936" xr:uid="{00000000-0005-0000-0000-0000A13E0000}"/>
    <cellStyle name="Currency 4 2 5 4 2 2 4" xfId="22680" xr:uid="{00000000-0005-0000-0000-0000A23E0000}"/>
    <cellStyle name="Currency 4 2 5 4 2 2 5" xfId="35147" xr:uid="{00000000-0005-0000-0000-0000A33E0000}"/>
    <cellStyle name="Currency 4 2 5 4 2 3" xfId="5971" xr:uid="{00000000-0005-0000-0000-0000A43E0000}"/>
    <cellStyle name="Currency 4 2 5 4 2 3 2" xfId="16789" xr:uid="{00000000-0005-0000-0000-0000A53E0000}"/>
    <cellStyle name="Currency 4 2 5 4 2 3 2 2" xfId="28440" xr:uid="{00000000-0005-0000-0000-0000A63E0000}"/>
    <cellStyle name="Currency 4 2 5 4 2 3 3" xfId="10937" xr:uid="{00000000-0005-0000-0000-0000A73E0000}"/>
    <cellStyle name="Currency 4 2 5 4 2 3 4" xfId="22681" xr:uid="{00000000-0005-0000-0000-0000A83E0000}"/>
    <cellStyle name="Currency 4 2 5 4 2 3 5" xfId="35148" xr:uid="{00000000-0005-0000-0000-0000A93E0000}"/>
    <cellStyle name="Currency 4 2 5 4 2 4" xfId="16787" xr:uid="{00000000-0005-0000-0000-0000AA3E0000}"/>
    <cellStyle name="Currency 4 2 5 4 2 4 2" xfId="28438" xr:uid="{00000000-0005-0000-0000-0000AB3E0000}"/>
    <cellStyle name="Currency 4 2 5 4 2 5" xfId="10935" xr:uid="{00000000-0005-0000-0000-0000AC3E0000}"/>
    <cellStyle name="Currency 4 2 5 4 2 6" xfId="22679" xr:uid="{00000000-0005-0000-0000-0000AD3E0000}"/>
    <cellStyle name="Currency 4 2 5 4 2 7" xfId="35149" xr:uid="{00000000-0005-0000-0000-0000AE3E0000}"/>
    <cellStyle name="Currency 4 2 5 4 3" xfId="3090" xr:uid="{00000000-0005-0000-0000-0000AF3E0000}"/>
    <cellStyle name="Currency 4 2 5 4 3 2" xfId="7325" xr:uid="{00000000-0005-0000-0000-0000B03E0000}"/>
    <cellStyle name="Currency 4 2 5 4 3 2 2" xfId="16790" xr:uid="{00000000-0005-0000-0000-0000B13E0000}"/>
    <cellStyle name="Currency 4 2 5 4 3 2 3" xfId="28441" xr:uid="{00000000-0005-0000-0000-0000B23E0000}"/>
    <cellStyle name="Currency 4 2 5 4 3 2 4" xfId="35150" xr:uid="{00000000-0005-0000-0000-0000B33E0000}"/>
    <cellStyle name="Currency 4 2 5 4 3 3" xfId="10938" xr:uid="{00000000-0005-0000-0000-0000B43E0000}"/>
    <cellStyle name="Currency 4 2 5 4 3 4" xfId="22682" xr:uid="{00000000-0005-0000-0000-0000B53E0000}"/>
    <cellStyle name="Currency 4 2 5 4 3 5" xfId="35151" xr:uid="{00000000-0005-0000-0000-0000B63E0000}"/>
    <cellStyle name="Currency 4 2 5 4 4" xfId="4924" xr:uid="{00000000-0005-0000-0000-0000B73E0000}"/>
    <cellStyle name="Currency 4 2 5 4 4 2" xfId="16791" xr:uid="{00000000-0005-0000-0000-0000B83E0000}"/>
    <cellStyle name="Currency 4 2 5 4 4 2 2" xfId="28442" xr:uid="{00000000-0005-0000-0000-0000B93E0000}"/>
    <cellStyle name="Currency 4 2 5 4 4 3" xfId="10939" xr:uid="{00000000-0005-0000-0000-0000BA3E0000}"/>
    <cellStyle name="Currency 4 2 5 4 4 4" xfId="22683" xr:uid="{00000000-0005-0000-0000-0000BB3E0000}"/>
    <cellStyle name="Currency 4 2 5 4 4 5" xfId="35152" xr:uid="{00000000-0005-0000-0000-0000BC3E0000}"/>
    <cellStyle name="Currency 4 2 5 4 5" xfId="16786" xr:uid="{00000000-0005-0000-0000-0000BD3E0000}"/>
    <cellStyle name="Currency 4 2 5 4 5 2" xfId="28437" xr:uid="{00000000-0005-0000-0000-0000BE3E0000}"/>
    <cellStyle name="Currency 4 2 5 4 6" xfId="10934" xr:uid="{00000000-0005-0000-0000-0000BF3E0000}"/>
    <cellStyle name="Currency 4 2 5 4 7" xfId="22678" xr:uid="{00000000-0005-0000-0000-0000C03E0000}"/>
    <cellStyle name="Currency 4 2 5 4 8" xfId="35153" xr:uid="{00000000-0005-0000-0000-0000C13E0000}"/>
    <cellStyle name="Currency 4 2 5 5" xfId="910" xr:uid="{00000000-0005-0000-0000-0000C23E0000}"/>
    <cellStyle name="Currency 4 2 5 5 2" xfId="911" xr:uid="{00000000-0005-0000-0000-0000C33E0000}"/>
    <cellStyle name="Currency 4 2 5 5 2 2" xfId="3093" xr:uid="{00000000-0005-0000-0000-0000C43E0000}"/>
    <cellStyle name="Currency 4 2 5 5 2 2 2" xfId="7328" xr:uid="{00000000-0005-0000-0000-0000C53E0000}"/>
    <cellStyle name="Currency 4 2 5 5 2 2 2 2" xfId="16794" xr:uid="{00000000-0005-0000-0000-0000C63E0000}"/>
    <cellStyle name="Currency 4 2 5 5 2 2 2 3" xfId="28445" xr:uid="{00000000-0005-0000-0000-0000C73E0000}"/>
    <cellStyle name="Currency 4 2 5 5 2 2 2 4" xfId="35154" xr:uid="{00000000-0005-0000-0000-0000C83E0000}"/>
    <cellStyle name="Currency 4 2 5 5 2 2 3" xfId="10942" xr:uid="{00000000-0005-0000-0000-0000C93E0000}"/>
    <cellStyle name="Currency 4 2 5 5 2 2 4" xfId="22686" xr:uid="{00000000-0005-0000-0000-0000CA3E0000}"/>
    <cellStyle name="Currency 4 2 5 5 2 2 5" xfId="35155" xr:uid="{00000000-0005-0000-0000-0000CB3E0000}"/>
    <cellStyle name="Currency 4 2 5 5 2 3" xfId="5972" xr:uid="{00000000-0005-0000-0000-0000CC3E0000}"/>
    <cellStyle name="Currency 4 2 5 5 2 3 2" xfId="16795" xr:uid="{00000000-0005-0000-0000-0000CD3E0000}"/>
    <cellStyle name="Currency 4 2 5 5 2 3 2 2" xfId="28446" xr:uid="{00000000-0005-0000-0000-0000CE3E0000}"/>
    <cellStyle name="Currency 4 2 5 5 2 3 3" xfId="10943" xr:uid="{00000000-0005-0000-0000-0000CF3E0000}"/>
    <cellStyle name="Currency 4 2 5 5 2 3 4" xfId="22687" xr:uid="{00000000-0005-0000-0000-0000D03E0000}"/>
    <cellStyle name="Currency 4 2 5 5 2 3 5" xfId="35156" xr:uid="{00000000-0005-0000-0000-0000D13E0000}"/>
    <cellStyle name="Currency 4 2 5 5 2 4" xfId="16793" xr:uid="{00000000-0005-0000-0000-0000D23E0000}"/>
    <cellStyle name="Currency 4 2 5 5 2 4 2" xfId="28444" xr:uid="{00000000-0005-0000-0000-0000D33E0000}"/>
    <cellStyle name="Currency 4 2 5 5 2 5" xfId="10941" xr:uid="{00000000-0005-0000-0000-0000D43E0000}"/>
    <cellStyle name="Currency 4 2 5 5 2 6" xfId="22685" xr:uid="{00000000-0005-0000-0000-0000D53E0000}"/>
    <cellStyle name="Currency 4 2 5 5 2 7" xfId="35157" xr:uid="{00000000-0005-0000-0000-0000D63E0000}"/>
    <cellStyle name="Currency 4 2 5 5 3" xfId="3092" xr:uid="{00000000-0005-0000-0000-0000D73E0000}"/>
    <cellStyle name="Currency 4 2 5 5 3 2" xfId="7327" xr:uid="{00000000-0005-0000-0000-0000D83E0000}"/>
    <cellStyle name="Currency 4 2 5 5 3 2 2" xfId="16796" xr:uid="{00000000-0005-0000-0000-0000D93E0000}"/>
    <cellStyle name="Currency 4 2 5 5 3 2 3" xfId="28447" xr:uid="{00000000-0005-0000-0000-0000DA3E0000}"/>
    <cellStyle name="Currency 4 2 5 5 3 2 4" xfId="35158" xr:uid="{00000000-0005-0000-0000-0000DB3E0000}"/>
    <cellStyle name="Currency 4 2 5 5 3 3" xfId="10944" xr:uid="{00000000-0005-0000-0000-0000DC3E0000}"/>
    <cellStyle name="Currency 4 2 5 5 3 4" xfId="22688" xr:uid="{00000000-0005-0000-0000-0000DD3E0000}"/>
    <cellStyle name="Currency 4 2 5 5 3 5" xfId="35159" xr:uid="{00000000-0005-0000-0000-0000DE3E0000}"/>
    <cellStyle name="Currency 4 2 5 5 4" xfId="5375" xr:uid="{00000000-0005-0000-0000-0000DF3E0000}"/>
    <cellStyle name="Currency 4 2 5 5 4 2" xfId="16797" xr:uid="{00000000-0005-0000-0000-0000E03E0000}"/>
    <cellStyle name="Currency 4 2 5 5 4 2 2" xfId="28448" xr:uid="{00000000-0005-0000-0000-0000E13E0000}"/>
    <cellStyle name="Currency 4 2 5 5 4 3" xfId="10945" xr:uid="{00000000-0005-0000-0000-0000E23E0000}"/>
    <cellStyle name="Currency 4 2 5 5 4 4" xfId="22689" xr:uid="{00000000-0005-0000-0000-0000E33E0000}"/>
    <cellStyle name="Currency 4 2 5 5 4 5" xfId="35160" xr:uid="{00000000-0005-0000-0000-0000E43E0000}"/>
    <cellStyle name="Currency 4 2 5 5 5" xfId="16792" xr:uid="{00000000-0005-0000-0000-0000E53E0000}"/>
    <cellStyle name="Currency 4 2 5 5 5 2" xfId="28443" xr:uid="{00000000-0005-0000-0000-0000E63E0000}"/>
    <cellStyle name="Currency 4 2 5 5 6" xfId="10940" xr:uid="{00000000-0005-0000-0000-0000E73E0000}"/>
    <cellStyle name="Currency 4 2 5 5 7" xfId="22684" xr:uid="{00000000-0005-0000-0000-0000E83E0000}"/>
    <cellStyle name="Currency 4 2 5 5 8" xfId="35161" xr:uid="{00000000-0005-0000-0000-0000E93E0000}"/>
    <cellStyle name="Currency 4 2 5 6" xfId="912" xr:uid="{00000000-0005-0000-0000-0000EA3E0000}"/>
    <cellStyle name="Currency 4 2 5 6 2" xfId="3094" xr:uid="{00000000-0005-0000-0000-0000EB3E0000}"/>
    <cellStyle name="Currency 4 2 5 6 2 2" xfId="7329" xr:uid="{00000000-0005-0000-0000-0000EC3E0000}"/>
    <cellStyle name="Currency 4 2 5 6 2 2 2" xfId="16799" xr:uid="{00000000-0005-0000-0000-0000ED3E0000}"/>
    <cellStyle name="Currency 4 2 5 6 2 2 3" xfId="28450" xr:uid="{00000000-0005-0000-0000-0000EE3E0000}"/>
    <cellStyle name="Currency 4 2 5 6 2 2 4" xfId="35162" xr:uid="{00000000-0005-0000-0000-0000EF3E0000}"/>
    <cellStyle name="Currency 4 2 5 6 2 3" xfId="10947" xr:uid="{00000000-0005-0000-0000-0000F03E0000}"/>
    <cellStyle name="Currency 4 2 5 6 2 4" xfId="22691" xr:uid="{00000000-0005-0000-0000-0000F13E0000}"/>
    <cellStyle name="Currency 4 2 5 6 2 5" xfId="35163" xr:uid="{00000000-0005-0000-0000-0000F23E0000}"/>
    <cellStyle name="Currency 4 2 5 6 3" xfId="5973" xr:uid="{00000000-0005-0000-0000-0000F33E0000}"/>
    <cellStyle name="Currency 4 2 5 6 3 2" xfId="16800" xr:uid="{00000000-0005-0000-0000-0000F43E0000}"/>
    <cellStyle name="Currency 4 2 5 6 3 2 2" xfId="28451" xr:uid="{00000000-0005-0000-0000-0000F53E0000}"/>
    <cellStyle name="Currency 4 2 5 6 3 3" xfId="10948" xr:uid="{00000000-0005-0000-0000-0000F63E0000}"/>
    <cellStyle name="Currency 4 2 5 6 3 4" xfId="22692" xr:uid="{00000000-0005-0000-0000-0000F73E0000}"/>
    <cellStyle name="Currency 4 2 5 6 3 5" xfId="35164" xr:uid="{00000000-0005-0000-0000-0000F83E0000}"/>
    <cellStyle name="Currency 4 2 5 6 4" xfId="16798" xr:uid="{00000000-0005-0000-0000-0000F93E0000}"/>
    <cellStyle name="Currency 4 2 5 6 4 2" xfId="28449" xr:uid="{00000000-0005-0000-0000-0000FA3E0000}"/>
    <cellStyle name="Currency 4 2 5 6 5" xfId="10946" xr:uid="{00000000-0005-0000-0000-0000FB3E0000}"/>
    <cellStyle name="Currency 4 2 5 6 6" xfId="22690" xr:uid="{00000000-0005-0000-0000-0000FC3E0000}"/>
    <cellStyle name="Currency 4 2 5 6 7" xfId="35165" xr:uid="{00000000-0005-0000-0000-0000FD3E0000}"/>
    <cellStyle name="Currency 4 2 5 7" xfId="3079" xr:uid="{00000000-0005-0000-0000-0000FE3E0000}"/>
    <cellStyle name="Currency 4 2 5 7 2" xfId="7314" xr:uid="{00000000-0005-0000-0000-0000FF3E0000}"/>
    <cellStyle name="Currency 4 2 5 7 2 2" xfId="16801" xr:uid="{00000000-0005-0000-0000-0000003F0000}"/>
    <cellStyle name="Currency 4 2 5 7 2 3" xfId="28452" xr:uid="{00000000-0005-0000-0000-0000013F0000}"/>
    <cellStyle name="Currency 4 2 5 7 2 4" xfId="35166" xr:uid="{00000000-0005-0000-0000-0000023F0000}"/>
    <cellStyle name="Currency 4 2 5 7 3" xfId="10949" xr:uid="{00000000-0005-0000-0000-0000033F0000}"/>
    <cellStyle name="Currency 4 2 5 7 4" xfId="22693" xr:uid="{00000000-0005-0000-0000-0000043F0000}"/>
    <cellStyle name="Currency 4 2 5 7 5" xfId="35167" xr:uid="{00000000-0005-0000-0000-0000053F0000}"/>
    <cellStyle name="Currency 4 2 5 8" xfId="4682" xr:uid="{00000000-0005-0000-0000-0000063F0000}"/>
    <cellStyle name="Currency 4 2 5 8 2" xfId="16802" xr:uid="{00000000-0005-0000-0000-0000073F0000}"/>
    <cellStyle name="Currency 4 2 5 8 2 2" xfId="28453" xr:uid="{00000000-0005-0000-0000-0000083F0000}"/>
    <cellStyle name="Currency 4 2 5 8 3" xfId="10950" xr:uid="{00000000-0005-0000-0000-0000093F0000}"/>
    <cellStyle name="Currency 4 2 5 8 4" xfId="22694" xr:uid="{00000000-0005-0000-0000-00000A3F0000}"/>
    <cellStyle name="Currency 4 2 5 8 5" xfId="35168" xr:uid="{00000000-0005-0000-0000-00000B3F0000}"/>
    <cellStyle name="Currency 4 2 5 9" xfId="16755" xr:uid="{00000000-0005-0000-0000-00000C3F0000}"/>
    <cellStyle name="Currency 4 2 5 9 2" xfId="28406" xr:uid="{00000000-0005-0000-0000-00000D3F0000}"/>
    <cellStyle name="Currency 4 2 6" xfId="913" xr:uid="{00000000-0005-0000-0000-00000E3F0000}"/>
    <cellStyle name="Currency 4 2 6 10" xfId="10951" xr:uid="{00000000-0005-0000-0000-00000F3F0000}"/>
    <cellStyle name="Currency 4 2 6 11" xfId="22695" xr:uid="{00000000-0005-0000-0000-0000103F0000}"/>
    <cellStyle name="Currency 4 2 6 12" xfId="35169" xr:uid="{00000000-0005-0000-0000-0000113F0000}"/>
    <cellStyle name="Currency 4 2 6 2" xfId="914" xr:uid="{00000000-0005-0000-0000-0000123F0000}"/>
    <cellStyle name="Currency 4 2 6 2 10" xfId="22696" xr:uid="{00000000-0005-0000-0000-0000133F0000}"/>
    <cellStyle name="Currency 4 2 6 2 11" xfId="35170" xr:uid="{00000000-0005-0000-0000-0000143F0000}"/>
    <cellStyle name="Currency 4 2 6 2 2" xfId="915" xr:uid="{00000000-0005-0000-0000-0000153F0000}"/>
    <cellStyle name="Currency 4 2 6 2 2 2" xfId="916" xr:uid="{00000000-0005-0000-0000-0000163F0000}"/>
    <cellStyle name="Currency 4 2 6 2 2 2 2" xfId="3098" xr:uid="{00000000-0005-0000-0000-0000173F0000}"/>
    <cellStyle name="Currency 4 2 6 2 2 2 2 2" xfId="7333" xr:uid="{00000000-0005-0000-0000-0000183F0000}"/>
    <cellStyle name="Currency 4 2 6 2 2 2 2 2 2" xfId="16807" xr:uid="{00000000-0005-0000-0000-0000193F0000}"/>
    <cellStyle name="Currency 4 2 6 2 2 2 2 2 3" xfId="28458" xr:uid="{00000000-0005-0000-0000-00001A3F0000}"/>
    <cellStyle name="Currency 4 2 6 2 2 2 2 2 4" xfId="35171" xr:uid="{00000000-0005-0000-0000-00001B3F0000}"/>
    <cellStyle name="Currency 4 2 6 2 2 2 2 3" xfId="10955" xr:uid="{00000000-0005-0000-0000-00001C3F0000}"/>
    <cellStyle name="Currency 4 2 6 2 2 2 2 4" xfId="22699" xr:uid="{00000000-0005-0000-0000-00001D3F0000}"/>
    <cellStyle name="Currency 4 2 6 2 2 2 2 5" xfId="35172" xr:uid="{00000000-0005-0000-0000-00001E3F0000}"/>
    <cellStyle name="Currency 4 2 6 2 2 2 3" xfId="5974" xr:uid="{00000000-0005-0000-0000-00001F3F0000}"/>
    <cellStyle name="Currency 4 2 6 2 2 2 3 2" xfId="16808" xr:uid="{00000000-0005-0000-0000-0000203F0000}"/>
    <cellStyle name="Currency 4 2 6 2 2 2 3 2 2" xfId="28459" xr:uid="{00000000-0005-0000-0000-0000213F0000}"/>
    <cellStyle name="Currency 4 2 6 2 2 2 3 3" xfId="10956" xr:uid="{00000000-0005-0000-0000-0000223F0000}"/>
    <cellStyle name="Currency 4 2 6 2 2 2 3 4" xfId="22700" xr:uid="{00000000-0005-0000-0000-0000233F0000}"/>
    <cellStyle name="Currency 4 2 6 2 2 2 3 5" xfId="35173" xr:uid="{00000000-0005-0000-0000-0000243F0000}"/>
    <cellStyle name="Currency 4 2 6 2 2 2 4" xfId="16806" xr:uid="{00000000-0005-0000-0000-0000253F0000}"/>
    <cellStyle name="Currency 4 2 6 2 2 2 4 2" xfId="28457" xr:uid="{00000000-0005-0000-0000-0000263F0000}"/>
    <cellStyle name="Currency 4 2 6 2 2 2 5" xfId="10954" xr:uid="{00000000-0005-0000-0000-0000273F0000}"/>
    <cellStyle name="Currency 4 2 6 2 2 2 6" xfId="22698" xr:uid="{00000000-0005-0000-0000-0000283F0000}"/>
    <cellStyle name="Currency 4 2 6 2 2 2 7" xfId="35174" xr:uid="{00000000-0005-0000-0000-0000293F0000}"/>
    <cellStyle name="Currency 4 2 6 2 2 3" xfId="3097" xr:uid="{00000000-0005-0000-0000-00002A3F0000}"/>
    <cellStyle name="Currency 4 2 6 2 2 3 2" xfId="7332" xr:uid="{00000000-0005-0000-0000-00002B3F0000}"/>
    <cellStyle name="Currency 4 2 6 2 2 3 2 2" xfId="16809" xr:uid="{00000000-0005-0000-0000-00002C3F0000}"/>
    <cellStyle name="Currency 4 2 6 2 2 3 2 3" xfId="28460" xr:uid="{00000000-0005-0000-0000-00002D3F0000}"/>
    <cellStyle name="Currency 4 2 6 2 2 3 2 4" xfId="35175" xr:uid="{00000000-0005-0000-0000-00002E3F0000}"/>
    <cellStyle name="Currency 4 2 6 2 2 3 3" xfId="10957" xr:uid="{00000000-0005-0000-0000-00002F3F0000}"/>
    <cellStyle name="Currency 4 2 6 2 2 3 4" xfId="22701" xr:uid="{00000000-0005-0000-0000-0000303F0000}"/>
    <cellStyle name="Currency 4 2 6 2 2 3 5" xfId="35176" xr:uid="{00000000-0005-0000-0000-0000313F0000}"/>
    <cellStyle name="Currency 4 2 6 2 2 4" xfId="5267" xr:uid="{00000000-0005-0000-0000-0000323F0000}"/>
    <cellStyle name="Currency 4 2 6 2 2 4 2" xfId="16810" xr:uid="{00000000-0005-0000-0000-0000333F0000}"/>
    <cellStyle name="Currency 4 2 6 2 2 4 2 2" xfId="28461" xr:uid="{00000000-0005-0000-0000-0000343F0000}"/>
    <cellStyle name="Currency 4 2 6 2 2 4 3" xfId="10958" xr:uid="{00000000-0005-0000-0000-0000353F0000}"/>
    <cellStyle name="Currency 4 2 6 2 2 4 4" xfId="22702" xr:uid="{00000000-0005-0000-0000-0000363F0000}"/>
    <cellStyle name="Currency 4 2 6 2 2 4 5" xfId="35177" xr:uid="{00000000-0005-0000-0000-0000373F0000}"/>
    <cellStyle name="Currency 4 2 6 2 2 5" xfId="16805" xr:uid="{00000000-0005-0000-0000-0000383F0000}"/>
    <cellStyle name="Currency 4 2 6 2 2 5 2" xfId="28456" xr:uid="{00000000-0005-0000-0000-0000393F0000}"/>
    <cellStyle name="Currency 4 2 6 2 2 6" xfId="10953" xr:uid="{00000000-0005-0000-0000-00003A3F0000}"/>
    <cellStyle name="Currency 4 2 6 2 2 7" xfId="22697" xr:uid="{00000000-0005-0000-0000-00003B3F0000}"/>
    <cellStyle name="Currency 4 2 6 2 2 8" xfId="35178" xr:uid="{00000000-0005-0000-0000-00003C3F0000}"/>
    <cellStyle name="Currency 4 2 6 2 3" xfId="917" xr:uid="{00000000-0005-0000-0000-00003D3F0000}"/>
    <cellStyle name="Currency 4 2 6 2 3 2" xfId="918" xr:uid="{00000000-0005-0000-0000-00003E3F0000}"/>
    <cellStyle name="Currency 4 2 6 2 3 2 2" xfId="3100" xr:uid="{00000000-0005-0000-0000-00003F3F0000}"/>
    <cellStyle name="Currency 4 2 6 2 3 2 2 2" xfId="7335" xr:uid="{00000000-0005-0000-0000-0000403F0000}"/>
    <cellStyle name="Currency 4 2 6 2 3 2 2 2 2" xfId="16813" xr:uid="{00000000-0005-0000-0000-0000413F0000}"/>
    <cellStyle name="Currency 4 2 6 2 3 2 2 2 3" xfId="28464" xr:uid="{00000000-0005-0000-0000-0000423F0000}"/>
    <cellStyle name="Currency 4 2 6 2 3 2 2 2 4" xfId="35179" xr:uid="{00000000-0005-0000-0000-0000433F0000}"/>
    <cellStyle name="Currency 4 2 6 2 3 2 2 3" xfId="10961" xr:uid="{00000000-0005-0000-0000-0000443F0000}"/>
    <cellStyle name="Currency 4 2 6 2 3 2 2 4" xfId="22705" xr:uid="{00000000-0005-0000-0000-0000453F0000}"/>
    <cellStyle name="Currency 4 2 6 2 3 2 2 5" xfId="35180" xr:uid="{00000000-0005-0000-0000-0000463F0000}"/>
    <cellStyle name="Currency 4 2 6 2 3 2 3" xfId="5975" xr:uid="{00000000-0005-0000-0000-0000473F0000}"/>
    <cellStyle name="Currency 4 2 6 2 3 2 3 2" xfId="16814" xr:uid="{00000000-0005-0000-0000-0000483F0000}"/>
    <cellStyle name="Currency 4 2 6 2 3 2 3 2 2" xfId="28465" xr:uid="{00000000-0005-0000-0000-0000493F0000}"/>
    <cellStyle name="Currency 4 2 6 2 3 2 3 3" xfId="10962" xr:uid="{00000000-0005-0000-0000-00004A3F0000}"/>
    <cellStyle name="Currency 4 2 6 2 3 2 3 4" xfId="22706" xr:uid="{00000000-0005-0000-0000-00004B3F0000}"/>
    <cellStyle name="Currency 4 2 6 2 3 2 3 5" xfId="35181" xr:uid="{00000000-0005-0000-0000-00004C3F0000}"/>
    <cellStyle name="Currency 4 2 6 2 3 2 4" xfId="16812" xr:uid="{00000000-0005-0000-0000-00004D3F0000}"/>
    <cellStyle name="Currency 4 2 6 2 3 2 4 2" xfId="28463" xr:uid="{00000000-0005-0000-0000-00004E3F0000}"/>
    <cellStyle name="Currency 4 2 6 2 3 2 5" xfId="10960" xr:uid="{00000000-0005-0000-0000-00004F3F0000}"/>
    <cellStyle name="Currency 4 2 6 2 3 2 6" xfId="22704" xr:uid="{00000000-0005-0000-0000-0000503F0000}"/>
    <cellStyle name="Currency 4 2 6 2 3 2 7" xfId="35182" xr:uid="{00000000-0005-0000-0000-0000513F0000}"/>
    <cellStyle name="Currency 4 2 6 2 3 3" xfId="3099" xr:uid="{00000000-0005-0000-0000-0000523F0000}"/>
    <cellStyle name="Currency 4 2 6 2 3 3 2" xfId="7334" xr:uid="{00000000-0005-0000-0000-0000533F0000}"/>
    <cellStyle name="Currency 4 2 6 2 3 3 2 2" xfId="16815" xr:uid="{00000000-0005-0000-0000-0000543F0000}"/>
    <cellStyle name="Currency 4 2 6 2 3 3 2 3" xfId="28466" xr:uid="{00000000-0005-0000-0000-0000553F0000}"/>
    <cellStyle name="Currency 4 2 6 2 3 3 2 4" xfId="35183" xr:uid="{00000000-0005-0000-0000-0000563F0000}"/>
    <cellStyle name="Currency 4 2 6 2 3 3 3" xfId="10963" xr:uid="{00000000-0005-0000-0000-0000573F0000}"/>
    <cellStyle name="Currency 4 2 6 2 3 3 4" xfId="22707" xr:uid="{00000000-0005-0000-0000-0000583F0000}"/>
    <cellStyle name="Currency 4 2 6 2 3 3 5" xfId="35184" xr:uid="{00000000-0005-0000-0000-0000593F0000}"/>
    <cellStyle name="Currency 4 2 6 2 3 4" xfId="5025" xr:uid="{00000000-0005-0000-0000-00005A3F0000}"/>
    <cellStyle name="Currency 4 2 6 2 3 4 2" xfId="16816" xr:uid="{00000000-0005-0000-0000-00005B3F0000}"/>
    <cellStyle name="Currency 4 2 6 2 3 4 2 2" xfId="28467" xr:uid="{00000000-0005-0000-0000-00005C3F0000}"/>
    <cellStyle name="Currency 4 2 6 2 3 4 3" xfId="10964" xr:uid="{00000000-0005-0000-0000-00005D3F0000}"/>
    <cellStyle name="Currency 4 2 6 2 3 4 4" xfId="22708" xr:uid="{00000000-0005-0000-0000-00005E3F0000}"/>
    <cellStyle name="Currency 4 2 6 2 3 4 5" xfId="35185" xr:uid="{00000000-0005-0000-0000-00005F3F0000}"/>
    <cellStyle name="Currency 4 2 6 2 3 5" xfId="16811" xr:uid="{00000000-0005-0000-0000-0000603F0000}"/>
    <cellStyle name="Currency 4 2 6 2 3 5 2" xfId="28462" xr:uid="{00000000-0005-0000-0000-0000613F0000}"/>
    <cellStyle name="Currency 4 2 6 2 3 6" xfId="10959" xr:uid="{00000000-0005-0000-0000-0000623F0000}"/>
    <cellStyle name="Currency 4 2 6 2 3 7" xfId="22703" xr:uid="{00000000-0005-0000-0000-0000633F0000}"/>
    <cellStyle name="Currency 4 2 6 2 3 8" xfId="35186" xr:uid="{00000000-0005-0000-0000-0000643F0000}"/>
    <cellStyle name="Currency 4 2 6 2 4" xfId="919" xr:uid="{00000000-0005-0000-0000-0000653F0000}"/>
    <cellStyle name="Currency 4 2 6 2 4 2" xfId="920" xr:uid="{00000000-0005-0000-0000-0000663F0000}"/>
    <cellStyle name="Currency 4 2 6 2 4 2 2" xfId="3102" xr:uid="{00000000-0005-0000-0000-0000673F0000}"/>
    <cellStyle name="Currency 4 2 6 2 4 2 2 2" xfId="7337" xr:uid="{00000000-0005-0000-0000-0000683F0000}"/>
    <cellStyle name="Currency 4 2 6 2 4 2 2 2 2" xfId="16819" xr:uid="{00000000-0005-0000-0000-0000693F0000}"/>
    <cellStyle name="Currency 4 2 6 2 4 2 2 2 3" xfId="28470" xr:uid="{00000000-0005-0000-0000-00006A3F0000}"/>
    <cellStyle name="Currency 4 2 6 2 4 2 2 2 4" xfId="35187" xr:uid="{00000000-0005-0000-0000-00006B3F0000}"/>
    <cellStyle name="Currency 4 2 6 2 4 2 2 3" xfId="10967" xr:uid="{00000000-0005-0000-0000-00006C3F0000}"/>
    <cellStyle name="Currency 4 2 6 2 4 2 2 4" xfId="22711" xr:uid="{00000000-0005-0000-0000-00006D3F0000}"/>
    <cellStyle name="Currency 4 2 6 2 4 2 2 5" xfId="35188" xr:uid="{00000000-0005-0000-0000-00006E3F0000}"/>
    <cellStyle name="Currency 4 2 6 2 4 2 3" xfId="5976" xr:uid="{00000000-0005-0000-0000-00006F3F0000}"/>
    <cellStyle name="Currency 4 2 6 2 4 2 3 2" xfId="16820" xr:uid="{00000000-0005-0000-0000-0000703F0000}"/>
    <cellStyle name="Currency 4 2 6 2 4 2 3 2 2" xfId="28471" xr:uid="{00000000-0005-0000-0000-0000713F0000}"/>
    <cellStyle name="Currency 4 2 6 2 4 2 3 3" xfId="10968" xr:uid="{00000000-0005-0000-0000-0000723F0000}"/>
    <cellStyle name="Currency 4 2 6 2 4 2 3 4" xfId="22712" xr:uid="{00000000-0005-0000-0000-0000733F0000}"/>
    <cellStyle name="Currency 4 2 6 2 4 2 3 5" xfId="35189" xr:uid="{00000000-0005-0000-0000-0000743F0000}"/>
    <cellStyle name="Currency 4 2 6 2 4 2 4" xfId="16818" xr:uid="{00000000-0005-0000-0000-0000753F0000}"/>
    <cellStyle name="Currency 4 2 6 2 4 2 4 2" xfId="28469" xr:uid="{00000000-0005-0000-0000-0000763F0000}"/>
    <cellStyle name="Currency 4 2 6 2 4 2 5" xfId="10966" xr:uid="{00000000-0005-0000-0000-0000773F0000}"/>
    <cellStyle name="Currency 4 2 6 2 4 2 6" xfId="22710" xr:uid="{00000000-0005-0000-0000-0000783F0000}"/>
    <cellStyle name="Currency 4 2 6 2 4 2 7" xfId="35190" xr:uid="{00000000-0005-0000-0000-0000793F0000}"/>
    <cellStyle name="Currency 4 2 6 2 4 3" xfId="3101" xr:uid="{00000000-0005-0000-0000-00007A3F0000}"/>
    <cellStyle name="Currency 4 2 6 2 4 3 2" xfId="7336" xr:uid="{00000000-0005-0000-0000-00007B3F0000}"/>
    <cellStyle name="Currency 4 2 6 2 4 3 2 2" xfId="16821" xr:uid="{00000000-0005-0000-0000-00007C3F0000}"/>
    <cellStyle name="Currency 4 2 6 2 4 3 2 3" xfId="28472" xr:uid="{00000000-0005-0000-0000-00007D3F0000}"/>
    <cellStyle name="Currency 4 2 6 2 4 3 2 4" xfId="35191" xr:uid="{00000000-0005-0000-0000-00007E3F0000}"/>
    <cellStyle name="Currency 4 2 6 2 4 3 3" xfId="10969" xr:uid="{00000000-0005-0000-0000-00007F3F0000}"/>
    <cellStyle name="Currency 4 2 6 2 4 3 4" xfId="22713" xr:uid="{00000000-0005-0000-0000-0000803F0000}"/>
    <cellStyle name="Currency 4 2 6 2 4 3 5" xfId="35192" xr:uid="{00000000-0005-0000-0000-0000813F0000}"/>
    <cellStyle name="Currency 4 2 6 2 4 4" xfId="5476" xr:uid="{00000000-0005-0000-0000-0000823F0000}"/>
    <cellStyle name="Currency 4 2 6 2 4 4 2" xfId="16822" xr:uid="{00000000-0005-0000-0000-0000833F0000}"/>
    <cellStyle name="Currency 4 2 6 2 4 4 2 2" xfId="28473" xr:uid="{00000000-0005-0000-0000-0000843F0000}"/>
    <cellStyle name="Currency 4 2 6 2 4 4 3" xfId="10970" xr:uid="{00000000-0005-0000-0000-0000853F0000}"/>
    <cellStyle name="Currency 4 2 6 2 4 4 4" xfId="22714" xr:uid="{00000000-0005-0000-0000-0000863F0000}"/>
    <cellStyle name="Currency 4 2 6 2 4 4 5" xfId="35193" xr:uid="{00000000-0005-0000-0000-0000873F0000}"/>
    <cellStyle name="Currency 4 2 6 2 4 5" xfId="16817" xr:uid="{00000000-0005-0000-0000-0000883F0000}"/>
    <cellStyle name="Currency 4 2 6 2 4 5 2" xfId="28468" xr:uid="{00000000-0005-0000-0000-0000893F0000}"/>
    <cellStyle name="Currency 4 2 6 2 4 6" xfId="10965" xr:uid="{00000000-0005-0000-0000-00008A3F0000}"/>
    <cellStyle name="Currency 4 2 6 2 4 7" xfId="22709" xr:uid="{00000000-0005-0000-0000-00008B3F0000}"/>
    <cellStyle name="Currency 4 2 6 2 4 8" xfId="35194" xr:uid="{00000000-0005-0000-0000-00008C3F0000}"/>
    <cellStyle name="Currency 4 2 6 2 5" xfId="921" xr:uid="{00000000-0005-0000-0000-00008D3F0000}"/>
    <cellStyle name="Currency 4 2 6 2 5 2" xfId="3103" xr:uid="{00000000-0005-0000-0000-00008E3F0000}"/>
    <cellStyle name="Currency 4 2 6 2 5 2 2" xfId="7338" xr:uid="{00000000-0005-0000-0000-00008F3F0000}"/>
    <cellStyle name="Currency 4 2 6 2 5 2 2 2" xfId="16824" xr:uid="{00000000-0005-0000-0000-0000903F0000}"/>
    <cellStyle name="Currency 4 2 6 2 5 2 2 3" xfId="28475" xr:uid="{00000000-0005-0000-0000-0000913F0000}"/>
    <cellStyle name="Currency 4 2 6 2 5 2 2 4" xfId="35195" xr:uid="{00000000-0005-0000-0000-0000923F0000}"/>
    <cellStyle name="Currency 4 2 6 2 5 2 3" xfId="10972" xr:uid="{00000000-0005-0000-0000-0000933F0000}"/>
    <cellStyle name="Currency 4 2 6 2 5 2 4" xfId="22716" xr:uid="{00000000-0005-0000-0000-0000943F0000}"/>
    <cellStyle name="Currency 4 2 6 2 5 2 5" xfId="35196" xr:uid="{00000000-0005-0000-0000-0000953F0000}"/>
    <cellStyle name="Currency 4 2 6 2 5 3" xfId="5977" xr:uid="{00000000-0005-0000-0000-0000963F0000}"/>
    <cellStyle name="Currency 4 2 6 2 5 3 2" xfId="16825" xr:uid="{00000000-0005-0000-0000-0000973F0000}"/>
    <cellStyle name="Currency 4 2 6 2 5 3 2 2" xfId="28476" xr:uid="{00000000-0005-0000-0000-0000983F0000}"/>
    <cellStyle name="Currency 4 2 6 2 5 3 3" xfId="10973" xr:uid="{00000000-0005-0000-0000-0000993F0000}"/>
    <cellStyle name="Currency 4 2 6 2 5 3 4" xfId="22717" xr:uid="{00000000-0005-0000-0000-00009A3F0000}"/>
    <cellStyle name="Currency 4 2 6 2 5 3 5" xfId="35197" xr:uid="{00000000-0005-0000-0000-00009B3F0000}"/>
    <cellStyle name="Currency 4 2 6 2 5 4" xfId="16823" xr:uid="{00000000-0005-0000-0000-00009C3F0000}"/>
    <cellStyle name="Currency 4 2 6 2 5 4 2" xfId="28474" xr:uid="{00000000-0005-0000-0000-00009D3F0000}"/>
    <cellStyle name="Currency 4 2 6 2 5 5" xfId="10971" xr:uid="{00000000-0005-0000-0000-00009E3F0000}"/>
    <cellStyle name="Currency 4 2 6 2 5 6" xfId="22715" xr:uid="{00000000-0005-0000-0000-00009F3F0000}"/>
    <cellStyle name="Currency 4 2 6 2 5 7" xfId="35198" xr:uid="{00000000-0005-0000-0000-0000A03F0000}"/>
    <cellStyle name="Currency 4 2 6 2 6" xfId="3096" xr:uid="{00000000-0005-0000-0000-0000A13F0000}"/>
    <cellStyle name="Currency 4 2 6 2 6 2" xfId="7331" xr:uid="{00000000-0005-0000-0000-0000A23F0000}"/>
    <cellStyle name="Currency 4 2 6 2 6 2 2" xfId="16826" xr:uid="{00000000-0005-0000-0000-0000A33F0000}"/>
    <cellStyle name="Currency 4 2 6 2 6 2 3" xfId="28477" xr:uid="{00000000-0005-0000-0000-0000A43F0000}"/>
    <cellStyle name="Currency 4 2 6 2 6 2 4" xfId="35199" xr:uid="{00000000-0005-0000-0000-0000A53F0000}"/>
    <cellStyle name="Currency 4 2 6 2 6 3" xfId="10974" xr:uid="{00000000-0005-0000-0000-0000A63F0000}"/>
    <cellStyle name="Currency 4 2 6 2 6 4" xfId="22718" xr:uid="{00000000-0005-0000-0000-0000A73F0000}"/>
    <cellStyle name="Currency 4 2 6 2 6 5" xfId="35200" xr:uid="{00000000-0005-0000-0000-0000A83F0000}"/>
    <cellStyle name="Currency 4 2 6 2 7" xfId="4783" xr:uid="{00000000-0005-0000-0000-0000A93F0000}"/>
    <cellStyle name="Currency 4 2 6 2 7 2" xfId="16827" xr:uid="{00000000-0005-0000-0000-0000AA3F0000}"/>
    <cellStyle name="Currency 4 2 6 2 7 2 2" xfId="28478" xr:uid="{00000000-0005-0000-0000-0000AB3F0000}"/>
    <cellStyle name="Currency 4 2 6 2 7 3" xfId="10975" xr:uid="{00000000-0005-0000-0000-0000AC3F0000}"/>
    <cellStyle name="Currency 4 2 6 2 7 4" xfId="22719" xr:uid="{00000000-0005-0000-0000-0000AD3F0000}"/>
    <cellStyle name="Currency 4 2 6 2 7 5" xfId="35201" xr:uid="{00000000-0005-0000-0000-0000AE3F0000}"/>
    <cellStyle name="Currency 4 2 6 2 8" xfId="16804" xr:uid="{00000000-0005-0000-0000-0000AF3F0000}"/>
    <cellStyle name="Currency 4 2 6 2 8 2" xfId="28455" xr:uid="{00000000-0005-0000-0000-0000B03F0000}"/>
    <cellStyle name="Currency 4 2 6 2 9" xfId="10952" xr:uid="{00000000-0005-0000-0000-0000B13F0000}"/>
    <cellStyle name="Currency 4 2 6 3" xfId="922" xr:uid="{00000000-0005-0000-0000-0000B23F0000}"/>
    <cellStyle name="Currency 4 2 6 3 2" xfId="923" xr:uid="{00000000-0005-0000-0000-0000B33F0000}"/>
    <cellStyle name="Currency 4 2 6 3 2 2" xfId="3105" xr:uid="{00000000-0005-0000-0000-0000B43F0000}"/>
    <cellStyle name="Currency 4 2 6 3 2 2 2" xfId="7340" xr:uid="{00000000-0005-0000-0000-0000B53F0000}"/>
    <cellStyle name="Currency 4 2 6 3 2 2 2 2" xfId="16830" xr:uid="{00000000-0005-0000-0000-0000B63F0000}"/>
    <cellStyle name="Currency 4 2 6 3 2 2 2 3" xfId="28481" xr:uid="{00000000-0005-0000-0000-0000B73F0000}"/>
    <cellStyle name="Currency 4 2 6 3 2 2 2 4" xfId="35202" xr:uid="{00000000-0005-0000-0000-0000B83F0000}"/>
    <cellStyle name="Currency 4 2 6 3 2 2 3" xfId="10978" xr:uid="{00000000-0005-0000-0000-0000B93F0000}"/>
    <cellStyle name="Currency 4 2 6 3 2 2 4" xfId="22722" xr:uid="{00000000-0005-0000-0000-0000BA3F0000}"/>
    <cellStyle name="Currency 4 2 6 3 2 2 5" xfId="35203" xr:uid="{00000000-0005-0000-0000-0000BB3F0000}"/>
    <cellStyle name="Currency 4 2 6 3 2 3" xfId="5978" xr:uid="{00000000-0005-0000-0000-0000BC3F0000}"/>
    <cellStyle name="Currency 4 2 6 3 2 3 2" xfId="16831" xr:uid="{00000000-0005-0000-0000-0000BD3F0000}"/>
    <cellStyle name="Currency 4 2 6 3 2 3 2 2" xfId="28482" xr:uid="{00000000-0005-0000-0000-0000BE3F0000}"/>
    <cellStyle name="Currency 4 2 6 3 2 3 3" xfId="10979" xr:uid="{00000000-0005-0000-0000-0000BF3F0000}"/>
    <cellStyle name="Currency 4 2 6 3 2 3 4" xfId="22723" xr:uid="{00000000-0005-0000-0000-0000C03F0000}"/>
    <cellStyle name="Currency 4 2 6 3 2 3 5" xfId="35204" xr:uid="{00000000-0005-0000-0000-0000C13F0000}"/>
    <cellStyle name="Currency 4 2 6 3 2 4" xfId="16829" xr:uid="{00000000-0005-0000-0000-0000C23F0000}"/>
    <cellStyle name="Currency 4 2 6 3 2 4 2" xfId="28480" xr:uid="{00000000-0005-0000-0000-0000C33F0000}"/>
    <cellStyle name="Currency 4 2 6 3 2 5" xfId="10977" xr:uid="{00000000-0005-0000-0000-0000C43F0000}"/>
    <cellStyle name="Currency 4 2 6 3 2 6" xfId="22721" xr:uid="{00000000-0005-0000-0000-0000C53F0000}"/>
    <cellStyle name="Currency 4 2 6 3 2 7" xfId="35205" xr:uid="{00000000-0005-0000-0000-0000C63F0000}"/>
    <cellStyle name="Currency 4 2 6 3 3" xfId="3104" xr:uid="{00000000-0005-0000-0000-0000C73F0000}"/>
    <cellStyle name="Currency 4 2 6 3 3 2" xfId="7339" xr:uid="{00000000-0005-0000-0000-0000C83F0000}"/>
    <cellStyle name="Currency 4 2 6 3 3 2 2" xfId="16832" xr:uid="{00000000-0005-0000-0000-0000C93F0000}"/>
    <cellStyle name="Currency 4 2 6 3 3 2 3" xfId="28483" xr:uid="{00000000-0005-0000-0000-0000CA3F0000}"/>
    <cellStyle name="Currency 4 2 6 3 3 2 4" xfId="35206" xr:uid="{00000000-0005-0000-0000-0000CB3F0000}"/>
    <cellStyle name="Currency 4 2 6 3 3 3" xfId="10980" xr:uid="{00000000-0005-0000-0000-0000CC3F0000}"/>
    <cellStyle name="Currency 4 2 6 3 3 4" xfId="22724" xr:uid="{00000000-0005-0000-0000-0000CD3F0000}"/>
    <cellStyle name="Currency 4 2 6 3 3 5" xfId="35207" xr:uid="{00000000-0005-0000-0000-0000CE3F0000}"/>
    <cellStyle name="Currency 4 2 6 3 4" xfId="5180" xr:uid="{00000000-0005-0000-0000-0000CF3F0000}"/>
    <cellStyle name="Currency 4 2 6 3 4 2" xfId="16833" xr:uid="{00000000-0005-0000-0000-0000D03F0000}"/>
    <cellStyle name="Currency 4 2 6 3 4 2 2" xfId="28484" xr:uid="{00000000-0005-0000-0000-0000D13F0000}"/>
    <cellStyle name="Currency 4 2 6 3 4 3" xfId="10981" xr:uid="{00000000-0005-0000-0000-0000D23F0000}"/>
    <cellStyle name="Currency 4 2 6 3 4 4" xfId="22725" xr:uid="{00000000-0005-0000-0000-0000D33F0000}"/>
    <cellStyle name="Currency 4 2 6 3 4 5" xfId="35208" xr:uid="{00000000-0005-0000-0000-0000D43F0000}"/>
    <cellStyle name="Currency 4 2 6 3 5" xfId="16828" xr:uid="{00000000-0005-0000-0000-0000D53F0000}"/>
    <cellStyle name="Currency 4 2 6 3 5 2" xfId="28479" xr:uid="{00000000-0005-0000-0000-0000D63F0000}"/>
    <cellStyle name="Currency 4 2 6 3 6" xfId="10976" xr:uid="{00000000-0005-0000-0000-0000D73F0000}"/>
    <cellStyle name="Currency 4 2 6 3 7" xfId="22720" xr:uid="{00000000-0005-0000-0000-0000D83F0000}"/>
    <cellStyle name="Currency 4 2 6 3 8" xfId="35209" xr:uid="{00000000-0005-0000-0000-0000D93F0000}"/>
    <cellStyle name="Currency 4 2 6 4" xfId="924" xr:uid="{00000000-0005-0000-0000-0000DA3F0000}"/>
    <cellStyle name="Currency 4 2 6 4 2" xfId="925" xr:uid="{00000000-0005-0000-0000-0000DB3F0000}"/>
    <cellStyle name="Currency 4 2 6 4 2 2" xfId="3107" xr:uid="{00000000-0005-0000-0000-0000DC3F0000}"/>
    <cellStyle name="Currency 4 2 6 4 2 2 2" xfId="7342" xr:uid="{00000000-0005-0000-0000-0000DD3F0000}"/>
    <cellStyle name="Currency 4 2 6 4 2 2 2 2" xfId="16836" xr:uid="{00000000-0005-0000-0000-0000DE3F0000}"/>
    <cellStyle name="Currency 4 2 6 4 2 2 2 3" xfId="28487" xr:uid="{00000000-0005-0000-0000-0000DF3F0000}"/>
    <cellStyle name="Currency 4 2 6 4 2 2 2 4" xfId="35210" xr:uid="{00000000-0005-0000-0000-0000E03F0000}"/>
    <cellStyle name="Currency 4 2 6 4 2 2 3" xfId="10984" xr:uid="{00000000-0005-0000-0000-0000E13F0000}"/>
    <cellStyle name="Currency 4 2 6 4 2 2 4" xfId="22728" xr:uid="{00000000-0005-0000-0000-0000E23F0000}"/>
    <cellStyle name="Currency 4 2 6 4 2 2 5" xfId="35211" xr:uid="{00000000-0005-0000-0000-0000E33F0000}"/>
    <cellStyle name="Currency 4 2 6 4 2 3" xfId="5979" xr:uid="{00000000-0005-0000-0000-0000E43F0000}"/>
    <cellStyle name="Currency 4 2 6 4 2 3 2" xfId="16837" xr:uid="{00000000-0005-0000-0000-0000E53F0000}"/>
    <cellStyle name="Currency 4 2 6 4 2 3 2 2" xfId="28488" xr:uid="{00000000-0005-0000-0000-0000E63F0000}"/>
    <cellStyle name="Currency 4 2 6 4 2 3 3" xfId="10985" xr:uid="{00000000-0005-0000-0000-0000E73F0000}"/>
    <cellStyle name="Currency 4 2 6 4 2 3 4" xfId="22729" xr:uid="{00000000-0005-0000-0000-0000E83F0000}"/>
    <cellStyle name="Currency 4 2 6 4 2 3 5" xfId="35212" xr:uid="{00000000-0005-0000-0000-0000E93F0000}"/>
    <cellStyle name="Currency 4 2 6 4 2 4" xfId="16835" xr:uid="{00000000-0005-0000-0000-0000EA3F0000}"/>
    <cellStyle name="Currency 4 2 6 4 2 4 2" xfId="28486" xr:uid="{00000000-0005-0000-0000-0000EB3F0000}"/>
    <cellStyle name="Currency 4 2 6 4 2 5" xfId="10983" xr:uid="{00000000-0005-0000-0000-0000EC3F0000}"/>
    <cellStyle name="Currency 4 2 6 4 2 6" xfId="22727" xr:uid="{00000000-0005-0000-0000-0000ED3F0000}"/>
    <cellStyle name="Currency 4 2 6 4 2 7" xfId="35213" xr:uid="{00000000-0005-0000-0000-0000EE3F0000}"/>
    <cellStyle name="Currency 4 2 6 4 3" xfId="3106" xr:uid="{00000000-0005-0000-0000-0000EF3F0000}"/>
    <cellStyle name="Currency 4 2 6 4 3 2" xfId="7341" xr:uid="{00000000-0005-0000-0000-0000F03F0000}"/>
    <cellStyle name="Currency 4 2 6 4 3 2 2" xfId="16838" xr:uid="{00000000-0005-0000-0000-0000F13F0000}"/>
    <cellStyle name="Currency 4 2 6 4 3 2 3" xfId="28489" xr:uid="{00000000-0005-0000-0000-0000F23F0000}"/>
    <cellStyle name="Currency 4 2 6 4 3 2 4" xfId="35214" xr:uid="{00000000-0005-0000-0000-0000F33F0000}"/>
    <cellStyle name="Currency 4 2 6 4 3 3" xfId="10986" xr:uid="{00000000-0005-0000-0000-0000F43F0000}"/>
    <cellStyle name="Currency 4 2 6 4 3 4" xfId="22730" xr:uid="{00000000-0005-0000-0000-0000F53F0000}"/>
    <cellStyle name="Currency 4 2 6 4 3 5" xfId="35215" xr:uid="{00000000-0005-0000-0000-0000F63F0000}"/>
    <cellStyle name="Currency 4 2 6 4 4" xfId="4938" xr:uid="{00000000-0005-0000-0000-0000F73F0000}"/>
    <cellStyle name="Currency 4 2 6 4 4 2" xfId="16839" xr:uid="{00000000-0005-0000-0000-0000F83F0000}"/>
    <cellStyle name="Currency 4 2 6 4 4 2 2" xfId="28490" xr:uid="{00000000-0005-0000-0000-0000F93F0000}"/>
    <cellStyle name="Currency 4 2 6 4 4 3" xfId="10987" xr:uid="{00000000-0005-0000-0000-0000FA3F0000}"/>
    <cellStyle name="Currency 4 2 6 4 4 4" xfId="22731" xr:uid="{00000000-0005-0000-0000-0000FB3F0000}"/>
    <cellStyle name="Currency 4 2 6 4 4 5" xfId="35216" xr:uid="{00000000-0005-0000-0000-0000FC3F0000}"/>
    <cellStyle name="Currency 4 2 6 4 5" xfId="16834" xr:uid="{00000000-0005-0000-0000-0000FD3F0000}"/>
    <cellStyle name="Currency 4 2 6 4 5 2" xfId="28485" xr:uid="{00000000-0005-0000-0000-0000FE3F0000}"/>
    <cellStyle name="Currency 4 2 6 4 6" xfId="10982" xr:uid="{00000000-0005-0000-0000-0000FF3F0000}"/>
    <cellStyle name="Currency 4 2 6 4 7" xfId="22726" xr:uid="{00000000-0005-0000-0000-000000400000}"/>
    <cellStyle name="Currency 4 2 6 4 8" xfId="35217" xr:uid="{00000000-0005-0000-0000-000001400000}"/>
    <cellStyle name="Currency 4 2 6 5" xfId="926" xr:uid="{00000000-0005-0000-0000-000002400000}"/>
    <cellStyle name="Currency 4 2 6 5 2" xfId="927" xr:uid="{00000000-0005-0000-0000-000003400000}"/>
    <cellStyle name="Currency 4 2 6 5 2 2" xfId="3109" xr:uid="{00000000-0005-0000-0000-000004400000}"/>
    <cellStyle name="Currency 4 2 6 5 2 2 2" xfId="7344" xr:uid="{00000000-0005-0000-0000-000005400000}"/>
    <cellStyle name="Currency 4 2 6 5 2 2 2 2" xfId="16842" xr:uid="{00000000-0005-0000-0000-000006400000}"/>
    <cellStyle name="Currency 4 2 6 5 2 2 2 3" xfId="28493" xr:uid="{00000000-0005-0000-0000-000007400000}"/>
    <cellStyle name="Currency 4 2 6 5 2 2 2 4" xfId="35218" xr:uid="{00000000-0005-0000-0000-000008400000}"/>
    <cellStyle name="Currency 4 2 6 5 2 2 3" xfId="10990" xr:uid="{00000000-0005-0000-0000-000009400000}"/>
    <cellStyle name="Currency 4 2 6 5 2 2 4" xfId="22734" xr:uid="{00000000-0005-0000-0000-00000A400000}"/>
    <cellStyle name="Currency 4 2 6 5 2 2 5" xfId="35219" xr:uid="{00000000-0005-0000-0000-00000B400000}"/>
    <cellStyle name="Currency 4 2 6 5 2 3" xfId="5980" xr:uid="{00000000-0005-0000-0000-00000C400000}"/>
    <cellStyle name="Currency 4 2 6 5 2 3 2" xfId="16843" xr:uid="{00000000-0005-0000-0000-00000D400000}"/>
    <cellStyle name="Currency 4 2 6 5 2 3 2 2" xfId="28494" xr:uid="{00000000-0005-0000-0000-00000E400000}"/>
    <cellStyle name="Currency 4 2 6 5 2 3 3" xfId="10991" xr:uid="{00000000-0005-0000-0000-00000F400000}"/>
    <cellStyle name="Currency 4 2 6 5 2 3 4" xfId="22735" xr:uid="{00000000-0005-0000-0000-000010400000}"/>
    <cellStyle name="Currency 4 2 6 5 2 3 5" xfId="35220" xr:uid="{00000000-0005-0000-0000-000011400000}"/>
    <cellStyle name="Currency 4 2 6 5 2 4" xfId="16841" xr:uid="{00000000-0005-0000-0000-000012400000}"/>
    <cellStyle name="Currency 4 2 6 5 2 4 2" xfId="28492" xr:uid="{00000000-0005-0000-0000-000013400000}"/>
    <cellStyle name="Currency 4 2 6 5 2 5" xfId="10989" xr:uid="{00000000-0005-0000-0000-000014400000}"/>
    <cellStyle name="Currency 4 2 6 5 2 6" xfId="22733" xr:uid="{00000000-0005-0000-0000-000015400000}"/>
    <cellStyle name="Currency 4 2 6 5 2 7" xfId="35221" xr:uid="{00000000-0005-0000-0000-000016400000}"/>
    <cellStyle name="Currency 4 2 6 5 3" xfId="3108" xr:uid="{00000000-0005-0000-0000-000017400000}"/>
    <cellStyle name="Currency 4 2 6 5 3 2" xfId="7343" xr:uid="{00000000-0005-0000-0000-000018400000}"/>
    <cellStyle name="Currency 4 2 6 5 3 2 2" xfId="16844" xr:uid="{00000000-0005-0000-0000-000019400000}"/>
    <cellStyle name="Currency 4 2 6 5 3 2 3" xfId="28495" xr:uid="{00000000-0005-0000-0000-00001A400000}"/>
    <cellStyle name="Currency 4 2 6 5 3 2 4" xfId="35222" xr:uid="{00000000-0005-0000-0000-00001B400000}"/>
    <cellStyle name="Currency 4 2 6 5 3 3" xfId="10992" xr:uid="{00000000-0005-0000-0000-00001C400000}"/>
    <cellStyle name="Currency 4 2 6 5 3 4" xfId="22736" xr:uid="{00000000-0005-0000-0000-00001D400000}"/>
    <cellStyle name="Currency 4 2 6 5 3 5" xfId="35223" xr:uid="{00000000-0005-0000-0000-00001E400000}"/>
    <cellStyle name="Currency 4 2 6 5 4" xfId="5389" xr:uid="{00000000-0005-0000-0000-00001F400000}"/>
    <cellStyle name="Currency 4 2 6 5 4 2" xfId="16845" xr:uid="{00000000-0005-0000-0000-000020400000}"/>
    <cellStyle name="Currency 4 2 6 5 4 2 2" xfId="28496" xr:uid="{00000000-0005-0000-0000-000021400000}"/>
    <cellStyle name="Currency 4 2 6 5 4 3" xfId="10993" xr:uid="{00000000-0005-0000-0000-000022400000}"/>
    <cellStyle name="Currency 4 2 6 5 4 4" xfId="22737" xr:uid="{00000000-0005-0000-0000-000023400000}"/>
    <cellStyle name="Currency 4 2 6 5 4 5" xfId="35224" xr:uid="{00000000-0005-0000-0000-000024400000}"/>
    <cellStyle name="Currency 4 2 6 5 5" xfId="16840" xr:uid="{00000000-0005-0000-0000-000025400000}"/>
    <cellStyle name="Currency 4 2 6 5 5 2" xfId="28491" xr:uid="{00000000-0005-0000-0000-000026400000}"/>
    <cellStyle name="Currency 4 2 6 5 6" xfId="10988" xr:uid="{00000000-0005-0000-0000-000027400000}"/>
    <cellStyle name="Currency 4 2 6 5 7" xfId="22732" xr:uid="{00000000-0005-0000-0000-000028400000}"/>
    <cellStyle name="Currency 4 2 6 5 8" xfId="35225" xr:uid="{00000000-0005-0000-0000-000029400000}"/>
    <cellStyle name="Currency 4 2 6 6" xfId="928" xr:uid="{00000000-0005-0000-0000-00002A400000}"/>
    <cellStyle name="Currency 4 2 6 6 2" xfId="3110" xr:uid="{00000000-0005-0000-0000-00002B400000}"/>
    <cellStyle name="Currency 4 2 6 6 2 2" xfId="7345" xr:uid="{00000000-0005-0000-0000-00002C400000}"/>
    <cellStyle name="Currency 4 2 6 6 2 2 2" xfId="16847" xr:uid="{00000000-0005-0000-0000-00002D400000}"/>
    <cellStyle name="Currency 4 2 6 6 2 2 3" xfId="28498" xr:uid="{00000000-0005-0000-0000-00002E400000}"/>
    <cellStyle name="Currency 4 2 6 6 2 2 4" xfId="35226" xr:uid="{00000000-0005-0000-0000-00002F400000}"/>
    <cellStyle name="Currency 4 2 6 6 2 3" xfId="10995" xr:uid="{00000000-0005-0000-0000-000030400000}"/>
    <cellStyle name="Currency 4 2 6 6 2 4" xfId="22739" xr:uid="{00000000-0005-0000-0000-000031400000}"/>
    <cellStyle name="Currency 4 2 6 6 2 5" xfId="35227" xr:uid="{00000000-0005-0000-0000-000032400000}"/>
    <cellStyle name="Currency 4 2 6 6 3" xfId="5981" xr:uid="{00000000-0005-0000-0000-000033400000}"/>
    <cellStyle name="Currency 4 2 6 6 3 2" xfId="16848" xr:uid="{00000000-0005-0000-0000-000034400000}"/>
    <cellStyle name="Currency 4 2 6 6 3 2 2" xfId="28499" xr:uid="{00000000-0005-0000-0000-000035400000}"/>
    <cellStyle name="Currency 4 2 6 6 3 3" xfId="10996" xr:uid="{00000000-0005-0000-0000-000036400000}"/>
    <cellStyle name="Currency 4 2 6 6 3 4" xfId="22740" xr:uid="{00000000-0005-0000-0000-000037400000}"/>
    <cellStyle name="Currency 4 2 6 6 3 5" xfId="35228" xr:uid="{00000000-0005-0000-0000-000038400000}"/>
    <cellStyle name="Currency 4 2 6 6 4" xfId="16846" xr:uid="{00000000-0005-0000-0000-000039400000}"/>
    <cellStyle name="Currency 4 2 6 6 4 2" xfId="28497" xr:uid="{00000000-0005-0000-0000-00003A400000}"/>
    <cellStyle name="Currency 4 2 6 6 5" xfId="10994" xr:uid="{00000000-0005-0000-0000-00003B400000}"/>
    <cellStyle name="Currency 4 2 6 6 6" xfId="22738" xr:uid="{00000000-0005-0000-0000-00003C400000}"/>
    <cellStyle name="Currency 4 2 6 6 7" xfId="35229" xr:uid="{00000000-0005-0000-0000-00003D400000}"/>
    <cellStyle name="Currency 4 2 6 7" xfId="3095" xr:uid="{00000000-0005-0000-0000-00003E400000}"/>
    <cellStyle name="Currency 4 2 6 7 2" xfId="7330" xr:uid="{00000000-0005-0000-0000-00003F400000}"/>
    <cellStyle name="Currency 4 2 6 7 2 2" xfId="16849" xr:uid="{00000000-0005-0000-0000-000040400000}"/>
    <cellStyle name="Currency 4 2 6 7 2 3" xfId="28500" xr:uid="{00000000-0005-0000-0000-000041400000}"/>
    <cellStyle name="Currency 4 2 6 7 2 4" xfId="35230" xr:uid="{00000000-0005-0000-0000-000042400000}"/>
    <cellStyle name="Currency 4 2 6 7 3" xfId="10997" xr:uid="{00000000-0005-0000-0000-000043400000}"/>
    <cellStyle name="Currency 4 2 6 7 4" xfId="22741" xr:uid="{00000000-0005-0000-0000-000044400000}"/>
    <cellStyle name="Currency 4 2 6 7 5" xfId="35231" xr:uid="{00000000-0005-0000-0000-000045400000}"/>
    <cellStyle name="Currency 4 2 6 8" xfId="4696" xr:uid="{00000000-0005-0000-0000-000046400000}"/>
    <cellStyle name="Currency 4 2 6 8 2" xfId="16850" xr:uid="{00000000-0005-0000-0000-000047400000}"/>
    <cellStyle name="Currency 4 2 6 8 2 2" xfId="28501" xr:uid="{00000000-0005-0000-0000-000048400000}"/>
    <cellStyle name="Currency 4 2 6 8 3" xfId="10998" xr:uid="{00000000-0005-0000-0000-000049400000}"/>
    <cellStyle name="Currency 4 2 6 8 4" xfId="22742" xr:uid="{00000000-0005-0000-0000-00004A400000}"/>
    <cellStyle name="Currency 4 2 6 8 5" xfId="35232" xr:uid="{00000000-0005-0000-0000-00004B400000}"/>
    <cellStyle name="Currency 4 2 6 9" xfId="16803" xr:uid="{00000000-0005-0000-0000-00004C400000}"/>
    <cellStyle name="Currency 4 2 6 9 2" xfId="28454" xr:uid="{00000000-0005-0000-0000-00004D400000}"/>
    <cellStyle name="Currency 4 2 7" xfId="929" xr:uid="{00000000-0005-0000-0000-00004E400000}"/>
    <cellStyle name="Currency 4 2 7 10" xfId="22743" xr:uid="{00000000-0005-0000-0000-00004F400000}"/>
    <cellStyle name="Currency 4 2 7 11" xfId="35233" xr:uid="{00000000-0005-0000-0000-000050400000}"/>
    <cellStyle name="Currency 4 2 7 2" xfId="930" xr:uid="{00000000-0005-0000-0000-000051400000}"/>
    <cellStyle name="Currency 4 2 7 2 2" xfId="931" xr:uid="{00000000-0005-0000-0000-000052400000}"/>
    <cellStyle name="Currency 4 2 7 2 2 2" xfId="3113" xr:uid="{00000000-0005-0000-0000-000053400000}"/>
    <cellStyle name="Currency 4 2 7 2 2 2 2" xfId="7348" xr:uid="{00000000-0005-0000-0000-000054400000}"/>
    <cellStyle name="Currency 4 2 7 2 2 2 2 2" xfId="16854" xr:uid="{00000000-0005-0000-0000-000055400000}"/>
    <cellStyle name="Currency 4 2 7 2 2 2 2 3" xfId="28505" xr:uid="{00000000-0005-0000-0000-000056400000}"/>
    <cellStyle name="Currency 4 2 7 2 2 2 2 4" xfId="35234" xr:uid="{00000000-0005-0000-0000-000057400000}"/>
    <cellStyle name="Currency 4 2 7 2 2 2 3" xfId="11002" xr:uid="{00000000-0005-0000-0000-000058400000}"/>
    <cellStyle name="Currency 4 2 7 2 2 2 4" xfId="22746" xr:uid="{00000000-0005-0000-0000-000059400000}"/>
    <cellStyle name="Currency 4 2 7 2 2 2 5" xfId="35235" xr:uid="{00000000-0005-0000-0000-00005A400000}"/>
    <cellStyle name="Currency 4 2 7 2 2 3" xfId="5982" xr:uid="{00000000-0005-0000-0000-00005B400000}"/>
    <cellStyle name="Currency 4 2 7 2 2 3 2" xfId="16855" xr:uid="{00000000-0005-0000-0000-00005C400000}"/>
    <cellStyle name="Currency 4 2 7 2 2 3 2 2" xfId="28506" xr:uid="{00000000-0005-0000-0000-00005D400000}"/>
    <cellStyle name="Currency 4 2 7 2 2 3 3" xfId="11003" xr:uid="{00000000-0005-0000-0000-00005E400000}"/>
    <cellStyle name="Currency 4 2 7 2 2 3 4" xfId="22747" xr:uid="{00000000-0005-0000-0000-00005F400000}"/>
    <cellStyle name="Currency 4 2 7 2 2 3 5" xfId="35236" xr:uid="{00000000-0005-0000-0000-000060400000}"/>
    <cellStyle name="Currency 4 2 7 2 2 4" xfId="16853" xr:uid="{00000000-0005-0000-0000-000061400000}"/>
    <cellStyle name="Currency 4 2 7 2 2 4 2" xfId="28504" xr:uid="{00000000-0005-0000-0000-000062400000}"/>
    <cellStyle name="Currency 4 2 7 2 2 5" xfId="11001" xr:uid="{00000000-0005-0000-0000-000063400000}"/>
    <cellStyle name="Currency 4 2 7 2 2 6" xfId="22745" xr:uid="{00000000-0005-0000-0000-000064400000}"/>
    <cellStyle name="Currency 4 2 7 2 2 7" xfId="35237" xr:uid="{00000000-0005-0000-0000-000065400000}"/>
    <cellStyle name="Currency 4 2 7 2 3" xfId="3112" xr:uid="{00000000-0005-0000-0000-000066400000}"/>
    <cellStyle name="Currency 4 2 7 2 3 2" xfId="7347" xr:uid="{00000000-0005-0000-0000-000067400000}"/>
    <cellStyle name="Currency 4 2 7 2 3 2 2" xfId="16856" xr:uid="{00000000-0005-0000-0000-000068400000}"/>
    <cellStyle name="Currency 4 2 7 2 3 2 3" xfId="28507" xr:uid="{00000000-0005-0000-0000-000069400000}"/>
    <cellStyle name="Currency 4 2 7 2 3 2 4" xfId="35238" xr:uid="{00000000-0005-0000-0000-00006A400000}"/>
    <cellStyle name="Currency 4 2 7 2 3 3" xfId="11004" xr:uid="{00000000-0005-0000-0000-00006B400000}"/>
    <cellStyle name="Currency 4 2 7 2 3 4" xfId="22748" xr:uid="{00000000-0005-0000-0000-00006C400000}"/>
    <cellStyle name="Currency 4 2 7 2 3 5" xfId="35239" xr:uid="{00000000-0005-0000-0000-00006D400000}"/>
    <cellStyle name="Currency 4 2 7 2 4" xfId="5109" xr:uid="{00000000-0005-0000-0000-00006E400000}"/>
    <cellStyle name="Currency 4 2 7 2 4 2" xfId="16857" xr:uid="{00000000-0005-0000-0000-00006F400000}"/>
    <cellStyle name="Currency 4 2 7 2 4 2 2" xfId="28508" xr:uid="{00000000-0005-0000-0000-000070400000}"/>
    <cellStyle name="Currency 4 2 7 2 4 3" xfId="11005" xr:uid="{00000000-0005-0000-0000-000071400000}"/>
    <cellStyle name="Currency 4 2 7 2 4 4" xfId="22749" xr:uid="{00000000-0005-0000-0000-000072400000}"/>
    <cellStyle name="Currency 4 2 7 2 4 5" xfId="35240" xr:uid="{00000000-0005-0000-0000-000073400000}"/>
    <cellStyle name="Currency 4 2 7 2 5" xfId="16852" xr:uid="{00000000-0005-0000-0000-000074400000}"/>
    <cellStyle name="Currency 4 2 7 2 5 2" xfId="28503" xr:uid="{00000000-0005-0000-0000-000075400000}"/>
    <cellStyle name="Currency 4 2 7 2 6" xfId="11000" xr:uid="{00000000-0005-0000-0000-000076400000}"/>
    <cellStyle name="Currency 4 2 7 2 7" xfId="22744" xr:uid="{00000000-0005-0000-0000-000077400000}"/>
    <cellStyle name="Currency 4 2 7 2 8" xfId="35241" xr:uid="{00000000-0005-0000-0000-000078400000}"/>
    <cellStyle name="Currency 4 2 7 3" xfId="932" xr:uid="{00000000-0005-0000-0000-000079400000}"/>
    <cellStyle name="Currency 4 2 7 3 2" xfId="933" xr:uid="{00000000-0005-0000-0000-00007A400000}"/>
    <cellStyle name="Currency 4 2 7 3 2 2" xfId="3115" xr:uid="{00000000-0005-0000-0000-00007B400000}"/>
    <cellStyle name="Currency 4 2 7 3 2 2 2" xfId="7350" xr:uid="{00000000-0005-0000-0000-00007C400000}"/>
    <cellStyle name="Currency 4 2 7 3 2 2 2 2" xfId="16860" xr:uid="{00000000-0005-0000-0000-00007D400000}"/>
    <cellStyle name="Currency 4 2 7 3 2 2 2 3" xfId="28511" xr:uid="{00000000-0005-0000-0000-00007E400000}"/>
    <cellStyle name="Currency 4 2 7 3 2 2 2 4" xfId="35242" xr:uid="{00000000-0005-0000-0000-00007F400000}"/>
    <cellStyle name="Currency 4 2 7 3 2 2 3" xfId="11008" xr:uid="{00000000-0005-0000-0000-000080400000}"/>
    <cellStyle name="Currency 4 2 7 3 2 2 4" xfId="22752" xr:uid="{00000000-0005-0000-0000-000081400000}"/>
    <cellStyle name="Currency 4 2 7 3 2 2 5" xfId="35243" xr:uid="{00000000-0005-0000-0000-000082400000}"/>
    <cellStyle name="Currency 4 2 7 3 2 3" xfId="5983" xr:uid="{00000000-0005-0000-0000-000083400000}"/>
    <cellStyle name="Currency 4 2 7 3 2 3 2" xfId="16861" xr:uid="{00000000-0005-0000-0000-000084400000}"/>
    <cellStyle name="Currency 4 2 7 3 2 3 2 2" xfId="28512" xr:uid="{00000000-0005-0000-0000-000085400000}"/>
    <cellStyle name="Currency 4 2 7 3 2 3 3" xfId="11009" xr:uid="{00000000-0005-0000-0000-000086400000}"/>
    <cellStyle name="Currency 4 2 7 3 2 3 4" xfId="22753" xr:uid="{00000000-0005-0000-0000-000087400000}"/>
    <cellStyle name="Currency 4 2 7 3 2 3 5" xfId="35244" xr:uid="{00000000-0005-0000-0000-000088400000}"/>
    <cellStyle name="Currency 4 2 7 3 2 4" xfId="16859" xr:uid="{00000000-0005-0000-0000-000089400000}"/>
    <cellStyle name="Currency 4 2 7 3 2 4 2" xfId="28510" xr:uid="{00000000-0005-0000-0000-00008A400000}"/>
    <cellStyle name="Currency 4 2 7 3 2 5" xfId="11007" xr:uid="{00000000-0005-0000-0000-00008B400000}"/>
    <cellStyle name="Currency 4 2 7 3 2 6" xfId="22751" xr:uid="{00000000-0005-0000-0000-00008C400000}"/>
    <cellStyle name="Currency 4 2 7 3 2 7" xfId="35245" xr:uid="{00000000-0005-0000-0000-00008D400000}"/>
    <cellStyle name="Currency 4 2 7 3 3" xfId="3114" xr:uid="{00000000-0005-0000-0000-00008E400000}"/>
    <cellStyle name="Currency 4 2 7 3 3 2" xfId="7349" xr:uid="{00000000-0005-0000-0000-00008F400000}"/>
    <cellStyle name="Currency 4 2 7 3 3 2 2" xfId="16862" xr:uid="{00000000-0005-0000-0000-000090400000}"/>
    <cellStyle name="Currency 4 2 7 3 3 2 3" xfId="28513" xr:uid="{00000000-0005-0000-0000-000091400000}"/>
    <cellStyle name="Currency 4 2 7 3 3 2 4" xfId="35246" xr:uid="{00000000-0005-0000-0000-000092400000}"/>
    <cellStyle name="Currency 4 2 7 3 3 3" xfId="11010" xr:uid="{00000000-0005-0000-0000-000093400000}"/>
    <cellStyle name="Currency 4 2 7 3 3 4" xfId="22754" xr:uid="{00000000-0005-0000-0000-000094400000}"/>
    <cellStyle name="Currency 4 2 7 3 3 5" xfId="35247" xr:uid="{00000000-0005-0000-0000-000095400000}"/>
    <cellStyle name="Currency 4 2 7 3 4" xfId="4867" xr:uid="{00000000-0005-0000-0000-000096400000}"/>
    <cellStyle name="Currency 4 2 7 3 4 2" xfId="16863" xr:uid="{00000000-0005-0000-0000-000097400000}"/>
    <cellStyle name="Currency 4 2 7 3 4 2 2" xfId="28514" xr:uid="{00000000-0005-0000-0000-000098400000}"/>
    <cellStyle name="Currency 4 2 7 3 4 3" xfId="11011" xr:uid="{00000000-0005-0000-0000-000099400000}"/>
    <cellStyle name="Currency 4 2 7 3 4 4" xfId="22755" xr:uid="{00000000-0005-0000-0000-00009A400000}"/>
    <cellStyle name="Currency 4 2 7 3 4 5" xfId="35248" xr:uid="{00000000-0005-0000-0000-00009B400000}"/>
    <cellStyle name="Currency 4 2 7 3 5" xfId="16858" xr:uid="{00000000-0005-0000-0000-00009C400000}"/>
    <cellStyle name="Currency 4 2 7 3 5 2" xfId="28509" xr:uid="{00000000-0005-0000-0000-00009D400000}"/>
    <cellStyle name="Currency 4 2 7 3 6" xfId="11006" xr:uid="{00000000-0005-0000-0000-00009E400000}"/>
    <cellStyle name="Currency 4 2 7 3 7" xfId="22750" xr:uid="{00000000-0005-0000-0000-00009F400000}"/>
    <cellStyle name="Currency 4 2 7 3 8" xfId="35249" xr:uid="{00000000-0005-0000-0000-0000A0400000}"/>
    <cellStyle name="Currency 4 2 7 4" xfId="934" xr:uid="{00000000-0005-0000-0000-0000A1400000}"/>
    <cellStyle name="Currency 4 2 7 4 2" xfId="935" xr:uid="{00000000-0005-0000-0000-0000A2400000}"/>
    <cellStyle name="Currency 4 2 7 4 2 2" xfId="3117" xr:uid="{00000000-0005-0000-0000-0000A3400000}"/>
    <cellStyle name="Currency 4 2 7 4 2 2 2" xfId="7352" xr:uid="{00000000-0005-0000-0000-0000A4400000}"/>
    <cellStyle name="Currency 4 2 7 4 2 2 2 2" xfId="16866" xr:uid="{00000000-0005-0000-0000-0000A5400000}"/>
    <cellStyle name="Currency 4 2 7 4 2 2 2 3" xfId="28517" xr:uid="{00000000-0005-0000-0000-0000A6400000}"/>
    <cellStyle name="Currency 4 2 7 4 2 2 2 4" xfId="35250" xr:uid="{00000000-0005-0000-0000-0000A7400000}"/>
    <cellStyle name="Currency 4 2 7 4 2 2 3" xfId="11014" xr:uid="{00000000-0005-0000-0000-0000A8400000}"/>
    <cellStyle name="Currency 4 2 7 4 2 2 4" xfId="22758" xr:uid="{00000000-0005-0000-0000-0000A9400000}"/>
    <cellStyle name="Currency 4 2 7 4 2 2 5" xfId="35251" xr:uid="{00000000-0005-0000-0000-0000AA400000}"/>
    <cellStyle name="Currency 4 2 7 4 2 3" xfId="5984" xr:uid="{00000000-0005-0000-0000-0000AB400000}"/>
    <cellStyle name="Currency 4 2 7 4 2 3 2" xfId="16867" xr:uid="{00000000-0005-0000-0000-0000AC400000}"/>
    <cellStyle name="Currency 4 2 7 4 2 3 2 2" xfId="28518" xr:uid="{00000000-0005-0000-0000-0000AD400000}"/>
    <cellStyle name="Currency 4 2 7 4 2 3 3" xfId="11015" xr:uid="{00000000-0005-0000-0000-0000AE400000}"/>
    <cellStyle name="Currency 4 2 7 4 2 3 4" xfId="22759" xr:uid="{00000000-0005-0000-0000-0000AF400000}"/>
    <cellStyle name="Currency 4 2 7 4 2 3 5" xfId="35252" xr:uid="{00000000-0005-0000-0000-0000B0400000}"/>
    <cellStyle name="Currency 4 2 7 4 2 4" xfId="16865" xr:uid="{00000000-0005-0000-0000-0000B1400000}"/>
    <cellStyle name="Currency 4 2 7 4 2 4 2" xfId="28516" xr:uid="{00000000-0005-0000-0000-0000B2400000}"/>
    <cellStyle name="Currency 4 2 7 4 2 5" xfId="11013" xr:uid="{00000000-0005-0000-0000-0000B3400000}"/>
    <cellStyle name="Currency 4 2 7 4 2 6" xfId="22757" xr:uid="{00000000-0005-0000-0000-0000B4400000}"/>
    <cellStyle name="Currency 4 2 7 4 2 7" xfId="35253" xr:uid="{00000000-0005-0000-0000-0000B5400000}"/>
    <cellStyle name="Currency 4 2 7 4 3" xfId="3116" xr:uid="{00000000-0005-0000-0000-0000B6400000}"/>
    <cellStyle name="Currency 4 2 7 4 3 2" xfId="7351" xr:uid="{00000000-0005-0000-0000-0000B7400000}"/>
    <cellStyle name="Currency 4 2 7 4 3 2 2" xfId="16868" xr:uid="{00000000-0005-0000-0000-0000B8400000}"/>
    <cellStyle name="Currency 4 2 7 4 3 2 3" xfId="28519" xr:uid="{00000000-0005-0000-0000-0000B9400000}"/>
    <cellStyle name="Currency 4 2 7 4 3 2 4" xfId="35254" xr:uid="{00000000-0005-0000-0000-0000BA400000}"/>
    <cellStyle name="Currency 4 2 7 4 3 3" xfId="11016" xr:uid="{00000000-0005-0000-0000-0000BB400000}"/>
    <cellStyle name="Currency 4 2 7 4 3 4" xfId="22760" xr:uid="{00000000-0005-0000-0000-0000BC400000}"/>
    <cellStyle name="Currency 4 2 7 4 3 5" xfId="35255" xr:uid="{00000000-0005-0000-0000-0000BD400000}"/>
    <cellStyle name="Currency 4 2 7 4 4" xfId="5318" xr:uid="{00000000-0005-0000-0000-0000BE400000}"/>
    <cellStyle name="Currency 4 2 7 4 4 2" xfId="16869" xr:uid="{00000000-0005-0000-0000-0000BF400000}"/>
    <cellStyle name="Currency 4 2 7 4 4 2 2" xfId="28520" xr:uid="{00000000-0005-0000-0000-0000C0400000}"/>
    <cellStyle name="Currency 4 2 7 4 4 3" xfId="11017" xr:uid="{00000000-0005-0000-0000-0000C1400000}"/>
    <cellStyle name="Currency 4 2 7 4 4 4" xfId="22761" xr:uid="{00000000-0005-0000-0000-0000C2400000}"/>
    <cellStyle name="Currency 4 2 7 4 4 5" xfId="35256" xr:uid="{00000000-0005-0000-0000-0000C3400000}"/>
    <cellStyle name="Currency 4 2 7 4 5" xfId="16864" xr:uid="{00000000-0005-0000-0000-0000C4400000}"/>
    <cellStyle name="Currency 4 2 7 4 5 2" xfId="28515" xr:uid="{00000000-0005-0000-0000-0000C5400000}"/>
    <cellStyle name="Currency 4 2 7 4 6" xfId="11012" xr:uid="{00000000-0005-0000-0000-0000C6400000}"/>
    <cellStyle name="Currency 4 2 7 4 7" xfId="22756" xr:uid="{00000000-0005-0000-0000-0000C7400000}"/>
    <cellStyle name="Currency 4 2 7 4 8" xfId="35257" xr:uid="{00000000-0005-0000-0000-0000C8400000}"/>
    <cellStyle name="Currency 4 2 7 5" xfId="936" xr:uid="{00000000-0005-0000-0000-0000C9400000}"/>
    <cellStyle name="Currency 4 2 7 5 2" xfId="3118" xr:uid="{00000000-0005-0000-0000-0000CA400000}"/>
    <cellStyle name="Currency 4 2 7 5 2 2" xfId="7353" xr:uid="{00000000-0005-0000-0000-0000CB400000}"/>
    <cellStyle name="Currency 4 2 7 5 2 2 2" xfId="16871" xr:uid="{00000000-0005-0000-0000-0000CC400000}"/>
    <cellStyle name="Currency 4 2 7 5 2 2 3" xfId="28522" xr:uid="{00000000-0005-0000-0000-0000CD400000}"/>
    <cellStyle name="Currency 4 2 7 5 2 2 4" xfId="35258" xr:uid="{00000000-0005-0000-0000-0000CE400000}"/>
    <cellStyle name="Currency 4 2 7 5 2 3" xfId="11019" xr:uid="{00000000-0005-0000-0000-0000CF400000}"/>
    <cellStyle name="Currency 4 2 7 5 2 4" xfId="22763" xr:uid="{00000000-0005-0000-0000-0000D0400000}"/>
    <cellStyle name="Currency 4 2 7 5 2 5" xfId="35259" xr:uid="{00000000-0005-0000-0000-0000D1400000}"/>
    <cellStyle name="Currency 4 2 7 5 3" xfId="5985" xr:uid="{00000000-0005-0000-0000-0000D2400000}"/>
    <cellStyle name="Currency 4 2 7 5 3 2" xfId="16872" xr:uid="{00000000-0005-0000-0000-0000D3400000}"/>
    <cellStyle name="Currency 4 2 7 5 3 2 2" xfId="28523" xr:uid="{00000000-0005-0000-0000-0000D4400000}"/>
    <cellStyle name="Currency 4 2 7 5 3 3" xfId="11020" xr:uid="{00000000-0005-0000-0000-0000D5400000}"/>
    <cellStyle name="Currency 4 2 7 5 3 4" xfId="22764" xr:uid="{00000000-0005-0000-0000-0000D6400000}"/>
    <cellStyle name="Currency 4 2 7 5 3 5" xfId="35260" xr:uid="{00000000-0005-0000-0000-0000D7400000}"/>
    <cellStyle name="Currency 4 2 7 5 4" xfId="16870" xr:uid="{00000000-0005-0000-0000-0000D8400000}"/>
    <cellStyle name="Currency 4 2 7 5 4 2" xfId="28521" xr:uid="{00000000-0005-0000-0000-0000D9400000}"/>
    <cellStyle name="Currency 4 2 7 5 5" xfId="11018" xr:uid="{00000000-0005-0000-0000-0000DA400000}"/>
    <cellStyle name="Currency 4 2 7 5 6" xfId="22762" xr:uid="{00000000-0005-0000-0000-0000DB400000}"/>
    <cellStyle name="Currency 4 2 7 5 7" xfId="35261" xr:uid="{00000000-0005-0000-0000-0000DC400000}"/>
    <cellStyle name="Currency 4 2 7 6" xfId="3111" xr:uid="{00000000-0005-0000-0000-0000DD400000}"/>
    <cellStyle name="Currency 4 2 7 6 2" xfId="7346" xr:uid="{00000000-0005-0000-0000-0000DE400000}"/>
    <cellStyle name="Currency 4 2 7 6 2 2" xfId="16873" xr:uid="{00000000-0005-0000-0000-0000DF400000}"/>
    <cellStyle name="Currency 4 2 7 6 2 3" xfId="28524" xr:uid="{00000000-0005-0000-0000-0000E0400000}"/>
    <cellStyle name="Currency 4 2 7 6 2 4" xfId="35262" xr:uid="{00000000-0005-0000-0000-0000E1400000}"/>
    <cellStyle name="Currency 4 2 7 6 3" xfId="11021" xr:uid="{00000000-0005-0000-0000-0000E2400000}"/>
    <cellStyle name="Currency 4 2 7 6 4" xfId="22765" xr:uid="{00000000-0005-0000-0000-0000E3400000}"/>
    <cellStyle name="Currency 4 2 7 6 5" xfId="35263" xr:uid="{00000000-0005-0000-0000-0000E4400000}"/>
    <cellStyle name="Currency 4 2 7 7" xfId="4625" xr:uid="{00000000-0005-0000-0000-0000E5400000}"/>
    <cellStyle name="Currency 4 2 7 7 2" xfId="16874" xr:uid="{00000000-0005-0000-0000-0000E6400000}"/>
    <cellStyle name="Currency 4 2 7 7 2 2" xfId="28525" xr:uid="{00000000-0005-0000-0000-0000E7400000}"/>
    <cellStyle name="Currency 4 2 7 7 3" xfId="11022" xr:uid="{00000000-0005-0000-0000-0000E8400000}"/>
    <cellStyle name="Currency 4 2 7 7 4" xfId="22766" xr:uid="{00000000-0005-0000-0000-0000E9400000}"/>
    <cellStyle name="Currency 4 2 7 7 5" xfId="35264" xr:uid="{00000000-0005-0000-0000-0000EA400000}"/>
    <cellStyle name="Currency 4 2 7 8" xfId="16851" xr:uid="{00000000-0005-0000-0000-0000EB400000}"/>
    <cellStyle name="Currency 4 2 7 8 2" xfId="28502" xr:uid="{00000000-0005-0000-0000-0000EC400000}"/>
    <cellStyle name="Currency 4 2 7 9" xfId="10999" xr:uid="{00000000-0005-0000-0000-0000ED400000}"/>
    <cellStyle name="Currency 4 2 8" xfId="937" xr:uid="{00000000-0005-0000-0000-0000EE400000}"/>
    <cellStyle name="Currency 4 2 8 10" xfId="22767" xr:uid="{00000000-0005-0000-0000-0000EF400000}"/>
    <cellStyle name="Currency 4 2 8 11" xfId="35265" xr:uid="{00000000-0005-0000-0000-0000F0400000}"/>
    <cellStyle name="Currency 4 2 8 2" xfId="938" xr:uid="{00000000-0005-0000-0000-0000F1400000}"/>
    <cellStyle name="Currency 4 2 8 2 2" xfId="939" xr:uid="{00000000-0005-0000-0000-0000F2400000}"/>
    <cellStyle name="Currency 4 2 8 2 2 2" xfId="3121" xr:uid="{00000000-0005-0000-0000-0000F3400000}"/>
    <cellStyle name="Currency 4 2 8 2 2 2 2" xfId="7356" xr:uid="{00000000-0005-0000-0000-0000F4400000}"/>
    <cellStyle name="Currency 4 2 8 2 2 2 2 2" xfId="16878" xr:uid="{00000000-0005-0000-0000-0000F5400000}"/>
    <cellStyle name="Currency 4 2 8 2 2 2 2 3" xfId="28529" xr:uid="{00000000-0005-0000-0000-0000F6400000}"/>
    <cellStyle name="Currency 4 2 8 2 2 2 2 4" xfId="35266" xr:uid="{00000000-0005-0000-0000-0000F7400000}"/>
    <cellStyle name="Currency 4 2 8 2 2 2 3" xfId="11026" xr:uid="{00000000-0005-0000-0000-0000F8400000}"/>
    <cellStyle name="Currency 4 2 8 2 2 2 4" xfId="22770" xr:uid="{00000000-0005-0000-0000-0000F9400000}"/>
    <cellStyle name="Currency 4 2 8 2 2 2 5" xfId="35267" xr:uid="{00000000-0005-0000-0000-0000FA400000}"/>
    <cellStyle name="Currency 4 2 8 2 2 3" xfId="5986" xr:uid="{00000000-0005-0000-0000-0000FB400000}"/>
    <cellStyle name="Currency 4 2 8 2 2 3 2" xfId="16879" xr:uid="{00000000-0005-0000-0000-0000FC400000}"/>
    <cellStyle name="Currency 4 2 8 2 2 3 2 2" xfId="28530" xr:uid="{00000000-0005-0000-0000-0000FD400000}"/>
    <cellStyle name="Currency 4 2 8 2 2 3 3" xfId="11027" xr:uid="{00000000-0005-0000-0000-0000FE400000}"/>
    <cellStyle name="Currency 4 2 8 2 2 3 4" xfId="22771" xr:uid="{00000000-0005-0000-0000-0000FF400000}"/>
    <cellStyle name="Currency 4 2 8 2 2 3 5" xfId="35268" xr:uid="{00000000-0005-0000-0000-000000410000}"/>
    <cellStyle name="Currency 4 2 8 2 2 4" xfId="16877" xr:uid="{00000000-0005-0000-0000-000001410000}"/>
    <cellStyle name="Currency 4 2 8 2 2 4 2" xfId="28528" xr:uid="{00000000-0005-0000-0000-000002410000}"/>
    <cellStyle name="Currency 4 2 8 2 2 5" xfId="11025" xr:uid="{00000000-0005-0000-0000-000003410000}"/>
    <cellStyle name="Currency 4 2 8 2 2 6" xfId="22769" xr:uid="{00000000-0005-0000-0000-000004410000}"/>
    <cellStyle name="Currency 4 2 8 2 2 7" xfId="35269" xr:uid="{00000000-0005-0000-0000-000005410000}"/>
    <cellStyle name="Currency 4 2 8 2 3" xfId="3120" xr:uid="{00000000-0005-0000-0000-000006410000}"/>
    <cellStyle name="Currency 4 2 8 2 3 2" xfId="7355" xr:uid="{00000000-0005-0000-0000-000007410000}"/>
    <cellStyle name="Currency 4 2 8 2 3 2 2" xfId="16880" xr:uid="{00000000-0005-0000-0000-000008410000}"/>
    <cellStyle name="Currency 4 2 8 2 3 2 3" xfId="28531" xr:uid="{00000000-0005-0000-0000-000009410000}"/>
    <cellStyle name="Currency 4 2 8 2 3 2 4" xfId="35270" xr:uid="{00000000-0005-0000-0000-00000A410000}"/>
    <cellStyle name="Currency 4 2 8 2 3 3" xfId="11028" xr:uid="{00000000-0005-0000-0000-00000B410000}"/>
    <cellStyle name="Currency 4 2 8 2 3 4" xfId="22772" xr:uid="{00000000-0005-0000-0000-00000C410000}"/>
    <cellStyle name="Currency 4 2 8 2 3 5" xfId="35271" xr:uid="{00000000-0005-0000-0000-00000D410000}"/>
    <cellStyle name="Currency 4 2 8 2 4" xfId="5196" xr:uid="{00000000-0005-0000-0000-00000E410000}"/>
    <cellStyle name="Currency 4 2 8 2 4 2" xfId="16881" xr:uid="{00000000-0005-0000-0000-00000F410000}"/>
    <cellStyle name="Currency 4 2 8 2 4 2 2" xfId="28532" xr:uid="{00000000-0005-0000-0000-000010410000}"/>
    <cellStyle name="Currency 4 2 8 2 4 3" xfId="11029" xr:uid="{00000000-0005-0000-0000-000011410000}"/>
    <cellStyle name="Currency 4 2 8 2 4 4" xfId="22773" xr:uid="{00000000-0005-0000-0000-000012410000}"/>
    <cellStyle name="Currency 4 2 8 2 4 5" xfId="35272" xr:uid="{00000000-0005-0000-0000-000013410000}"/>
    <cellStyle name="Currency 4 2 8 2 5" xfId="16876" xr:uid="{00000000-0005-0000-0000-000014410000}"/>
    <cellStyle name="Currency 4 2 8 2 5 2" xfId="28527" xr:uid="{00000000-0005-0000-0000-000015410000}"/>
    <cellStyle name="Currency 4 2 8 2 6" xfId="11024" xr:uid="{00000000-0005-0000-0000-000016410000}"/>
    <cellStyle name="Currency 4 2 8 2 7" xfId="22768" xr:uid="{00000000-0005-0000-0000-000017410000}"/>
    <cellStyle name="Currency 4 2 8 2 8" xfId="35273" xr:uid="{00000000-0005-0000-0000-000018410000}"/>
    <cellStyle name="Currency 4 2 8 3" xfId="940" xr:uid="{00000000-0005-0000-0000-000019410000}"/>
    <cellStyle name="Currency 4 2 8 3 2" xfId="941" xr:uid="{00000000-0005-0000-0000-00001A410000}"/>
    <cellStyle name="Currency 4 2 8 3 2 2" xfId="3123" xr:uid="{00000000-0005-0000-0000-00001B410000}"/>
    <cellStyle name="Currency 4 2 8 3 2 2 2" xfId="7358" xr:uid="{00000000-0005-0000-0000-00001C410000}"/>
    <cellStyle name="Currency 4 2 8 3 2 2 2 2" xfId="16884" xr:uid="{00000000-0005-0000-0000-00001D410000}"/>
    <cellStyle name="Currency 4 2 8 3 2 2 2 3" xfId="28535" xr:uid="{00000000-0005-0000-0000-00001E410000}"/>
    <cellStyle name="Currency 4 2 8 3 2 2 2 4" xfId="35274" xr:uid="{00000000-0005-0000-0000-00001F410000}"/>
    <cellStyle name="Currency 4 2 8 3 2 2 3" xfId="11032" xr:uid="{00000000-0005-0000-0000-000020410000}"/>
    <cellStyle name="Currency 4 2 8 3 2 2 4" xfId="22776" xr:uid="{00000000-0005-0000-0000-000021410000}"/>
    <cellStyle name="Currency 4 2 8 3 2 2 5" xfId="35275" xr:uid="{00000000-0005-0000-0000-000022410000}"/>
    <cellStyle name="Currency 4 2 8 3 2 3" xfId="5987" xr:uid="{00000000-0005-0000-0000-000023410000}"/>
    <cellStyle name="Currency 4 2 8 3 2 3 2" xfId="16885" xr:uid="{00000000-0005-0000-0000-000024410000}"/>
    <cellStyle name="Currency 4 2 8 3 2 3 2 2" xfId="28536" xr:uid="{00000000-0005-0000-0000-000025410000}"/>
    <cellStyle name="Currency 4 2 8 3 2 3 3" xfId="11033" xr:uid="{00000000-0005-0000-0000-000026410000}"/>
    <cellStyle name="Currency 4 2 8 3 2 3 4" xfId="22777" xr:uid="{00000000-0005-0000-0000-000027410000}"/>
    <cellStyle name="Currency 4 2 8 3 2 3 5" xfId="35276" xr:uid="{00000000-0005-0000-0000-000028410000}"/>
    <cellStyle name="Currency 4 2 8 3 2 4" xfId="16883" xr:uid="{00000000-0005-0000-0000-000029410000}"/>
    <cellStyle name="Currency 4 2 8 3 2 4 2" xfId="28534" xr:uid="{00000000-0005-0000-0000-00002A410000}"/>
    <cellStyle name="Currency 4 2 8 3 2 5" xfId="11031" xr:uid="{00000000-0005-0000-0000-00002B410000}"/>
    <cellStyle name="Currency 4 2 8 3 2 6" xfId="22775" xr:uid="{00000000-0005-0000-0000-00002C410000}"/>
    <cellStyle name="Currency 4 2 8 3 2 7" xfId="35277" xr:uid="{00000000-0005-0000-0000-00002D410000}"/>
    <cellStyle name="Currency 4 2 8 3 3" xfId="3122" xr:uid="{00000000-0005-0000-0000-00002E410000}"/>
    <cellStyle name="Currency 4 2 8 3 3 2" xfId="7357" xr:uid="{00000000-0005-0000-0000-00002F410000}"/>
    <cellStyle name="Currency 4 2 8 3 3 2 2" xfId="16886" xr:uid="{00000000-0005-0000-0000-000030410000}"/>
    <cellStyle name="Currency 4 2 8 3 3 2 3" xfId="28537" xr:uid="{00000000-0005-0000-0000-000031410000}"/>
    <cellStyle name="Currency 4 2 8 3 3 2 4" xfId="35278" xr:uid="{00000000-0005-0000-0000-000032410000}"/>
    <cellStyle name="Currency 4 2 8 3 3 3" xfId="11034" xr:uid="{00000000-0005-0000-0000-000033410000}"/>
    <cellStyle name="Currency 4 2 8 3 3 4" xfId="22778" xr:uid="{00000000-0005-0000-0000-000034410000}"/>
    <cellStyle name="Currency 4 2 8 3 3 5" xfId="35279" xr:uid="{00000000-0005-0000-0000-000035410000}"/>
    <cellStyle name="Currency 4 2 8 3 4" xfId="4954" xr:uid="{00000000-0005-0000-0000-000036410000}"/>
    <cellStyle name="Currency 4 2 8 3 4 2" xfId="16887" xr:uid="{00000000-0005-0000-0000-000037410000}"/>
    <cellStyle name="Currency 4 2 8 3 4 2 2" xfId="28538" xr:uid="{00000000-0005-0000-0000-000038410000}"/>
    <cellStyle name="Currency 4 2 8 3 4 3" xfId="11035" xr:uid="{00000000-0005-0000-0000-000039410000}"/>
    <cellStyle name="Currency 4 2 8 3 4 4" xfId="22779" xr:uid="{00000000-0005-0000-0000-00003A410000}"/>
    <cellStyle name="Currency 4 2 8 3 4 5" xfId="35280" xr:uid="{00000000-0005-0000-0000-00003B410000}"/>
    <cellStyle name="Currency 4 2 8 3 5" xfId="16882" xr:uid="{00000000-0005-0000-0000-00003C410000}"/>
    <cellStyle name="Currency 4 2 8 3 5 2" xfId="28533" xr:uid="{00000000-0005-0000-0000-00003D410000}"/>
    <cellStyle name="Currency 4 2 8 3 6" xfId="11030" xr:uid="{00000000-0005-0000-0000-00003E410000}"/>
    <cellStyle name="Currency 4 2 8 3 7" xfId="22774" xr:uid="{00000000-0005-0000-0000-00003F410000}"/>
    <cellStyle name="Currency 4 2 8 3 8" xfId="35281" xr:uid="{00000000-0005-0000-0000-000040410000}"/>
    <cellStyle name="Currency 4 2 8 4" xfId="942" xr:uid="{00000000-0005-0000-0000-000041410000}"/>
    <cellStyle name="Currency 4 2 8 4 2" xfId="943" xr:uid="{00000000-0005-0000-0000-000042410000}"/>
    <cellStyle name="Currency 4 2 8 4 2 2" xfId="3125" xr:uid="{00000000-0005-0000-0000-000043410000}"/>
    <cellStyle name="Currency 4 2 8 4 2 2 2" xfId="7360" xr:uid="{00000000-0005-0000-0000-000044410000}"/>
    <cellStyle name="Currency 4 2 8 4 2 2 2 2" xfId="16890" xr:uid="{00000000-0005-0000-0000-000045410000}"/>
    <cellStyle name="Currency 4 2 8 4 2 2 2 3" xfId="28541" xr:uid="{00000000-0005-0000-0000-000046410000}"/>
    <cellStyle name="Currency 4 2 8 4 2 2 2 4" xfId="35282" xr:uid="{00000000-0005-0000-0000-000047410000}"/>
    <cellStyle name="Currency 4 2 8 4 2 2 3" xfId="11038" xr:uid="{00000000-0005-0000-0000-000048410000}"/>
    <cellStyle name="Currency 4 2 8 4 2 2 4" xfId="22782" xr:uid="{00000000-0005-0000-0000-000049410000}"/>
    <cellStyle name="Currency 4 2 8 4 2 2 5" xfId="35283" xr:uid="{00000000-0005-0000-0000-00004A410000}"/>
    <cellStyle name="Currency 4 2 8 4 2 3" xfId="5988" xr:uid="{00000000-0005-0000-0000-00004B410000}"/>
    <cellStyle name="Currency 4 2 8 4 2 3 2" xfId="16891" xr:uid="{00000000-0005-0000-0000-00004C410000}"/>
    <cellStyle name="Currency 4 2 8 4 2 3 2 2" xfId="28542" xr:uid="{00000000-0005-0000-0000-00004D410000}"/>
    <cellStyle name="Currency 4 2 8 4 2 3 3" xfId="11039" xr:uid="{00000000-0005-0000-0000-00004E410000}"/>
    <cellStyle name="Currency 4 2 8 4 2 3 4" xfId="22783" xr:uid="{00000000-0005-0000-0000-00004F410000}"/>
    <cellStyle name="Currency 4 2 8 4 2 3 5" xfId="35284" xr:uid="{00000000-0005-0000-0000-000050410000}"/>
    <cellStyle name="Currency 4 2 8 4 2 4" xfId="16889" xr:uid="{00000000-0005-0000-0000-000051410000}"/>
    <cellStyle name="Currency 4 2 8 4 2 4 2" xfId="28540" xr:uid="{00000000-0005-0000-0000-000052410000}"/>
    <cellStyle name="Currency 4 2 8 4 2 5" xfId="11037" xr:uid="{00000000-0005-0000-0000-000053410000}"/>
    <cellStyle name="Currency 4 2 8 4 2 6" xfId="22781" xr:uid="{00000000-0005-0000-0000-000054410000}"/>
    <cellStyle name="Currency 4 2 8 4 2 7" xfId="35285" xr:uid="{00000000-0005-0000-0000-000055410000}"/>
    <cellStyle name="Currency 4 2 8 4 3" xfId="3124" xr:uid="{00000000-0005-0000-0000-000056410000}"/>
    <cellStyle name="Currency 4 2 8 4 3 2" xfId="7359" xr:uid="{00000000-0005-0000-0000-000057410000}"/>
    <cellStyle name="Currency 4 2 8 4 3 2 2" xfId="16892" xr:uid="{00000000-0005-0000-0000-000058410000}"/>
    <cellStyle name="Currency 4 2 8 4 3 2 3" xfId="28543" xr:uid="{00000000-0005-0000-0000-000059410000}"/>
    <cellStyle name="Currency 4 2 8 4 3 2 4" xfId="35286" xr:uid="{00000000-0005-0000-0000-00005A410000}"/>
    <cellStyle name="Currency 4 2 8 4 3 3" xfId="11040" xr:uid="{00000000-0005-0000-0000-00005B410000}"/>
    <cellStyle name="Currency 4 2 8 4 3 4" xfId="22784" xr:uid="{00000000-0005-0000-0000-00005C410000}"/>
    <cellStyle name="Currency 4 2 8 4 3 5" xfId="35287" xr:uid="{00000000-0005-0000-0000-00005D410000}"/>
    <cellStyle name="Currency 4 2 8 4 4" xfId="5405" xr:uid="{00000000-0005-0000-0000-00005E410000}"/>
    <cellStyle name="Currency 4 2 8 4 4 2" xfId="16893" xr:uid="{00000000-0005-0000-0000-00005F410000}"/>
    <cellStyle name="Currency 4 2 8 4 4 2 2" xfId="28544" xr:uid="{00000000-0005-0000-0000-000060410000}"/>
    <cellStyle name="Currency 4 2 8 4 4 3" xfId="11041" xr:uid="{00000000-0005-0000-0000-000061410000}"/>
    <cellStyle name="Currency 4 2 8 4 4 4" xfId="22785" xr:uid="{00000000-0005-0000-0000-000062410000}"/>
    <cellStyle name="Currency 4 2 8 4 4 5" xfId="35288" xr:uid="{00000000-0005-0000-0000-000063410000}"/>
    <cellStyle name="Currency 4 2 8 4 5" xfId="16888" xr:uid="{00000000-0005-0000-0000-000064410000}"/>
    <cellStyle name="Currency 4 2 8 4 5 2" xfId="28539" xr:uid="{00000000-0005-0000-0000-000065410000}"/>
    <cellStyle name="Currency 4 2 8 4 6" xfId="11036" xr:uid="{00000000-0005-0000-0000-000066410000}"/>
    <cellStyle name="Currency 4 2 8 4 7" xfId="22780" xr:uid="{00000000-0005-0000-0000-000067410000}"/>
    <cellStyle name="Currency 4 2 8 4 8" xfId="35289" xr:uid="{00000000-0005-0000-0000-000068410000}"/>
    <cellStyle name="Currency 4 2 8 5" xfId="944" xr:uid="{00000000-0005-0000-0000-000069410000}"/>
    <cellStyle name="Currency 4 2 8 5 2" xfId="3126" xr:uid="{00000000-0005-0000-0000-00006A410000}"/>
    <cellStyle name="Currency 4 2 8 5 2 2" xfId="7361" xr:uid="{00000000-0005-0000-0000-00006B410000}"/>
    <cellStyle name="Currency 4 2 8 5 2 2 2" xfId="16895" xr:uid="{00000000-0005-0000-0000-00006C410000}"/>
    <cellStyle name="Currency 4 2 8 5 2 2 3" xfId="28546" xr:uid="{00000000-0005-0000-0000-00006D410000}"/>
    <cellStyle name="Currency 4 2 8 5 2 2 4" xfId="35290" xr:uid="{00000000-0005-0000-0000-00006E410000}"/>
    <cellStyle name="Currency 4 2 8 5 2 3" xfId="11043" xr:uid="{00000000-0005-0000-0000-00006F410000}"/>
    <cellStyle name="Currency 4 2 8 5 2 4" xfId="22787" xr:uid="{00000000-0005-0000-0000-000070410000}"/>
    <cellStyle name="Currency 4 2 8 5 2 5" xfId="35291" xr:uid="{00000000-0005-0000-0000-000071410000}"/>
    <cellStyle name="Currency 4 2 8 5 3" xfId="5989" xr:uid="{00000000-0005-0000-0000-000072410000}"/>
    <cellStyle name="Currency 4 2 8 5 3 2" xfId="16896" xr:uid="{00000000-0005-0000-0000-000073410000}"/>
    <cellStyle name="Currency 4 2 8 5 3 2 2" xfId="28547" xr:uid="{00000000-0005-0000-0000-000074410000}"/>
    <cellStyle name="Currency 4 2 8 5 3 3" xfId="11044" xr:uid="{00000000-0005-0000-0000-000075410000}"/>
    <cellStyle name="Currency 4 2 8 5 3 4" xfId="22788" xr:uid="{00000000-0005-0000-0000-000076410000}"/>
    <cellStyle name="Currency 4 2 8 5 3 5" xfId="35292" xr:uid="{00000000-0005-0000-0000-000077410000}"/>
    <cellStyle name="Currency 4 2 8 5 4" xfId="16894" xr:uid="{00000000-0005-0000-0000-000078410000}"/>
    <cellStyle name="Currency 4 2 8 5 4 2" xfId="28545" xr:uid="{00000000-0005-0000-0000-000079410000}"/>
    <cellStyle name="Currency 4 2 8 5 5" xfId="11042" xr:uid="{00000000-0005-0000-0000-00007A410000}"/>
    <cellStyle name="Currency 4 2 8 5 6" xfId="22786" xr:uid="{00000000-0005-0000-0000-00007B410000}"/>
    <cellStyle name="Currency 4 2 8 5 7" xfId="35293" xr:uid="{00000000-0005-0000-0000-00007C410000}"/>
    <cellStyle name="Currency 4 2 8 6" xfId="3119" xr:uid="{00000000-0005-0000-0000-00007D410000}"/>
    <cellStyle name="Currency 4 2 8 6 2" xfId="7354" xr:uid="{00000000-0005-0000-0000-00007E410000}"/>
    <cellStyle name="Currency 4 2 8 6 2 2" xfId="16897" xr:uid="{00000000-0005-0000-0000-00007F410000}"/>
    <cellStyle name="Currency 4 2 8 6 2 3" xfId="28548" xr:uid="{00000000-0005-0000-0000-000080410000}"/>
    <cellStyle name="Currency 4 2 8 6 2 4" xfId="35294" xr:uid="{00000000-0005-0000-0000-000081410000}"/>
    <cellStyle name="Currency 4 2 8 6 3" xfId="11045" xr:uid="{00000000-0005-0000-0000-000082410000}"/>
    <cellStyle name="Currency 4 2 8 6 4" xfId="22789" xr:uid="{00000000-0005-0000-0000-000083410000}"/>
    <cellStyle name="Currency 4 2 8 6 5" xfId="35295" xr:uid="{00000000-0005-0000-0000-000084410000}"/>
    <cellStyle name="Currency 4 2 8 7" xfId="4712" xr:uid="{00000000-0005-0000-0000-000085410000}"/>
    <cellStyle name="Currency 4 2 8 7 2" xfId="16898" xr:uid="{00000000-0005-0000-0000-000086410000}"/>
    <cellStyle name="Currency 4 2 8 7 2 2" xfId="28549" xr:uid="{00000000-0005-0000-0000-000087410000}"/>
    <cellStyle name="Currency 4 2 8 7 3" xfId="11046" xr:uid="{00000000-0005-0000-0000-000088410000}"/>
    <cellStyle name="Currency 4 2 8 7 4" xfId="22790" xr:uid="{00000000-0005-0000-0000-000089410000}"/>
    <cellStyle name="Currency 4 2 8 7 5" xfId="35296" xr:uid="{00000000-0005-0000-0000-00008A410000}"/>
    <cellStyle name="Currency 4 2 8 8" xfId="16875" xr:uid="{00000000-0005-0000-0000-00008B410000}"/>
    <cellStyle name="Currency 4 2 8 8 2" xfId="28526" xr:uid="{00000000-0005-0000-0000-00008C410000}"/>
    <cellStyle name="Currency 4 2 8 9" xfId="11023" xr:uid="{00000000-0005-0000-0000-00008D410000}"/>
    <cellStyle name="Currency 4 2 9" xfId="945" xr:uid="{00000000-0005-0000-0000-00008E410000}"/>
    <cellStyle name="Currency 4 20" xfId="22430" xr:uid="{00000000-0005-0000-0000-00008F410000}"/>
    <cellStyle name="Currency 4 21" xfId="35297" xr:uid="{00000000-0005-0000-0000-000090410000}"/>
    <cellStyle name="Currency 4 3" xfId="946" xr:uid="{00000000-0005-0000-0000-000091410000}"/>
    <cellStyle name="Currency 4 3 10" xfId="4600" xr:uid="{00000000-0005-0000-0000-000092410000}"/>
    <cellStyle name="Currency 4 3 10 2" xfId="16900" xr:uid="{00000000-0005-0000-0000-000093410000}"/>
    <cellStyle name="Currency 4 3 10 2 2" xfId="28551" xr:uid="{00000000-0005-0000-0000-000094410000}"/>
    <cellStyle name="Currency 4 3 10 3" xfId="11048" xr:uid="{00000000-0005-0000-0000-000095410000}"/>
    <cellStyle name="Currency 4 3 10 4" xfId="22792" xr:uid="{00000000-0005-0000-0000-000096410000}"/>
    <cellStyle name="Currency 4 3 10 5" xfId="35298" xr:uid="{00000000-0005-0000-0000-000097410000}"/>
    <cellStyle name="Currency 4 3 11" xfId="16899" xr:uid="{00000000-0005-0000-0000-000098410000}"/>
    <cellStyle name="Currency 4 3 11 2" xfId="28550" xr:uid="{00000000-0005-0000-0000-000099410000}"/>
    <cellStyle name="Currency 4 3 12" xfId="11047" xr:uid="{00000000-0005-0000-0000-00009A410000}"/>
    <cellStyle name="Currency 4 3 13" xfId="22791" xr:uid="{00000000-0005-0000-0000-00009B410000}"/>
    <cellStyle name="Currency 4 3 14" xfId="35299" xr:uid="{00000000-0005-0000-0000-00009C410000}"/>
    <cellStyle name="Currency 4 3 2" xfId="947" xr:uid="{00000000-0005-0000-0000-00009D410000}"/>
    <cellStyle name="Currency 4 3 2 10" xfId="22793" xr:uid="{00000000-0005-0000-0000-00009E410000}"/>
    <cellStyle name="Currency 4 3 2 11" xfId="35300" xr:uid="{00000000-0005-0000-0000-00009F410000}"/>
    <cellStyle name="Currency 4 3 2 2" xfId="948" xr:uid="{00000000-0005-0000-0000-0000A0410000}"/>
    <cellStyle name="Currency 4 3 2 2 2" xfId="949" xr:uid="{00000000-0005-0000-0000-0000A1410000}"/>
    <cellStyle name="Currency 4 3 2 2 2 2" xfId="3130" xr:uid="{00000000-0005-0000-0000-0000A2410000}"/>
    <cellStyle name="Currency 4 3 2 2 2 2 2" xfId="7365" xr:uid="{00000000-0005-0000-0000-0000A3410000}"/>
    <cellStyle name="Currency 4 3 2 2 2 2 2 2" xfId="16904" xr:uid="{00000000-0005-0000-0000-0000A4410000}"/>
    <cellStyle name="Currency 4 3 2 2 2 2 2 3" xfId="28555" xr:uid="{00000000-0005-0000-0000-0000A5410000}"/>
    <cellStyle name="Currency 4 3 2 2 2 2 2 4" xfId="35301" xr:uid="{00000000-0005-0000-0000-0000A6410000}"/>
    <cellStyle name="Currency 4 3 2 2 2 2 3" xfId="11052" xr:uid="{00000000-0005-0000-0000-0000A7410000}"/>
    <cellStyle name="Currency 4 3 2 2 2 2 4" xfId="22796" xr:uid="{00000000-0005-0000-0000-0000A8410000}"/>
    <cellStyle name="Currency 4 3 2 2 2 2 5" xfId="35302" xr:uid="{00000000-0005-0000-0000-0000A9410000}"/>
    <cellStyle name="Currency 4 3 2 2 2 3" xfId="5990" xr:uid="{00000000-0005-0000-0000-0000AA410000}"/>
    <cellStyle name="Currency 4 3 2 2 2 3 2" xfId="16905" xr:uid="{00000000-0005-0000-0000-0000AB410000}"/>
    <cellStyle name="Currency 4 3 2 2 2 3 2 2" xfId="28556" xr:uid="{00000000-0005-0000-0000-0000AC410000}"/>
    <cellStyle name="Currency 4 3 2 2 2 3 3" xfId="11053" xr:uid="{00000000-0005-0000-0000-0000AD410000}"/>
    <cellStyle name="Currency 4 3 2 2 2 3 4" xfId="22797" xr:uid="{00000000-0005-0000-0000-0000AE410000}"/>
    <cellStyle name="Currency 4 3 2 2 2 3 5" xfId="35303" xr:uid="{00000000-0005-0000-0000-0000AF410000}"/>
    <cellStyle name="Currency 4 3 2 2 2 4" xfId="16903" xr:uid="{00000000-0005-0000-0000-0000B0410000}"/>
    <cellStyle name="Currency 4 3 2 2 2 4 2" xfId="28554" xr:uid="{00000000-0005-0000-0000-0000B1410000}"/>
    <cellStyle name="Currency 4 3 2 2 2 5" xfId="11051" xr:uid="{00000000-0005-0000-0000-0000B2410000}"/>
    <cellStyle name="Currency 4 3 2 2 2 6" xfId="22795" xr:uid="{00000000-0005-0000-0000-0000B3410000}"/>
    <cellStyle name="Currency 4 3 2 2 2 7" xfId="35304" xr:uid="{00000000-0005-0000-0000-0000B4410000}"/>
    <cellStyle name="Currency 4 3 2 2 3" xfId="3129" xr:uid="{00000000-0005-0000-0000-0000B5410000}"/>
    <cellStyle name="Currency 4 3 2 2 3 2" xfId="7364" xr:uid="{00000000-0005-0000-0000-0000B6410000}"/>
    <cellStyle name="Currency 4 3 2 2 3 2 2" xfId="16906" xr:uid="{00000000-0005-0000-0000-0000B7410000}"/>
    <cellStyle name="Currency 4 3 2 2 3 2 3" xfId="28557" xr:uid="{00000000-0005-0000-0000-0000B8410000}"/>
    <cellStyle name="Currency 4 3 2 2 3 2 4" xfId="35305" xr:uid="{00000000-0005-0000-0000-0000B9410000}"/>
    <cellStyle name="Currency 4 3 2 2 3 3" xfId="11054" xr:uid="{00000000-0005-0000-0000-0000BA410000}"/>
    <cellStyle name="Currency 4 3 2 2 3 4" xfId="22798" xr:uid="{00000000-0005-0000-0000-0000BB410000}"/>
    <cellStyle name="Currency 4 3 2 2 3 5" xfId="35306" xr:uid="{00000000-0005-0000-0000-0000BC410000}"/>
    <cellStyle name="Currency 4 3 2 2 4" xfId="5117" xr:uid="{00000000-0005-0000-0000-0000BD410000}"/>
    <cellStyle name="Currency 4 3 2 2 4 2" xfId="16907" xr:uid="{00000000-0005-0000-0000-0000BE410000}"/>
    <cellStyle name="Currency 4 3 2 2 4 2 2" xfId="28558" xr:uid="{00000000-0005-0000-0000-0000BF410000}"/>
    <cellStyle name="Currency 4 3 2 2 4 3" xfId="11055" xr:uid="{00000000-0005-0000-0000-0000C0410000}"/>
    <cellStyle name="Currency 4 3 2 2 4 4" xfId="22799" xr:uid="{00000000-0005-0000-0000-0000C1410000}"/>
    <cellStyle name="Currency 4 3 2 2 4 5" xfId="35307" xr:uid="{00000000-0005-0000-0000-0000C2410000}"/>
    <cellStyle name="Currency 4 3 2 2 5" xfId="16902" xr:uid="{00000000-0005-0000-0000-0000C3410000}"/>
    <cellStyle name="Currency 4 3 2 2 5 2" xfId="28553" xr:uid="{00000000-0005-0000-0000-0000C4410000}"/>
    <cellStyle name="Currency 4 3 2 2 6" xfId="11050" xr:uid="{00000000-0005-0000-0000-0000C5410000}"/>
    <cellStyle name="Currency 4 3 2 2 7" xfId="22794" xr:uid="{00000000-0005-0000-0000-0000C6410000}"/>
    <cellStyle name="Currency 4 3 2 2 8" xfId="35308" xr:uid="{00000000-0005-0000-0000-0000C7410000}"/>
    <cellStyle name="Currency 4 3 2 3" xfId="950" xr:uid="{00000000-0005-0000-0000-0000C8410000}"/>
    <cellStyle name="Currency 4 3 2 3 2" xfId="951" xr:uid="{00000000-0005-0000-0000-0000C9410000}"/>
    <cellStyle name="Currency 4 3 2 3 2 2" xfId="3132" xr:uid="{00000000-0005-0000-0000-0000CA410000}"/>
    <cellStyle name="Currency 4 3 2 3 2 2 2" xfId="7367" xr:uid="{00000000-0005-0000-0000-0000CB410000}"/>
    <cellStyle name="Currency 4 3 2 3 2 2 2 2" xfId="16910" xr:uid="{00000000-0005-0000-0000-0000CC410000}"/>
    <cellStyle name="Currency 4 3 2 3 2 2 2 3" xfId="28561" xr:uid="{00000000-0005-0000-0000-0000CD410000}"/>
    <cellStyle name="Currency 4 3 2 3 2 2 2 4" xfId="35309" xr:uid="{00000000-0005-0000-0000-0000CE410000}"/>
    <cellStyle name="Currency 4 3 2 3 2 2 3" xfId="11058" xr:uid="{00000000-0005-0000-0000-0000CF410000}"/>
    <cellStyle name="Currency 4 3 2 3 2 2 4" xfId="22802" xr:uid="{00000000-0005-0000-0000-0000D0410000}"/>
    <cellStyle name="Currency 4 3 2 3 2 2 5" xfId="35310" xr:uid="{00000000-0005-0000-0000-0000D1410000}"/>
    <cellStyle name="Currency 4 3 2 3 2 3" xfId="5991" xr:uid="{00000000-0005-0000-0000-0000D2410000}"/>
    <cellStyle name="Currency 4 3 2 3 2 3 2" xfId="16911" xr:uid="{00000000-0005-0000-0000-0000D3410000}"/>
    <cellStyle name="Currency 4 3 2 3 2 3 2 2" xfId="28562" xr:uid="{00000000-0005-0000-0000-0000D4410000}"/>
    <cellStyle name="Currency 4 3 2 3 2 3 3" xfId="11059" xr:uid="{00000000-0005-0000-0000-0000D5410000}"/>
    <cellStyle name="Currency 4 3 2 3 2 3 4" xfId="22803" xr:uid="{00000000-0005-0000-0000-0000D6410000}"/>
    <cellStyle name="Currency 4 3 2 3 2 3 5" xfId="35311" xr:uid="{00000000-0005-0000-0000-0000D7410000}"/>
    <cellStyle name="Currency 4 3 2 3 2 4" xfId="16909" xr:uid="{00000000-0005-0000-0000-0000D8410000}"/>
    <cellStyle name="Currency 4 3 2 3 2 4 2" xfId="28560" xr:uid="{00000000-0005-0000-0000-0000D9410000}"/>
    <cellStyle name="Currency 4 3 2 3 2 5" xfId="11057" xr:uid="{00000000-0005-0000-0000-0000DA410000}"/>
    <cellStyle name="Currency 4 3 2 3 2 6" xfId="22801" xr:uid="{00000000-0005-0000-0000-0000DB410000}"/>
    <cellStyle name="Currency 4 3 2 3 2 7" xfId="35312" xr:uid="{00000000-0005-0000-0000-0000DC410000}"/>
    <cellStyle name="Currency 4 3 2 3 3" xfId="3131" xr:uid="{00000000-0005-0000-0000-0000DD410000}"/>
    <cellStyle name="Currency 4 3 2 3 3 2" xfId="7366" xr:uid="{00000000-0005-0000-0000-0000DE410000}"/>
    <cellStyle name="Currency 4 3 2 3 3 2 2" xfId="16912" xr:uid="{00000000-0005-0000-0000-0000DF410000}"/>
    <cellStyle name="Currency 4 3 2 3 3 2 3" xfId="28563" xr:uid="{00000000-0005-0000-0000-0000E0410000}"/>
    <cellStyle name="Currency 4 3 2 3 3 2 4" xfId="35313" xr:uid="{00000000-0005-0000-0000-0000E1410000}"/>
    <cellStyle name="Currency 4 3 2 3 3 3" xfId="11060" xr:uid="{00000000-0005-0000-0000-0000E2410000}"/>
    <cellStyle name="Currency 4 3 2 3 3 4" xfId="22804" xr:uid="{00000000-0005-0000-0000-0000E3410000}"/>
    <cellStyle name="Currency 4 3 2 3 3 5" xfId="35314" xr:uid="{00000000-0005-0000-0000-0000E4410000}"/>
    <cellStyle name="Currency 4 3 2 3 4" xfId="4875" xr:uid="{00000000-0005-0000-0000-0000E5410000}"/>
    <cellStyle name="Currency 4 3 2 3 4 2" xfId="16913" xr:uid="{00000000-0005-0000-0000-0000E6410000}"/>
    <cellStyle name="Currency 4 3 2 3 4 2 2" xfId="28564" xr:uid="{00000000-0005-0000-0000-0000E7410000}"/>
    <cellStyle name="Currency 4 3 2 3 4 3" xfId="11061" xr:uid="{00000000-0005-0000-0000-0000E8410000}"/>
    <cellStyle name="Currency 4 3 2 3 4 4" xfId="22805" xr:uid="{00000000-0005-0000-0000-0000E9410000}"/>
    <cellStyle name="Currency 4 3 2 3 4 5" xfId="35315" xr:uid="{00000000-0005-0000-0000-0000EA410000}"/>
    <cellStyle name="Currency 4 3 2 3 5" xfId="16908" xr:uid="{00000000-0005-0000-0000-0000EB410000}"/>
    <cellStyle name="Currency 4 3 2 3 5 2" xfId="28559" xr:uid="{00000000-0005-0000-0000-0000EC410000}"/>
    <cellStyle name="Currency 4 3 2 3 6" xfId="11056" xr:uid="{00000000-0005-0000-0000-0000ED410000}"/>
    <cellStyle name="Currency 4 3 2 3 7" xfId="22800" xr:uid="{00000000-0005-0000-0000-0000EE410000}"/>
    <cellStyle name="Currency 4 3 2 3 8" xfId="35316" xr:uid="{00000000-0005-0000-0000-0000EF410000}"/>
    <cellStyle name="Currency 4 3 2 4" xfId="952" xr:uid="{00000000-0005-0000-0000-0000F0410000}"/>
    <cellStyle name="Currency 4 3 2 4 2" xfId="953" xr:uid="{00000000-0005-0000-0000-0000F1410000}"/>
    <cellStyle name="Currency 4 3 2 4 2 2" xfId="3134" xr:uid="{00000000-0005-0000-0000-0000F2410000}"/>
    <cellStyle name="Currency 4 3 2 4 2 2 2" xfId="7369" xr:uid="{00000000-0005-0000-0000-0000F3410000}"/>
    <cellStyle name="Currency 4 3 2 4 2 2 2 2" xfId="16916" xr:uid="{00000000-0005-0000-0000-0000F4410000}"/>
    <cellStyle name="Currency 4 3 2 4 2 2 2 3" xfId="28567" xr:uid="{00000000-0005-0000-0000-0000F5410000}"/>
    <cellStyle name="Currency 4 3 2 4 2 2 2 4" xfId="35317" xr:uid="{00000000-0005-0000-0000-0000F6410000}"/>
    <cellStyle name="Currency 4 3 2 4 2 2 3" xfId="11064" xr:uid="{00000000-0005-0000-0000-0000F7410000}"/>
    <cellStyle name="Currency 4 3 2 4 2 2 4" xfId="22808" xr:uid="{00000000-0005-0000-0000-0000F8410000}"/>
    <cellStyle name="Currency 4 3 2 4 2 2 5" xfId="35318" xr:uid="{00000000-0005-0000-0000-0000F9410000}"/>
    <cellStyle name="Currency 4 3 2 4 2 3" xfId="5992" xr:uid="{00000000-0005-0000-0000-0000FA410000}"/>
    <cellStyle name="Currency 4 3 2 4 2 3 2" xfId="16917" xr:uid="{00000000-0005-0000-0000-0000FB410000}"/>
    <cellStyle name="Currency 4 3 2 4 2 3 2 2" xfId="28568" xr:uid="{00000000-0005-0000-0000-0000FC410000}"/>
    <cellStyle name="Currency 4 3 2 4 2 3 3" xfId="11065" xr:uid="{00000000-0005-0000-0000-0000FD410000}"/>
    <cellStyle name="Currency 4 3 2 4 2 3 4" xfId="22809" xr:uid="{00000000-0005-0000-0000-0000FE410000}"/>
    <cellStyle name="Currency 4 3 2 4 2 3 5" xfId="35319" xr:uid="{00000000-0005-0000-0000-0000FF410000}"/>
    <cellStyle name="Currency 4 3 2 4 2 4" xfId="16915" xr:uid="{00000000-0005-0000-0000-000000420000}"/>
    <cellStyle name="Currency 4 3 2 4 2 4 2" xfId="28566" xr:uid="{00000000-0005-0000-0000-000001420000}"/>
    <cellStyle name="Currency 4 3 2 4 2 5" xfId="11063" xr:uid="{00000000-0005-0000-0000-000002420000}"/>
    <cellStyle name="Currency 4 3 2 4 2 6" xfId="22807" xr:uid="{00000000-0005-0000-0000-000003420000}"/>
    <cellStyle name="Currency 4 3 2 4 2 7" xfId="35320" xr:uid="{00000000-0005-0000-0000-000004420000}"/>
    <cellStyle name="Currency 4 3 2 4 3" xfId="3133" xr:uid="{00000000-0005-0000-0000-000005420000}"/>
    <cellStyle name="Currency 4 3 2 4 3 2" xfId="7368" xr:uid="{00000000-0005-0000-0000-000006420000}"/>
    <cellStyle name="Currency 4 3 2 4 3 2 2" xfId="16918" xr:uid="{00000000-0005-0000-0000-000007420000}"/>
    <cellStyle name="Currency 4 3 2 4 3 2 3" xfId="28569" xr:uid="{00000000-0005-0000-0000-000008420000}"/>
    <cellStyle name="Currency 4 3 2 4 3 2 4" xfId="35321" xr:uid="{00000000-0005-0000-0000-000009420000}"/>
    <cellStyle name="Currency 4 3 2 4 3 3" xfId="11066" xr:uid="{00000000-0005-0000-0000-00000A420000}"/>
    <cellStyle name="Currency 4 3 2 4 3 4" xfId="22810" xr:uid="{00000000-0005-0000-0000-00000B420000}"/>
    <cellStyle name="Currency 4 3 2 4 3 5" xfId="35322" xr:uid="{00000000-0005-0000-0000-00000C420000}"/>
    <cellStyle name="Currency 4 3 2 4 4" xfId="5326" xr:uid="{00000000-0005-0000-0000-00000D420000}"/>
    <cellStyle name="Currency 4 3 2 4 4 2" xfId="16919" xr:uid="{00000000-0005-0000-0000-00000E420000}"/>
    <cellStyle name="Currency 4 3 2 4 4 2 2" xfId="28570" xr:uid="{00000000-0005-0000-0000-00000F420000}"/>
    <cellStyle name="Currency 4 3 2 4 4 3" xfId="11067" xr:uid="{00000000-0005-0000-0000-000010420000}"/>
    <cellStyle name="Currency 4 3 2 4 4 4" xfId="22811" xr:uid="{00000000-0005-0000-0000-000011420000}"/>
    <cellStyle name="Currency 4 3 2 4 4 5" xfId="35323" xr:uid="{00000000-0005-0000-0000-000012420000}"/>
    <cellStyle name="Currency 4 3 2 4 5" xfId="16914" xr:uid="{00000000-0005-0000-0000-000013420000}"/>
    <cellStyle name="Currency 4 3 2 4 5 2" xfId="28565" xr:uid="{00000000-0005-0000-0000-000014420000}"/>
    <cellStyle name="Currency 4 3 2 4 6" xfId="11062" xr:uid="{00000000-0005-0000-0000-000015420000}"/>
    <cellStyle name="Currency 4 3 2 4 7" xfId="22806" xr:uid="{00000000-0005-0000-0000-000016420000}"/>
    <cellStyle name="Currency 4 3 2 4 8" xfId="35324" xr:uid="{00000000-0005-0000-0000-000017420000}"/>
    <cellStyle name="Currency 4 3 2 5" xfId="954" xr:uid="{00000000-0005-0000-0000-000018420000}"/>
    <cellStyle name="Currency 4 3 2 5 2" xfId="3135" xr:uid="{00000000-0005-0000-0000-000019420000}"/>
    <cellStyle name="Currency 4 3 2 5 2 2" xfId="7370" xr:uid="{00000000-0005-0000-0000-00001A420000}"/>
    <cellStyle name="Currency 4 3 2 5 2 2 2" xfId="16921" xr:uid="{00000000-0005-0000-0000-00001B420000}"/>
    <cellStyle name="Currency 4 3 2 5 2 2 3" xfId="28572" xr:uid="{00000000-0005-0000-0000-00001C420000}"/>
    <cellStyle name="Currency 4 3 2 5 2 2 4" xfId="35325" xr:uid="{00000000-0005-0000-0000-00001D420000}"/>
    <cellStyle name="Currency 4 3 2 5 2 3" xfId="11069" xr:uid="{00000000-0005-0000-0000-00001E420000}"/>
    <cellStyle name="Currency 4 3 2 5 2 4" xfId="22813" xr:uid="{00000000-0005-0000-0000-00001F420000}"/>
    <cellStyle name="Currency 4 3 2 5 2 5" xfId="35326" xr:uid="{00000000-0005-0000-0000-000020420000}"/>
    <cellStyle name="Currency 4 3 2 5 3" xfId="5993" xr:uid="{00000000-0005-0000-0000-000021420000}"/>
    <cellStyle name="Currency 4 3 2 5 3 2" xfId="16922" xr:uid="{00000000-0005-0000-0000-000022420000}"/>
    <cellStyle name="Currency 4 3 2 5 3 2 2" xfId="28573" xr:uid="{00000000-0005-0000-0000-000023420000}"/>
    <cellStyle name="Currency 4 3 2 5 3 3" xfId="11070" xr:uid="{00000000-0005-0000-0000-000024420000}"/>
    <cellStyle name="Currency 4 3 2 5 3 4" xfId="22814" xr:uid="{00000000-0005-0000-0000-000025420000}"/>
    <cellStyle name="Currency 4 3 2 5 3 5" xfId="35327" xr:uid="{00000000-0005-0000-0000-000026420000}"/>
    <cellStyle name="Currency 4 3 2 5 4" xfId="16920" xr:uid="{00000000-0005-0000-0000-000027420000}"/>
    <cellStyle name="Currency 4 3 2 5 4 2" xfId="28571" xr:uid="{00000000-0005-0000-0000-000028420000}"/>
    <cellStyle name="Currency 4 3 2 5 5" xfId="11068" xr:uid="{00000000-0005-0000-0000-000029420000}"/>
    <cellStyle name="Currency 4 3 2 5 6" xfId="22812" xr:uid="{00000000-0005-0000-0000-00002A420000}"/>
    <cellStyle name="Currency 4 3 2 5 7" xfId="35328" xr:uid="{00000000-0005-0000-0000-00002B420000}"/>
    <cellStyle name="Currency 4 3 2 6" xfId="3128" xr:uid="{00000000-0005-0000-0000-00002C420000}"/>
    <cellStyle name="Currency 4 3 2 6 2" xfId="7363" xr:uid="{00000000-0005-0000-0000-00002D420000}"/>
    <cellStyle name="Currency 4 3 2 6 2 2" xfId="16923" xr:uid="{00000000-0005-0000-0000-00002E420000}"/>
    <cellStyle name="Currency 4 3 2 6 2 3" xfId="28574" xr:uid="{00000000-0005-0000-0000-00002F420000}"/>
    <cellStyle name="Currency 4 3 2 6 2 4" xfId="35329" xr:uid="{00000000-0005-0000-0000-000030420000}"/>
    <cellStyle name="Currency 4 3 2 6 3" xfId="11071" xr:uid="{00000000-0005-0000-0000-000031420000}"/>
    <cellStyle name="Currency 4 3 2 6 4" xfId="22815" xr:uid="{00000000-0005-0000-0000-000032420000}"/>
    <cellStyle name="Currency 4 3 2 6 5" xfId="35330" xr:uid="{00000000-0005-0000-0000-000033420000}"/>
    <cellStyle name="Currency 4 3 2 7" xfId="4633" xr:uid="{00000000-0005-0000-0000-000034420000}"/>
    <cellStyle name="Currency 4 3 2 7 2" xfId="16924" xr:uid="{00000000-0005-0000-0000-000035420000}"/>
    <cellStyle name="Currency 4 3 2 7 2 2" xfId="28575" xr:uid="{00000000-0005-0000-0000-000036420000}"/>
    <cellStyle name="Currency 4 3 2 7 3" xfId="11072" xr:uid="{00000000-0005-0000-0000-000037420000}"/>
    <cellStyle name="Currency 4 3 2 7 4" xfId="22816" xr:uid="{00000000-0005-0000-0000-000038420000}"/>
    <cellStyle name="Currency 4 3 2 7 5" xfId="35331" xr:uid="{00000000-0005-0000-0000-000039420000}"/>
    <cellStyle name="Currency 4 3 2 8" xfId="16901" xr:uid="{00000000-0005-0000-0000-00003A420000}"/>
    <cellStyle name="Currency 4 3 2 8 2" xfId="28552" xr:uid="{00000000-0005-0000-0000-00003B420000}"/>
    <cellStyle name="Currency 4 3 2 9" xfId="11049" xr:uid="{00000000-0005-0000-0000-00003C420000}"/>
    <cellStyle name="Currency 4 3 3" xfId="955" xr:uid="{00000000-0005-0000-0000-00003D420000}"/>
    <cellStyle name="Currency 4 3 3 10" xfId="22817" xr:uid="{00000000-0005-0000-0000-00003E420000}"/>
    <cellStyle name="Currency 4 3 3 11" xfId="35332" xr:uid="{00000000-0005-0000-0000-00003F420000}"/>
    <cellStyle name="Currency 4 3 3 2" xfId="956" xr:uid="{00000000-0005-0000-0000-000040420000}"/>
    <cellStyle name="Currency 4 3 3 2 2" xfId="957" xr:uid="{00000000-0005-0000-0000-000041420000}"/>
    <cellStyle name="Currency 4 3 3 2 2 2" xfId="3138" xr:uid="{00000000-0005-0000-0000-000042420000}"/>
    <cellStyle name="Currency 4 3 3 2 2 2 2" xfId="7373" xr:uid="{00000000-0005-0000-0000-000043420000}"/>
    <cellStyle name="Currency 4 3 3 2 2 2 2 2" xfId="16928" xr:uid="{00000000-0005-0000-0000-000044420000}"/>
    <cellStyle name="Currency 4 3 3 2 2 2 2 3" xfId="28579" xr:uid="{00000000-0005-0000-0000-000045420000}"/>
    <cellStyle name="Currency 4 3 3 2 2 2 2 4" xfId="35333" xr:uid="{00000000-0005-0000-0000-000046420000}"/>
    <cellStyle name="Currency 4 3 3 2 2 2 3" xfId="11076" xr:uid="{00000000-0005-0000-0000-000047420000}"/>
    <cellStyle name="Currency 4 3 3 2 2 2 4" xfId="22820" xr:uid="{00000000-0005-0000-0000-000048420000}"/>
    <cellStyle name="Currency 4 3 3 2 2 2 5" xfId="35334" xr:uid="{00000000-0005-0000-0000-000049420000}"/>
    <cellStyle name="Currency 4 3 3 2 2 3" xfId="5994" xr:uid="{00000000-0005-0000-0000-00004A420000}"/>
    <cellStyle name="Currency 4 3 3 2 2 3 2" xfId="16929" xr:uid="{00000000-0005-0000-0000-00004B420000}"/>
    <cellStyle name="Currency 4 3 3 2 2 3 2 2" xfId="28580" xr:uid="{00000000-0005-0000-0000-00004C420000}"/>
    <cellStyle name="Currency 4 3 3 2 2 3 3" xfId="11077" xr:uid="{00000000-0005-0000-0000-00004D420000}"/>
    <cellStyle name="Currency 4 3 3 2 2 3 4" xfId="22821" xr:uid="{00000000-0005-0000-0000-00004E420000}"/>
    <cellStyle name="Currency 4 3 3 2 2 3 5" xfId="35335" xr:uid="{00000000-0005-0000-0000-00004F420000}"/>
    <cellStyle name="Currency 4 3 3 2 2 4" xfId="16927" xr:uid="{00000000-0005-0000-0000-000050420000}"/>
    <cellStyle name="Currency 4 3 3 2 2 4 2" xfId="28578" xr:uid="{00000000-0005-0000-0000-000051420000}"/>
    <cellStyle name="Currency 4 3 3 2 2 5" xfId="11075" xr:uid="{00000000-0005-0000-0000-000052420000}"/>
    <cellStyle name="Currency 4 3 3 2 2 6" xfId="22819" xr:uid="{00000000-0005-0000-0000-000053420000}"/>
    <cellStyle name="Currency 4 3 3 2 2 7" xfId="35336" xr:uid="{00000000-0005-0000-0000-000054420000}"/>
    <cellStyle name="Currency 4 3 3 2 3" xfId="3137" xr:uid="{00000000-0005-0000-0000-000055420000}"/>
    <cellStyle name="Currency 4 3 3 2 3 2" xfId="7372" xr:uid="{00000000-0005-0000-0000-000056420000}"/>
    <cellStyle name="Currency 4 3 3 2 3 2 2" xfId="16930" xr:uid="{00000000-0005-0000-0000-000057420000}"/>
    <cellStyle name="Currency 4 3 3 2 3 2 3" xfId="28581" xr:uid="{00000000-0005-0000-0000-000058420000}"/>
    <cellStyle name="Currency 4 3 3 2 3 2 4" xfId="35337" xr:uid="{00000000-0005-0000-0000-000059420000}"/>
    <cellStyle name="Currency 4 3 3 2 3 3" xfId="11078" xr:uid="{00000000-0005-0000-0000-00005A420000}"/>
    <cellStyle name="Currency 4 3 3 2 3 4" xfId="22822" xr:uid="{00000000-0005-0000-0000-00005B420000}"/>
    <cellStyle name="Currency 4 3 3 2 3 5" xfId="35338" xr:uid="{00000000-0005-0000-0000-00005C420000}"/>
    <cellStyle name="Currency 4 3 3 2 4" xfId="5204" xr:uid="{00000000-0005-0000-0000-00005D420000}"/>
    <cellStyle name="Currency 4 3 3 2 4 2" xfId="16931" xr:uid="{00000000-0005-0000-0000-00005E420000}"/>
    <cellStyle name="Currency 4 3 3 2 4 2 2" xfId="28582" xr:uid="{00000000-0005-0000-0000-00005F420000}"/>
    <cellStyle name="Currency 4 3 3 2 4 3" xfId="11079" xr:uid="{00000000-0005-0000-0000-000060420000}"/>
    <cellStyle name="Currency 4 3 3 2 4 4" xfId="22823" xr:uid="{00000000-0005-0000-0000-000061420000}"/>
    <cellStyle name="Currency 4 3 3 2 4 5" xfId="35339" xr:uid="{00000000-0005-0000-0000-000062420000}"/>
    <cellStyle name="Currency 4 3 3 2 5" xfId="16926" xr:uid="{00000000-0005-0000-0000-000063420000}"/>
    <cellStyle name="Currency 4 3 3 2 5 2" xfId="28577" xr:uid="{00000000-0005-0000-0000-000064420000}"/>
    <cellStyle name="Currency 4 3 3 2 6" xfId="11074" xr:uid="{00000000-0005-0000-0000-000065420000}"/>
    <cellStyle name="Currency 4 3 3 2 7" xfId="22818" xr:uid="{00000000-0005-0000-0000-000066420000}"/>
    <cellStyle name="Currency 4 3 3 2 8" xfId="35340" xr:uid="{00000000-0005-0000-0000-000067420000}"/>
    <cellStyle name="Currency 4 3 3 3" xfId="958" xr:uid="{00000000-0005-0000-0000-000068420000}"/>
    <cellStyle name="Currency 4 3 3 3 2" xfId="959" xr:uid="{00000000-0005-0000-0000-000069420000}"/>
    <cellStyle name="Currency 4 3 3 3 2 2" xfId="3140" xr:uid="{00000000-0005-0000-0000-00006A420000}"/>
    <cellStyle name="Currency 4 3 3 3 2 2 2" xfId="7375" xr:uid="{00000000-0005-0000-0000-00006B420000}"/>
    <cellStyle name="Currency 4 3 3 3 2 2 2 2" xfId="16934" xr:uid="{00000000-0005-0000-0000-00006C420000}"/>
    <cellStyle name="Currency 4 3 3 3 2 2 2 3" xfId="28585" xr:uid="{00000000-0005-0000-0000-00006D420000}"/>
    <cellStyle name="Currency 4 3 3 3 2 2 2 4" xfId="35341" xr:uid="{00000000-0005-0000-0000-00006E420000}"/>
    <cellStyle name="Currency 4 3 3 3 2 2 3" xfId="11082" xr:uid="{00000000-0005-0000-0000-00006F420000}"/>
    <cellStyle name="Currency 4 3 3 3 2 2 4" xfId="22826" xr:uid="{00000000-0005-0000-0000-000070420000}"/>
    <cellStyle name="Currency 4 3 3 3 2 2 5" xfId="35342" xr:uid="{00000000-0005-0000-0000-000071420000}"/>
    <cellStyle name="Currency 4 3 3 3 2 3" xfId="5995" xr:uid="{00000000-0005-0000-0000-000072420000}"/>
    <cellStyle name="Currency 4 3 3 3 2 3 2" xfId="16935" xr:uid="{00000000-0005-0000-0000-000073420000}"/>
    <cellStyle name="Currency 4 3 3 3 2 3 2 2" xfId="28586" xr:uid="{00000000-0005-0000-0000-000074420000}"/>
    <cellStyle name="Currency 4 3 3 3 2 3 3" xfId="11083" xr:uid="{00000000-0005-0000-0000-000075420000}"/>
    <cellStyle name="Currency 4 3 3 3 2 3 4" xfId="22827" xr:uid="{00000000-0005-0000-0000-000076420000}"/>
    <cellStyle name="Currency 4 3 3 3 2 3 5" xfId="35343" xr:uid="{00000000-0005-0000-0000-000077420000}"/>
    <cellStyle name="Currency 4 3 3 3 2 4" xfId="16933" xr:uid="{00000000-0005-0000-0000-000078420000}"/>
    <cellStyle name="Currency 4 3 3 3 2 4 2" xfId="28584" xr:uid="{00000000-0005-0000-0000-000079420000}"/>
    <cellStyle name="Currency 4 3 3 3 2 5" xfId="11081" xr:uid="{00000000-0005-0000-0000-00007A420000}"/>
    <cellStyle name="Currency 4 3 3 3 2 6" xfId="22825" xr:uid="{00000000-0005-0000-0000-00007B420000}"/>
    <cellStyle name="Currency 4 3 3 3 2 7" xfId="35344" xr:uid="{00000000-0005-0000-0000-00007C420000}"/>
    <cellStyle name="Currency 4 3 3 3 3" xfId="3139" xr:uid="{00000000-0005-0000-0000-00007D420000}"/>
    <cellStyle name="Currency 4 3 3 3 3 2" xfId="7374" xr:uid="{00000000-0005-0000-0000-00007E420000}"/>
    <cellStyle name="Currency 4 3 3 3 3 2 2" xfId="16936" xr:uid="{00000000-0005-0000-0000-00007F420000}"/>
    <cellStyle name="Currency 4 3 3 3 3 2 3" xfId="28587" xr:uid="{00000000-0005-0000-0000-000080420000}"/>
    <cellStyle name="Currency 4 3 3 3 3 2 4" xfId="35345" xr:uid="{00000000-0005-0000-0000-000081420000}"/>
    <cellStyle name="Currency 4 3 3 3 3 3" xfId="11084" xr:uid="{00000000-0005-0000-0000-000082420000}"/>
    <cellStyle name="Currency 4 3 3 3 3 4" xfId="22828" xr:uid="{00000000-0005-0000-0000-000083420000}"/>
    <cellStyle name="Currency 4 3 3 3 3 5" xfId="35346" xr:uid="{00000000-0005-0000-0000-000084420000}"/>
    <cellStyle name="Currency 4 3 3 3 4" xfId="4962" xr:uid="{00000000-0005-0000-0000-000085420000}"/>
    <cellStyle name="Currency 4 3 3 3 4 2" xfId="16937" xr:uid="{00000000-0005-0000-0000-000086420000}"/>
    <cellStyle name="Currency 4 3 3 3 4 2 2" xfId="28588" xr:uid="{00000000-0005-0000-0000-000087420000}"/>
    <cellStyle name="Currency 4 3 3 3 4 3" xfId="11085" xr:uid="{00000000-0005-0000-0000-000088420000}"/>
    <cellStyle name="Currency 4 3 3 3 4 4" xfId="22829" xr:uid="{00000000-0005-0000-0000-000089420000}"/>
    <cellStyle name="Currency 4 3 3 3 4 5" xfId="35347" xr:uid="{00000000-0005-0000-0000-00008A420000}"/>
    <cellStyle name="Currency 4 3 3 3 5" xfId="16932" xr:uid="{00000000-0005-0000-0000-00008B420000}"/>
    <cellStyle name="Currency 4 3 3 3 5 2" xfId="28583" xr:uid="{00000000-0005-0000-0000-00008C420000}"/>
    <cellStyle name="Currency 4 3 3 3 6" xfId="11080" xr:uid="{00000000-0005-0000-0000-00008D420000}"/>
    <cellStyle name="Currency 4 3 3 3 7" xfId="22824" xr:uid="{00000000-0005-0000-0000-00008E420000}"/>
    <cellStyle name="Currency 4 3 3 3 8" xfId="35348" xr:uid="{00000000-0005-0000-0000-00008F420000}"/>
    <cellStyle name="Currency 4 3 3 4" xfId="960" xr:uid="{00000000-0005-0000-0000-000090420000}"/>
    <cellStyle name="Currency 4 3 3 4 2" xfId="961" xr:uid="{00000000-0005-0000-0000-000091420000}"/>
    <cellStyle name="Currency 4 3 3 4 2 2" xfId="3142" xr:uid="{00000000-0005-0000-0000-000092420000}"/>
    <cellStyle name="Currency 4 3 3 4 2 2 2" xfId="7377" xr:uid="{00000000-0005-0000-0000-000093420000}"/>
    <cellStyle name="Currency 4 3 3 4 2 2 2 2" xfId="16940" xr:uid="{00000000-0005-0000-0000-000094420000}"/>
    <cellStyle name="Currency 4 3 3 4 2 2 2 3" xfId="28591" xr:uid="{00000000-0005-0000-0000-000095420000}"/>
    <cellStyle name="Currency 4 3 3 4 2 2 2 4" xfId="35349" xr:uid="{00000000-0005-0000-0000-000096420000}"/>
    <cellStyle name="Currency 4 3 3 4 2 2 3" xfId="11088" xr:uid="{00000000-0005-0000-0000-000097420000}"/>
    <cellStyle name="Currency 4 3 3 4 2 2 4" xfId="22832" xr:uid="{00000000-0005-0000-0000-000098420000}"/>
    <cellStyle name="Currency 4 3 3 4 2 2 5" xfId="35350" xr:uid="{00000000-0005-0000-0000-000099420000}"/>
    <cellStyle name="Currency 4 3 3 4 2 3" xfId="5996" xr:uid="{00000000-0005-0000-0000-00009A420000}"/>
    <cellStyle name="Currency 4 3 3 4 2 3 2" xfId="16941" xr:uid="{00000000-0005-0000-0000-00009B420000}"/>
    <cellStyle name="Currency 4 3 3 4 2 3 2 2" xfId="28592" xr:uid="{00000000-0005-0000-0000-00009C420000}"/>
    <cellStyle name="Currency 4 3 3 4 2 3 3" xfId="11089" xr:uid="{00000000-0005-0000-0000-00009D420000}"/>
    <cellStyle name="Currency 4 3 3 4 2 3 4" xfId="22833" xr:uid="{00000000-0005-0000-0000-00009E420000}"/>
    <cellStyle name="Currency 4 3 3 4 2 3 5" xfId="35351" xr:uid="{00000000-0005-0000-0000-00009F420000}"/>
    <cellStyle name="Currency 4 3 3 4 2 4" xfId="16939" xr:uid="{00000000-0005-0000-0000-0000A0420000}"/>
    <cellStyle name="Currency 4 3 3 4 2 4 2" xfId="28590" xr:uid="{00000000-0005-0000-0000-0000A1420000}"/>
    <cellStyle name="Currency 4 3 3 4 2 5" xfId="11087" xr:uid="{00000000-0005-0000-0000-0000A2420000}"/>
    <cellStyle name="Currency 4 3 3 4 2 6" xfId="22831" xr:uid="{00000000-0005-0000-0000-0000A3420000}"/>
    <cellStyle name="Currency 4 3 3 4 2 7" xfId="35352" xr:uid="{00000000-0005-0000-0000-0000A4420000}"/>
    <cellStyle name="Currency 4 3 3 4 3" xfId="3141" xr:uid="{00000000-0005-0000-0000-0000A5420000}"/>
    <cellStyle name="Currency 4 3 3 4 3 2" xfId="7376" xr:uid="{00000000-0005-0000-0000-0000A6420000}"/>
    <cellStyle name="Currency 4 3 3 4 3 2 2" xfId="16942" xr:uid="{00000000-0005-0000-0000-0000A7420000}"/>
    <cellStyle name="Currency 4 3 3 4 3 2 3" xfId="28593" xr:uid="{00000000-0005-0000-0000-0000A8420000}"/>
    <cellStyle name="Currency 4 3 3 4 3 2 4" xfId="35353" xr:uid="{00000000-0005-0000-0000-0000A9420000}"/>
    <cellStyle name="Currency 4 3 3 4 3 3" xfId="11090" xr:uid="{00000000-0005-0000-0000-0000AA420000}"/>
    <cellStyle name="Currency 4 3 3 4 3 4" xfId="22834" xr:uid="{00000000-0005-0000-0000-0000AB420000}"/>
    <cellStyle name="Currency 4 3 3 4 3 5" xfId="35354" xr:uid="{00000000-0005-0000-0000-0000AC420000}"/>
    <cellStyle name="Currency 4 3 3 4 4" xfId="5413" xr:uid="{00000000-0005-0000-0000-0000AD420000}"/>
    <cellStyle name="Currency 4 3 3 4 4 2" xfId="16943" xr:uid="{00000000-0005-0000-0000-0000AE420000}"/>
    <cellStyle name="Currency 4 3 3 4 4 2 2" xfId="28594" xr:uid="{00000000-0005-0000-0000-0000AF420000}"/>
    <cellStyle name="Currency 4 3 3 4 4 3" xfId="11091" xr:uid="{00000000-0005-0000-0000-0000B0420000}"/>
    <cellStyle name="Currency 4 3 3 4 4 4" xfId="22835" xr:uid="{00000000-0005-0000-0000-0000B1420000}"/>
    <cellStyle name="Currency 4 3 3 4 4 5" xfId="35355" xr:uid="{00000000-0005-0000-0000-0000B2420000}"/>
    <cellStyle name="Currency 4 3 3 4 5" xfId="16938" xr:uid="{00000000-0005-0000-0000-0000B3420000}"/>
    <cellStyle name="Currency 4 3 3 4 5 2" xfId="28589" xr:uid="{00000000-0005-0000-0000-0000B4420000}"/>
    <cellStyle name="Currency 4 3 3 4 6" xfId="11086" xr:uid="{00000000-0005-0000-0000-0000B5420000}"/>
    <cellStyle name="Currency 4 3 3 4 7" xfId="22830" xr:uid="{00000000-0005-0000-0000-0000B6420000}"/>
    <cellStyle name="Currency 4 3 3 4 8" xfId="35356" xr:uid="{00000000-0005-0000-0000-0000B7420000}"/>
    <cellStyle name="Currency 4 3 3 5" xfId="962" xr:uid="{00000000-0005-0000-0000-0000B8420000}"/>
    <cellStyle name="Currency 4 3 3 5 2" xfId="3143" xr:uid="{00000000-0005-0000-0000-0000B9420000}"/>
    <cellStyle name="Currency 4 3 3 5 2 2" xfId="7378" xr:uid="{00000000-0005-0000-0000-0000BA420000}"/>
    <cellStyle name="Currency 4 3 3 5 2 2 2" xfId="16945" xr:uid="{00000000-0005-0000-0000-0000BB420000}"/>
    <cellStyle name="Currency 4 3 3 5 2 2 3" xfId="28596" xr:uid="{00000000-0005-0000-0000-0000BC420000}"/>
    <cellStyle name="Currency 4 3 3 5 2 2 4" xfId="35357" xr:uid="{00000000-0005-0000-0000-0000BD420000}"/>
    <cellStyle name="Currency 4 3 3 5 2 3" xfId="11093" xr:uid="{00000000-0005-0000-0000-0000BE420000}"/>
    <cellStyle name="Currency 4 3 3 5 2 4" xfId="22837" xr:uid="{00000000-0005-0000-0000-0000BF420000}"/>
    <cellStyle name="Currency 4 3 3 5 2 5" xfId="35358" xr:uid="{00000000-0005-0000-0000-0000C0420000}"/>
    <cellStyle name="Currency 4 3 3 5 3" xfId="5997" xr:uid="{00000000-0005-0000-0000-0000C1420000}"/>
    <cellStyle name="Currency 4 3 3 5 3 2" xfId="16946" xr:uid="{00000000-0005-0000-0000-0000C2420000}"/>
    <cellStyle name="Currency 4 3 3 5 3 2 2" xfId="28597" xr:uid="{00000000-0005-0000-0000-0000C3420000}"/>
    <cellStyle name="Currency 4 3 3 5 3 3" xfId="11094" xr:uid="{00000000-0005-0000-0000-0000C4420000}"/>
    <cellStyle name="Currency 4 3 3 5 3 4" xfId="22838" xr:uid="{00000000-0005-0000-0000-0000C5420000}"/>
    <cellStyle name="Currency 4 3 3 5 3 5" xfId="35359" xr:uid="{00000000-0005-0000-0000-0000C6420000}"/>
    <cellStyle name="Currency 4 3 3 5 4" xfId="16944" xr:uid="{00000000-0005-0000-0000-0000C7420000}"/>
    <cellStyle name="Currency 4 3 3 5 4 2" xfId="28595" xr:uid="{00000000-0005-0000-0000-0000C8420000}"/>
    <cellStyle name="Currency 4 3 3 5 5" xfId="11092" xr:uid="{00000000-0005-0000-0000-0000C9420000}"/>
    <cellStyle name="Currency 4 3 3 5 6" xfId="22836" xr:uid="{00000000-0005-0000-0000-0000CA420000}"/>
    <cellStyle name="Currency 4 3 3 5 7" xfId="35360" xr:uid="{00000000-0005-0000-0000-0000CB420000}"/>
    <cellStyle name="Currency 4 3 3 6" xfId="3136" xr:uid="{00000000-0005-0000-0000-0000CC420000}"/>
    <cellStyle name="Currency 4 3 3 6 2" xfId="7371" xr:uid="{00000000-0005-0000-0000-0000CD420000}"/>
    <cellStyle name="Currency 4 3 3 6 2 2" xfId="16947" xr:uid="{00000000-0005-0000-0000-0000CE420000}"/>
    <cellStyle name="Currency 4 3 3 6 2 3" xfId="28598" xr:uid="{00000000-0005-0000-0000-0000CF420000}"/>
    <cellStyle name="Currency 4 3 3 6 2 4" xfId="35361" xr:uid="{00000000-0005-0000-0000-0000D0420000}"/>
    <cellStyle name="Currency 4 3 3 6 3" xfId="11095" xr:uid="{00000000-0005-0000-0000-0000D1420000}"/>
    <cellStyle name="Currency 4 3 3 6 4" xfId="22839" xr:uid="{00000000-0005-0000-0000-0000D2420000}"/>
    <cellStyle name="Currency 4 3 3 6 5" xfId="35362" xr:uid="{00000000-0005-0000-0000-0000D3420000}"/>
    <cellStyle name="Currency 4 3 3 7" xfId="4720" xr:uid="{00000000-0005-0000-0000-0000D4420000}"/>
    <cellStyle name="Currency 4 3 3 7 2" xfId="16948" xr:uid="{00000000-0005-0000-0000-0000D5420000}"/>
    <cellStyle name="Currency 4 3 3 7 2 2" xfId="28599" xr:uid="{00000000-0005-0000-0000-0000D6420000}"/>
    <cellStyle name="Currency 4 3 3 7 3" xfId="11096" xr:uid="{00000000-0005-0000-0000-0000D7420000}"/>
    <cellStyle name="Currency 4 3 3 7 4" xfId="22840" xr:uid="{00000000-0005-0000-0000-0000D8420000}"/>
    <cellStyle name="Currency 4 3 3 7 5" xfId="35363" xr:uid="{00000000-0005-0000-0000-0000D9420000}"/>
    <cellStyle name="Currency 4 3 3 8" xfId="16925" xr:uid="{00000000-0005-0000-0000-0000DA420000}"/>
    <cellStyle name="Currency 4 3 3 8 2" xfId="28576" xr:uid="{00000000-0005-0000-0000-0000DB420000}"/>
    <cellStyle name="Currency 4 3 3 9" xfId="11073" xr:uid="{00000000-0005-0000-0000-0000DC420000}"/>
    <cellStyle name="Currency 4 3 4" xfId="963" xr:uid="{00000000-0005-0000-0000-0000DD420000}"/>
    <cellStyle name="Currency 4 3 4 2" xfId="964" xr:uid="{00000000-0005-0000-0000-0000DE420000}"/>
    <cellStyle name="Currency 4 3 4 2 2" xfId="3145" xr:uid="{00000000-0005-0000-0000-0000DF420000}"/>
    <cellStyle name="Currency 4 3 4 2 2 2" xfId="7380" xr:uid="{00000000-0005-0000-0000-0000E0420000}"/>
    <cellStyle name="Currency 4 3 4 2 2 2 2" xfId="16951" xr:uid="{00000000-0005-0000-0000-0000E1420000}"/>
    <cellStyle name="Currency 4 3 4 2 2 2 3" xfId="28602" xr:uid="{00000000-0005-0000-0000-0000E2420000}"/>
    <cellStyle name="Currency 4 3 4 2 2 2 4" xfId="35364" xr:uid="{00000000-0005-0000-0000-0000E3420000}"/>
    <cellStyle name="Currency 4 3 4 2 2 3" xfId="11099" xr:uid="{00000000-0005-0000-0000-0000E4420000}"/>
    <cellStyle name="Currency 4 3 4 2 2 4" xfId="22843" xr:uid="{00000000-0005-0000-0000-0000E5420000}"/>
    <cellStyle name="Currency 4 3 4 2 2 5" xfId="35365" xr:uid="{00000000-0005-0000-0000-0000E6420000}"/>
    <cellStyle name="Currency 4 3 4 2 3" xfId="5998" xr:uid="{00000000-0005-0000-0000-0000E7420000}"/>
    <cellStyle name="Currency 4 3 4 2 3 2" xfId="16952" xr:uid="{00000000-0005-0000-0000-0000E8420000}"/>
    <cellStyle name="Currency 4 3 4 2 3 2 2" xfId="28603" xr:uid="{00000000-0005-0000-0000-0000E9420000}"/>
    <cellStyle name="Currency 4 3 4 2 3 3" xfId="11100" xr:uid="{00000000-0005-0000-0000-0000EA420000}"/>
    <cellStyle name="Currency 4 3 4 2 3 4" xfId="22844" xr:uid="{00000000-0005-0000-0000-0000EB420000}"/>
    <cellStyle name="Currency 4 3 4 2 3 5" xfId="35366" xr:uid="{00000000-0005-0000-0000-0000EC420000}"/>
    <cellStyle name="Currency 4 3 4 2 4" xfId="16950" xr:uid="{00000000-0005-0000-0000-0000ED420000}"/>
    <cellStyle name="Currency 4 3 4 2 4 2" xfId="28601" xr:uid="{00000000-0005-0000-0000-0000EE420000}"/>
    <cellStyle name="Currency 4 3 4 2 5" xfId="11098" xr:uid="{00000000-0005-0000-0000-0000EF420000}"/>
    <cellStyle name="Currency 4 3 4 2 6" xfId="22842" xr:uid="{00000000-0005-0000-0000-0000F0420000}"/>
    <cellStyle name="Currency 4 3 4 2 7" xfId="35367" xr:uid="{00000000-0005-0000-0000-0000F1420000}"/>
    <cellStyle name="Currency 4 3 4 3" xfId="3144" xr:uid="{00000000-0005-0000-0000-0000F2420000}"/>
    <cellStyle name="Currency 4 3 4 3 2" xfId="7379" xr:uid="{00000000-0005-0000-0000-0000F3420000}"/>
    <cellStyle name="Currency 4 3 4 3 2 2" xfId="16953" xr:uid="{00000000-0005-0000-0000-0000F4420000}"/>
    <cellStyle name="Currency 4 3 4 3 2 3" xfId="28604" xr:uid="{00000000-0005-0000-0000-0000F5420000}"/>
    <cellStyle name="Currency 4 3 4 3 2 4" xfId="35368" xr:uid="{00000000-0005-0000-0000-0000F6420000}"/>
    <cellStyle name="Currency 4 3 4 3 3" xfId="11101" xr:uid="{00000000-0005-0000-0000-0000F7420000}"/>
    <cellStyle name="Currency 4 3 4 3 4" xfId="22845" xr:uid="{00000000-0005-0000-0000-0000F8420000}"/>
    <cellStyle name="Currency 4 3 4 3 5" xfId="35369" xr:uid="{00000000-0005-0000-0000-0000F9420000}"/>
    <cellStyle name="Currency 4 3 4 4" xfId="5084" xr:uid="{00000000-0005-0000-0000-0000FA420000}"/>
    <cellStyle name="Currency 4 3 4 4 2" xfId="16954" xr:uid="{00000000-0005-0000-0000-0000FB420000}"/>
    <cellStyle name="Currency 4 3 4 4 2 2" xfId="28605" xr:uid="{00000000-0005-0000-0000-0000FC420000}"/>
    <cellStyle name="Currency 4 3 4 4 3" xfId="11102" xr:uid="{00000000-0005-0000-0000-0000FD420000}"/>
    <cellStyle name="Currency 4 3 4 4 4" xfId="22846" xr:uid="{00000000-0005-0000-0000-0000FE420000}"/>
    <cellStyle name="Currency 4 3 4 4 5" xfId="35370" xr:uid="{00000000-0005-0000-0000-0000FF420000}"/>
    <cellStyle name="Currency 4 3 4 5" xfId="16949" xr:uid="{00000000-0005-0000-0000-000000430000}"/>
    <cellStyle name="Currency 4 3 4 5 2" xfId="28600" xr:uid="{00000000-0005-0000-0000-000001430000}"/>
    <cellStyle name="Currency 4 3 4 6" xfId="11097" xr:uid="{00000000-0005-0000-0000-000002430000}"/>
    <cellStyle name="Currency 4 3 4 7" xfId="22841" xr:uid="{00000000-0005-0000-0000-000003430000}"/>
    <cellStyle name="Currency 4 3 4 8" xfId="35371" xr:uid="{00000000-0005-0000-0000-000004430000}"/>
    <cellStyle name="Currency 4 3 5" xfId="965" xr:uid="{00000000-0005-0000-0000-000005430000}"/>
    <cellStyle name="Currency 4 3 5 2" xfId="966" xr:uid="{00000000-0005-0000-0000-000006430000}"/>
    <cellStyle name="Currency 4 3 5 2 2" xfId="3147" xr:uid="{00000000-0005-0000-0000-000007430000}"/>
    <cellStyle name="Currency 4 3 5 2 2 2" xfId="7382" xr:uid="{00000000-0005-0000-0000-000008430000}"/>
    <cellStyle name="Currency 4 3 5 2 2 2 2" xfId="16957" xr:uid="{00000000-0005-0000-0000-000009430000}"/>
    <cellStyle name="Currency 4 3 5 2 2 2 3" xfId="28608" xr:uid="{00000000-0005-0000-0000-00000A430000}"/>
    <cellStyle name="Currency 4 3 5 2 2 2 4" xfId="35372" xr:uid="{00000000-0005-0000-0000-00000B430000}"/>
    <cellStyle name="Currency 4 3 5 2 2 3" xfId="11105" xr:uid="{00000000-0005-0000-0000-00000C430000}"/>
    <cellStyle name="Currency 4 3 5 2 2 4" xfId="22849" xr:uid="{00000000-0005-0000-0000-00000D430000}"/>
    <cellStyle name="Currency 4 3 5 2 2 5" xfId="35373" xr:uid="{00000000-0005-0000-0000-00000E430000}"/>
    <cellStyle name="Currency 4 3 5 2 3" xfId="5999" xr:uid="{00000000-0005-0000-0000-00000F430000}"/>
    <cellStyle name="Currency 4 3 5 2 3 2" xfId="16958" xr:uid="{00000000-0005-0000-0000-000010430000}"/>
    <cellStyle name="Currency 4 3 5 2 3 2 2" xfId="28609" xr:uid="{00000000-0005-0000-0000-000011430000}"/>
    <cellStyle name="Currency 4 3 5 2 3 3" xfId="11106" xr:uid="{00000000-0005-0000-0000-000012430000}"/>
    <cellStyle name="Currency 4 3 5 2 3 4" xfId="22850" xr:uid="{00000000-0005-0000-0000-000013430000}"/>
    <cellStyle name="Currency 4 3 5 2 3 5" xfId="35374" xr:uid="{00000000-0005-0000-0000-000014430000}"/>
    <cellStyle name="Currency 4 3 5 2 4" xfId="16956" xr:uid="{00000000-0005-0000-0000-000015430000}"/>
    <cellStyle name="Currency 4 3 5 2 4 2" xfId="28607" xr:uid="{00000000-0005-0000-0000-000016430000}"/>
    <cellStyle name="Currency 4 3 5 2 5" xfId="11104" xr:uid="{00000000-0005-0000-0000-000017430000}"/>
    <cellStyle name="Currency 4 3 5 2 6" xfId="22848" xr:uid="{00000000-0005-0000-0000-000018430000}"/>
    <cellStyle name="Currency 4 3 5 2 7" xfId="35375" xr:uid="{00000000-0005-0000-0000-000019430000}"/>
    <cellStyle name="Currency 4 3 5 3" xfId="3146" xr:uid="{00000000-0005-0000-0000-00001A430000}"/>
    <cellStyle name="Currency 4 3 5 3 2" xfId="7381" xr:uid="{00000000-0005-0000-0000-00001B430000}"/>
    <cellStyle name="Currency 4 3 5 3 2 2" xfId="16959" xr:uid="{00000000-0005-0000-0000-00001C430000}"/>
    <cellStyle name="Currency 4 3 5 3 2 3" xfId="28610" xr:uid="{00000000-0005-0000-0000-00001D430000}"/>
    <cellStyle name="Currency 4 3 5 3 2 4" xfId="35376" xr:uid="{00000000-0005-0000-0000-00001E430000}"/>
    <cellStyle name="Currency 4 3 5 3 3" xfId="11107" xr:uid="{00000000-0005-0000-0000-00001F430000}"/>
    <cellStyle name="Currency 4 3 5 3 4" xfId="22851" xr:uid="{00000000-0005-0000-0000-000020430000}"/>
    <cellStyle name="Currency 4 3 5 3 5" xfId="35377" xr:uid="{00000000-0005-0000-0000-000021430000}"/>
    <cellStyle name="Currency 4 3 5 4" xfId="4842" xr:uid="{00000000-0005-0000-0000-000022430000}"/>
    <cellStyle name="Currency 4 3 5 4 2" xfId="16960" xr:uid="{00000000-0005-0000-0000-000023430000}"/>
    <cellStyle name="Currency 4 3 5 4 2 2" xfId="28611" xr:uid="{00000000-0005-0000-0000-000024430000}"/>
    <cellStyle name="Currency 4 3 5 4 3" xfId="11108" xr:uid="{00000000-0005-0000-0000-000025430000}"/>
    <cellStyle name="Currency 4 3 5 4 4" xfId="22852" xr:uid="{00000000-0005-0000-0000-000026430000}"/>
    <cellStyle name="Currency 4 3 5 4 5" xfId="35378" xr:uid="{00000000-0005-0000-0000-000027430000}"/>
    <cellStyle name="Currency 4 3 5 5" xfId="16955" xr:uid="{00000000-0005-0000-0000-000028430000}"/>
    <cellStyle name="Currency 4 3 5 5 2" xfId="28606" xr:uid="{00000000-0005-0000-0000-000029430000}"/>
    <cellStyle name="Currency 4 3 5 6" xfId="11103" xr:uid="{00000000-0005-0000-0000-00002A430000}"/>
    <cellStyle name="Currency 4 3 5 7" xfId="22847" xr:uid="{00000000-0005-0000-0000-00002B430000}"/>
    <cellStyle name="Currency 4 3 5 8" xfId="35379" xr:uid="{00000000-0005-0000-0000-00002C430000}"/>
    <cellStyle name="Currency 4 3 6" xfId="967" xr:uid="{00000000-0005-0000-0000-00002D430000}"/>
    <cellStyle name="Currency 4 3 6 2" xfId="968" xr:uid="{00000000-0005-0000-0000-00002E430000}"/>
    <cellStyle name="Currency 4 3 6 2 2" xfId="3149" xr:uid="{00000000-0005-0000-0000-00002F430000}"/>
    <cellStyle name="Currency 4 3 6 2 2 2" xfId="7384" xr:uid="{00000000-0005-0000-0000-000030430000}"/>
    <cellStyle name="Currency 4 3 6 2 2 2 2" xfId="16963" xr:uid="{00000000-0005-0000-0000-000031430000}"/>
    <cellStyle name="Currency 4 3 6 2 2 2 3" xfId="28614" xr:uid="{00000000-0005-0000-0000-000032430000}"/>
    <cellStyle name="Currency 4 3 6 2 2 2 4" xfId="35380" xr:uid="{00000000-0005-0000-0000-000033430000}"/>
    <cellStyle name="Currency 4 3 6 2 2 3" xfId="11111" xr:uid="{00000000-0005-0000-0000-000034430000}"/>
    <cellStyle name="Currency 4 3 6 2 2 4" xfId="22855" xr:uid="{00000000-0005-0000-0000-000035430000}"/>
    <cellStyle name="Currency 4 3 6 2 2 5" xfId="35381" xr:uid="{00000000-0005-0000-0000-000036430000}"/>
    <cellStyle name="Currency 4 3 6 2 3" xfId="6000" xr:uid="{00000000-0005-0000-0000-000037430000}"/>
    <cellStyle name="Currency 4 3 6 2 3 2" xfId="16964" xr:uid="{00000000-0005-0000-0000-000038430000}"/>
    <cellStyle name="Currency 4 3 6 2 3 2 2" xfId="28615" xr:uid="{00000000-0005-0000-0000-000039430000}"/>
    <cellStyle name="Currency 4 3 6 2 3 3" xfId="11112" xr:uid="{00000000-0005-0000-0000-00003A430000}"/>
    <cellStyle name="Currency 4 3 6 2 3 4" xfId="22856" xr:uid="{00000000-0005-0000-0000-00003B430000}"/>
    <cellStyle name="Currency 4 3 6 2 3 5" xfId="35382" xr:uid="{00000000-0005-0000-0000-00003C430000}"/>
    <cellStyle name="Currency 4 3 6 2 4" xfId="16962" xr:uid="{00000000-0005-0000-0000-00003D430000}"/>
    <cellStyle name="Currency 4 3 6 2 4 2" xfId="28613" xr:uid="{00000000-0005-0000-0000-00003E430000}"/>
    <cellStyle name="Currency 4 3 6 2 5" xfId="11110" xr:uid="{00000000-0005-0000-0000-00003F430000}"/>
    <cellStyle name="Currency 4 3 6 2 6" xfId="22854" xr:uid="{00000000-0005-0000-0000-000040430000}"/>
    <cellStyle name="Currency 4 3 6 2 7" xfId="35383" xr:uid="{00000000-0005-0000-0000-000041430000}"/>
    <cellStyle name="Currency 4 3 6 3" xfId="3148" xr:uid="{00000000-0005-0000-0000-000042430000}"/>
    <cellStyle name="Currency 4 3 6 3 2" xfId="7383" xr:uid="{00000000-0005-0000-0000-000043430000}"/>
    <cellStyle name="Currency 4 3 6 3 2 2" xfId="16965" xr:uid="{00000000-0005-0000-0000-000044430000}"/>
    <cellStyle name="Currency 4 3 6 3 2 3" xfId="28616" xr:uid="{00000000-0005-0000-0000-000045430000}"/>
    <cellStyle name="Currency 4 3 6 3 2 4" xfId="35384" xr:uid="{00000000-0005-0000-0000-000046430000}"/>
    <cellStyle name="Currency 4 3 6 3 3" xfId="11113" xr:uid="{00000000-0005-0000-0000-000047430000}"/>
    <cellStyle name="Currency 4 3 6 3 4" xfId="22857" xr:uid="{00000000-0005-0000-0000-000048430000}"/>
    <cellStyle name="Currency 4 3 6 3 5" xfId="35385" xr:uid="{00000000-0005-0000-0000-000049430000}"/>
    <cellStyle name="Currency 4 3 6 4" xfId="5293" xr:uid="{00000000-0005-0000-0000-00004A430000}"/>
    <cellStyle name="Currency 4 3 6 4 2" xfId="16966" xr:uid="{00000000-0005-0000-0000-00004B430000}"/>
    <cellStyle name="Currency 4 3 6 4 2 2" xfId="28617" xr:uid="{00000000-0005-0000-0000-00004C430000}"/>
    <cellStyle name="Currency 4 3 6 4 3" xfId="11114" xr:uid="{00000000-0005-0000-0000-00004D430000}"/>
    <cellStyle name="Currency 4 3 6 4 4" xfId="22858" xr:uid="{00000000-0005-0000-0000-00004E430000}"/>
    <cellStyle name="Currency 4 3 6 4 5" xfId="35386" xr:uid="{00000000-0005-0000-0000-00004F430000}"/>
    <cellStyle name="Currency 4 3 6 5" xfId="16961" xr:uid="{00000000-0005-0000-0000-000050430000}"/>
    <cellStyle name="Currency 4 3 6 5 2" xfId="28612" xr:uid="{00000000-0005-0000-0000-000051430000}"/>
    <cellStyle name="Currency 4 3 6 6" xfId="11109" xr:uid="{00000000-0005-0000-0000-000052430000}"/>
    <cellStyle name="Currency 4 3 6 7" xfId="22853" xr:uid="{00000000-0005-0000-0000-000053430000}"/>
    <cellStyle name="Currency 4 3 6 8" xfId="35387" xr:uid="{00000000-0005-0000-0000-000054430000}"/>
    <cellStyle name="Currency 4 3 7" xfId="969" xr:uid="{00000000-0005-0000-0000-000055430000}"/>
    <cellStyle name="Currency 4 3 7 2" xfId="3150" xr:uid="{00000000-0005-0000-0000-000056430000}"/>
    <cellStyle name="Currency 4 3 7 2 2" xfId="7385" xr:uid="{00000000-0005-0000-0000-000057430000}"/>
    <cellStyle name="Currency 4 3 7 2 2 2" xfId="16968" xr:uid="{00000000-0005-0000-0000-000058430000}"/>
    <cellStyle name="Currency 4 3 7 2 2 3" xfId="28619" xr:uid="{00000000-0005-0000-0000-000059430000}"/>
    <cellStyle name="Currency 4 3 7 2 2 4" xfId="35388" xr:uid="{00000000-0005-0000-0000-00005A430000}"/>
    <cellStyle name="Currency 4 3 7 2 3" xfId="11116" xr:uid="{00000000-0005-0000-0000-00005B430000}"/>
    <cellStyle name="Currency 4 3 7 2 4" xfId="22860" xr:uid="{00000000-0005-0000-0000-00005C430000}"/>
    <cellStyle name="Currency 4 3 7 2 5" xfId="35389" xr:uid="{00000000-0005-0000-0000-00005D430000}"/>
    <cellStyle name="Currency 4 3 7 3" xfId="6001" xr:uid="{00000000-0005-0000-0000-00005E430000}"/>
    <cellStyle name="Currency 4 3 7 3 2" xfId="16969" xr:uid="{00000000-0005-0000-0000-00005F430000}"/>
    <cellStyle name="Currency 4 3 7 3 2 2" xfId="28620" xr:uid="{00000000-0005-0000-0000-000060430000}"/>
    <cellStyle name="Currency 4 3 7 3 3" xfId="11117" xr:uid="{00000000-0005-0000-0000-000061430000}"/>
    <cellStyle name="Currency 4 3 7 3 4" xfId="22861" xr:uid="{00000000-0005-0000-0000-000062430000}"/>
    <cellStyle name="Currency 4 3 7 3 5" xfId="35390" xr:uid="{00000000-0005-0000-0000-000063430000}"/>
    <cellStyle name="Currency 4 3 7 4" xfId="16967" xr:uid="{00000000-0005-0000-0000-000064430000}"/>
    <cellStyle name="Currency 4 3 7 4 2" xfId="28618" xr:uid="{00000000-0005-0000-0000-000065430000}"/>
    <cellStyle name="Currency 4 3 7 5" xfId="11115" xr:uid="{00000000-0005-0000-0000-000066430000}"/>
    <cellStyle name="Currency 4 3 7 6" xfId="22859" xr:uid="{00000000-0005-0000-0000-000067430000}"/>
    <cellStyle name="Currency 4 3 7 7" xfId="35391" xr:uid="{00000000-0005-0000-0000-000068430000}"/>
    <cellStyle name="Currency 4 3 8" xfId="3127" xr:uid="{00000000-0005-0000-0000-000069430000}"/>
    <cellStyle name="Currency 4 3 8 2" xfId="7362" xr:uid="{00000000-0005-0000-0000-00006A430000}"/>
    <cellStyle name="Currency 4 3 8 2 2" xfId="16970" xr:uid="{00000000-0005-0000-0000-00006B430000}"/>
    <cellStyle name="Currency 4 3 8 2 3" xfId="28621" xr:uid="{00000000-0005-0000-0000-00006C430000}"/>
    <cellStyle name="Currency 4 3 8 2 4" xfId="35392" xr:uid="{00000000-0005-0000-0000-00006D430000}"/>
    <cellStyle name="Currency 4 3 8 3" xfId="11118" xr:uid="{00000000-0005-0000-0000-00006E430000}"/>
    <cellStyle name="Currency 4 3 8 4" xfId="22862" xr:uid="{00000000-0005-0000-0000-00006F430000}"/>
    <cellStyle name="Currency 4 3 8 5" xfId="35393" xr:uid="{00000000-0005-0000-0000-000070430000}"/>
    <cellStyle name="Currency 4 3 9" xfId="4362" xr:uid="{00000000-0005-0000-0000-000071430000}"/>
    <cellStyle name="Currency 4 4" xfId="970" xr:uid="{00000000-0005-0000-0000-000072430000}"/>
    <cellStyle name="Currency 4 4 10" xfId="16971" xr:uid="{00000000-0005-0000-0000-000073430000}"/>
    <cellStyle name="Currency 4 4 10 2" xfId="28622" xr:uid="{00000000-0005-0000-0000-000074430000}"/>
    <cellStyle name="Currency 4 4 11" xfId="11119" xr:uid="{00000000-0005-0000-0000-000075430000}"/>
    <cellStyle name="Currency 4 4 12" xfId="22863" xr:uid="{00000000-0005-0000-0000-000076430000}"/>
    <cellStyle name="Currency 4 4 13" xfId="35394" xr:uid="{00000000-0005-0000-0000-000077430000}"/>
    <cellStyle name="Currency 4 4 2" xfId="971" xr:uid="{00000000-0005-0000-0000-000078430000}"/>
    <cellStyle name="Currency 4 4 2 10" xfId="22864" xr:uid="{00000000-0005-0000-0000-000079430000}"/>
    <cellStyle name="Currency 4 4 2 11" xfId="35395" xr:uid="{00000000-0005-0000-0000-00007A430000}"/>
    <cellStyle name="Currency 4 4 2 2" xfId="972" xr:uid="{00000000-0005-0000-0000-00007B430000}"/>
    <cellStyle name="Currency 4 4 2 2 2" xfId="973" xr:uid="{00000000-0005-0000-0000-00007C430000}"/>
    <cellStyle name="Currency 4 4 2 2 2 2" xfId="3154" xr:uid="{00000000-0005-0000-0000-00007D430000}"/>
    <cellStyle name="Currency 4 4 2 2 2 2 2" xfId="7389" xr:uid="{00000000-0005-0000-0000-00007E430000}"/>
    <cellStyle name="Currency 4 4 2 2 2 2 2 2" xfId="16975" xr:uid="{00000000-0005-0000-0000-00007F430000}"/>
    <cellStyle name="Currency 4 4 2 2 2 2 2 3" xfId="28626" xr:uid="{00000000-0005-0000-0000-000080430000}"/>
    <cellStyle name="Currency 4 4 2 2 2 2 2 4" xfId="35396" xr:uid="{00000000-0005-0000-0000-000081430000}"/>
    <cellStyle name="Currency 4 4 2 2 2 2 3" xfId="11123" xr:uid="{00000000-0005-0000-0000-000082430000}"/>
    <cellStyle name="Currency 4 4 2 2 2 2 4" xfId="22867" xr:uid="{00000000-0005-0000-0000-000083430000}"/>
    <cellStyle name="Currency 4 4 2 2 2 2 5" xfId="35397" xr:uid="{00000000-0005-0000-0000-000084430000}"/>
    <cellStyle name="Currency 4 4 2 2 2 3" xfId="6002" xr:uid="{00000000-0005-0000-0000-000085430000}"/>
    <cellStyle name="Currency 4 4 2 2 2 3 2" xfId="16976" xr:uid="{00000000-0005-0000-0000-000086430000}"/>
    <cellStyle name="Currency 4 4 2 2 2 3 2 2" xfId="28627" xr:uid="{00000000-0005-0000-0000-000087430000}"/>
    <cellStyle name="Currency 4 4 2 2 2 3 3" xfId="11124" xr:uid="{00000000-0005-0000-0000-000088430000}"/>
    <cellStyle name="Currency 4 4 2 2 2 3 4" xfId="22868" xr:uid="{00000000-0005-0000-0000-000089430000}"/>
    <cellStyle name="Currency 4 4 2 2 2 3 5" xfId="35398" xr:uid="{00000000-0005-0000-0000-00008A430000}"/>
    <cellStyle name="Currency 4 4 2 2 2 4" xfId="16974" xr:uid="{00000000-0005-0000-0000-00008B430000}"/>
    <cellStyle name="Currency 4 4 2 2 2 4 2" xfId="28625" xr:uid="{00000000-0005-0000-0000-00008C430000}"/>
    <cellStyle name="Currency 4 4 2 2 2 5" xfId="11122" xr:uid="{00000000-0005-0000-0000-00008D430000}"/>
    <cellStyle name="Currency 4 4 2 2 2 6" xfId="22866" xr:uid="{00000000-0005-0000-0000-00008E430000}"/>
    <cellStyle name="Currency 4 4 2 2 2 7" xfId="35399" xr:uid="{00000000-0005-0000-0000-00008F430000}"/>
    <cellStyle name="Currency 4 4 2 2 3" xfId="3153" xr:uid="{00000000-0005-0000-0000-000090430000}"/>
    <cellStyle name="Currency 4 4 2 2 3 2" xfId="7388" xr:uid="{00000000-0005-0000-0000-000091430000}"/>
    <cellStyle name="Currency 4 4 2 2 3 2 2" xfId="16977" xr:uid="{00000000-0005-0000-0000-000092430000}"/>
    <cellStyle name="Currency 4 4 2 2 3 2 3" xfId="28628" xr:uid="{00000000-0005-0000-0000-000093430000}"/>
    <cellStyle name="Currency 4 4 2 2 3 2 4" xfId="35400" xr:uid="{00000000-0005-0000-0000-000094430000}"/>
    <cellStyle name="Currency 4 4 2 2 3 3" xfId="11125" xr:uid="{00000000-0005-0000-0000-000095430000}"/>
    <cellStyle name="Currency 4 4 2 2 3 4" xfId="22869" xr:uid="{00000000-0005-0000-0000-000096430000}"/>
    <cellStyle name="Currency 4 4 2 2 3 5" xfId="35401" xr:uid="{00000000-0005-0000-0000-000097430000}"/>
    <cellStyle name="Currency 4 4 2 2 4" xfId="5218" xr:uid="{00000000-0005-0000-0000-000098430000}"/>
    <cellStyle name="Currency 4 4 2 2 4 2" xfId="16978" xr:uid="{00000000-0005-0000-0000-000099430000}"/>
    <cellStyle name="Currency 4 4 2 2 4 2 2" xfId="28629" xr:uid="{00000000-0005-0000-0000-00009A430000}"/>
    <cellStyle name="Currency 4 4 2 2 4 3" xfId="11126" xr:uid="{00000000-0005-0000-0000-00009B430000}"/>
    <cellStyle name="Currency 4 4 2 2 4 4" xfId="22870" xr:uid="{00000000-0005-0000-0000-00009C430000}"/>
    <cellStyle name="Currency 4 4 2 2 4 5" xfId="35402" xr:uid="{00000000-0005-0000-0000-00009D430000}"/>
    <cellStyle name="Currency 4 4 2 2 5" xfId="16973" xr:uid="{00000000-0005-0000-0000-00009E430000}"/>
    <cellStyle name="Currency 4 4 2 2 5 2" xfId="28624" xr:uid="{00000000-0005-0000-0000-00009F430000}"/>
    <cellStyle name="Currency 4 4 2 2 6" xfId="11121" xr:uid="{00000000-0005-0000-0000-0000A0430000}"/>
    <cellStyle name="Currency 4 4 2 2 7" xfId="22865" xr:uid="{00000000-0005-0000-0000-0000A1430000}"/>
    <cellStyle name="Currency 4 4 2 2 8" xfId="35403" xr:uid="{00000000-0005-0000-0000-0000A2430000}"/>
    <cellStyle name="Currency 4 4 2 3" xfId="974" xr:uid="{00000000-0005-0000-0000-0000A3430000}"/>
    <cellStyle name="Currency 4 4 2 3 2" xfId="975" xr:uid="{00000000-0005-0000-0000-0000A4430000}"/>
    <cellStyle name="Currency 4 4 2 3 2 2" xfId="3156" xr:uid="{00000000-0005-0000-0000-0000A5430000}"/>
    <cellStyle name="Currency 4 4 2 3 2 2 2" xfId="7391" xr:uid="{00000000-0005-0000-0000-0000A6430000}"/>
    <cellStyle name="Currency 4 4 2 3 2 2 2 2" xfId="16981" xr:uid="{00000000-0005-0000-0000-0000A7430000}"/>
    <cellStyle name="Currency 4 4 2 3 2 2 2 3" xfId="28632" xr:uid="{00000000-0005-0000-0000-0000A8430000}"/>
    <cellStyle name="Currency 4 4 2 3 2 2 2 4" xfId="35404" xr:uid="{00000000-0005-0000-0000-0000A9430000}"/>
    <cellStyle name="Currency 4 4 2 3 2 2 3" xfId="11129" xr:uid="{00000000-0005-0000-0000-0000AA430000}"/>
    <cellStyle name="Currency 4 4 2 3 2 2 4" xfId="22873" xr:uid="{00000000-0005-0000-0000-0000AB430000}"/>
    <cellStyle name="Currency 4 4 2 3 2 2 5" xfId="35405" xr:uid="{00000000-0005-0000-0000-0000AC430000}"/>
    <cellStyle name="Currency 4 4 2 3 2 3" xfId="6003" xr:uid="{00000000-0005-0000-0000-0000AD430000}"/>
    <cellStyle name="Currency 4 4 2 3 2 3 2" xfId="16982" xr:uid="{00000000-0005-0000-0000-0000AE430000}"/>
    <cellStyle name="Currency 4 4 2 3 2 3 2 2" xfId="28633" xr:uid="{00000000-0005-0000-0000-0000AF430000}"/>
    <cellStyle name="Currency 4 4 2 3 2 3 3" xfId="11130" xr:uid="{00000000-0005-0000-0000-0000B0430000}"/>
    <cellStyle name="Currency 4 4 2 3 2 3 4" xfId="22874" xr:uid="{00000000-0005-0000-0000-0000B1430000}"/>
    <cellStyle name="Currency 4 4 2 3 2 3 5" xfId="35406" xr:uid="{00000000-0005-0000-0000-0000B2430000}"/>
    <cellStyle name="Currency 4 4 2 3 2 4" xfId="16980" xr:uid="{00000000-0005-0000-0000-0000B3430000}"/>
    <cellStyle name="Currency 4 4 2 3 2 4 2" xfId="28631" xr:uid="{00000000-0005-0000-0000-0000B4430000}"/>
    <cellStyle name="Currency 4 4 2 3 2 5" xfId="11128" xr:uid="{00000000-0005-0000-0000-0000B5430000}"/>
    <cellStyle name="Currency 4 4 2 3 2 6" xfId="22872" xr:uid="{00000000-0005-0000-0000-0000B6430000}"/>
    <cellStyle name="Currency 4 4 2 3 2 7" xfId="35407" xr:uid="{00000000-0005-0000-0000-0000B7430000}"/>
    <cellStyle name="Currency 4 4 2 3 3" xfId="3155" xr:uid="{00000000-0005-0000-0000-0000B8430000}"/>
    <cellStyle name="Currency 4 4 2 3 3 2" xfId="7390" xr:uid="{00000000-0005-0000-0000-0000B9430000}"/>
    <cellStyle name="Currency 4 4 2 3 3 2 2" xfId="16983" xr:uid="{00000000-0005-0000-0000-0000BA430000}"/>
    <cellStyle name="Currency 4 4 2 3 3 2 3" xfId="28634" xr:uid="{00000000-0005-0000-0000-0000BB430000}"/>
    <cellStyle name="Currency 4 4 2 3 3 2 4" xfId="35408" xr:uid="{00000000-0005-0000-0000-0000BC430000}"/>
    <cellStyle name="Currency 4 4 2 3 3 3" xfId="11131" xr:uid="{00000000-0005-0000-0000-0000BD430000}"/>
    <cellStyle name="Currency 4 4 2 3 3 4" xfId="22875" xr:uid="{00000000-0005-0000-0000-0000BE430000}"/>
    <cellStyle name="Currency 4 4 2 3 3 5" xfId="35409" xr:uid="{00000000-0005-0000-0000-0000BF430000}"/>
    <cellStyle name="Currency 4 4 2 3 4" xfId="4976" xr:uid="{00000000-0005-0000-0000-0000C0430000}"/>
    <cellStyle name="Currency 4 4 2 3 4 2" xfId="16984" xr:uid="{00000000-0005-0000-0000-0000C1430000}"/>
    <cellStyle name="Currency 4 4 2 3 4 2 2" xfId="28635" xr:uid="{00000000-0005-0000-0000-0000C2430000}"/>
    <cellStyle name="Currency 4 4 2 3 4 3" xfId="11132" xr:uid="{00000000-0005-0000-0000-0000C3430000}"/>
    <cellStyle name="Currency 4 4 2 3 4 4" xfId="22876" xr:uid="{00000000-0005-0000-0000-0000C4430000}"/>
    <cellStyle name="Currency 4 4 2 3 4 5" xfId="35410" xr:uid="{00000000-0005-0000-0000-0000C5430000}"/>
    <cellStyle name="Currency 4 4 2 3 5" xfId="16979" xr:uid="{00000000-0005-0000-0000-0000C6430000}"/>
    <cellStyle name="Currency 4 4 2 3 5 2" xfId="28630" xr:uid="{00000000-0005-0000-0000-0000C7430000}"/>
    <cellStyle name="Currency 4 4 2 3 6" xfId="11127" xr:uid="{00000000-0005-0000-0000-0000C8430000}"/>
    <cellStyle name="Currency 4 4 2 3 7" xfId="22871" xr:uid="{00000000-0005-0000-0000-0000C9430000}"/>
    <cellStyle name="Currency 4 4 2 3 8" xfId="35411" xr:uid="{00000000-0005-0000-0000-0000CA430000}"/>
    <cellStyle name="Currency 4 4 2 4" xfId="976" xr:uid="{00000000-0005-0000-0000-0000CB430000}"/>
    <cellStyle name="Currency 4 4 2 4 2" xfId="977" xr:uid="{00000000-0005-0000-0000-0000CC430000}"/>
    <cellStyle name="Currency 4 4 2 4 2 2" xfId="3158" xr:uid="{00000000-0005-0000-0000-0000CD430000}"/>
    <cellStyle name="Currency 4 4 2 4 2 2 2" xfId="7393" xr:uid="{00000000-0005-0000-0000-0000CE430000}"/>
    <cellStyle name="Currency 4 4 2 4 2 2 2 2" xfId="16987" xr:uid="{00000000-0005-0000-0000-0000CF430000}"/>
    <cellStyle name="Currency 4 4 2 4 2 2 2 3" xfId="28638" xr:uid="{00000000-0005-0000-0000-0000D0430000}"/>
    <cellStyle name="Currency 4 4 2 4 2 2 2 4" xfId="35412" xr:uid="{00000000-0005-0000-0000-0000D1430000}"/>
    <cellStyle name="Currency 4 4 2 4 2 2 3" xfId="11135" xr:uid="{00000000-0005-0000-0000-0000D2430000}"/>
    <cellStyle name="Currency 4 4 2 4 2 2 4" xfId="22879" xr:uid="{00000000-0005-0000-0000-0000D3430000}"/>
    <cellStyle name="Currency 4 4 2 4 2 2 5" xfId="35413" xr:uid="{00000000-0005-0000-0000-0000D4430000}"/>
    <cellStyle name="Currency 4 4 2 4 2 3" xfId="6004" xr:uid="{00000000-0005-0000-0000-0000D5430000}"/>
    <cellStyle name="Currency 4 4 2 4 2 3 2" xfId="16988" xr:uid="{00000000-0005-0000-0000-0000D6430000}"/>
    <cellStyle name="Currency 4 4 2 4 2 3 2 2" xfId="28639" xr:uid="{00000000-0005-0000-0000-0000D7430000}"/>
    <cellStyle name="Currency 4 4 2 4 2 3 3" xfId="11136" xr:uid="{00000000-0005-0000-0000-0000D8430000}"/>
    <cellStyle name="Currency 4 4 2 4 2 3 4" xfId="22880" xr:uid="{00000000-0005-0000-0000-0000D9430000}"/>
    <cellStyle name="Currency 4 4 2 4 2 3 5" xfId="35414" xr:uid="{00000000-0005-0000-0000-0000DA430000}"/>
    <cellStyle name="Currency 4 4 2 4 2 4" xfId="16986" xr:uid="{00000000-0005-0000-0000-0000DB430000}"/>
    <cellStyle name="Currency 4 4 2 4 2 4 2" xfId="28637" xr:uid="{00000000-0005-0000-0000-0000DC430000}"/>
    <cellStyle name="Currency 4 4 2 4 2 5" xfId="11134" xr:uid="{00000000-0005-0000-0000-0000DD430000}"/>
    <cellStyle name="Currency 4 4 2 4 2 6" xfId="22878" xr:uid="{00000000-0005-0000-0000-0000DE430000}"/>
    <cellStyle name="Currency 4 4 2 4 2 7" xfId="35415" xr:uid="{00000000-0005-0000-0000-0000DF430000}"/>
    <cellStyle name="Currency 4 4 2 4 3" xfId="3157" xr:uid="{00000000-0005-0000-0000-0000E0430000}"/>
    <cellStyle name="Currency 4 4 2 4 3 2" xfId="7392" xr:uid="{00000000-0005-0000-0000-0000E1430000}"/>
    <cellStyle name="Currency 4 4 2 4 3 2 2" xfId="16989" xr:uid="{00000000-0005-0000-0000-0000E2430000}"/>
    <cellStyle name="Currency 4 4 2 4 3 2 3" xfId="28640" xr:uid="{00000000-0005-0000-0000-0000E3430000}"/>
    <cellStyle name="Currency 4 4 2 4 3 2 4" xfId="35416" xr:uid="{00000000-0005-0000-0000-0000E4430000}"/>
    <cellStyle name="Currency 4 4 2 4 3 3" xfId="11137" xr:uid="{00000000-0005-0000-0000-0000E5430000}"/>
    <cellStyle name="Currency 4 4 2 4 3 4" xfId="22881" xr:uid="{00000000-0005-0000-0000-0000E6430000}"/>
    <cellStyle name="Currency 4 4 2 4 3 5" xfId="35417" xr:uid="{00000000-0005-0000-0000-0000E7430000}"/>
    <cellStyle name="Currency 4 4 2 4 4" xfId="5427" xr:uid="{00000000-0005-0000-0000-0000E8430000}"/>
    <cellStyle name="Currency 4 4 2 4 4 2" xfId="16990" xr:uid="{00000000-0005-0000-0000-0000E9430000}"/>
    <cellStyle name="Currency 4 4 2 4 4 2 2" xfId="28641" xr:uid="{00000000-0005-0000-0000-0000EA430000}"/>
    <cellStyle name="Currency 4 4 2 4 4 3" xfId="11138" xr:uid="{00000000-0005-0000-0000-0000EB430000}"/>
    <cellStyle name="Currency 4 4 2 4 4 4" xfId="22882" xr:uid="{00000000-0005-0000-0000-0000EC430000}"/>
    <cellStyle name="Currency 4 4 2 4 4 5" xfId="35418" xr:uid="{00000000-0005-0000-0000-0000ED430000}"/>
    <cellStyle name="Currency 4 4 2 4 5" xfId="16985" xr:uid="{00000000-0005-0000-0000-0000EE430000}"/>
    <cellStyle name="Currency 4 4 2 4 5 2" xfId="28636" xr:uid="{00000000-0005-0000-0000-0000EF430000}"/>
    <cellStyle name="Currency 4 4 2 4 6" xfId="11133" xr:uid="{00000000-0005-0000-0000-0000F0430000}"/>
    <cellStyle name="Currency 4 4 2 4 7" xfId="22877" xr:uid="{00000000-0005-0000-0000-0000F1430000}"/>
    <cellStyle name="Currency 4 4 2 4 8" xfId="35419" xr:uid="{00000000-0005-0000-0000-0000F2430000}"/>
    <cellStyle name="Currency 4 4 2 5" xfId="978" xr:uid="{00000000-0005-0000-0000-0000F3430000}"/>
    <cellStyle name="Currency 4 4 2 5 2" xfId="3159" xr:uid="{00000000-0005-0000-0000-0000F4430000}"/>
    <cellStyle name="Currency 4 4 2 5 2 2" xfId="7394" xr:uid="{00000000-0005-0000-0000-0000F5430000}"/>
    <cellStyle name="Currency 4 4 2 5 2 2 2" xfId="16992" xr:uid="{00000000-0005-0000-0000-0000F6430000}"/>
    <cellStyle name="Currency 4 4 2 5 2 2 3" xfId="28643" xr:uid="{00000000-0005-0000-0000-0000F7430000}"/>
    <cellStyle name="Currency 4 4 2 5 2 2 4" xfId="35420" xr:uid="{00000000-0005-0000-0000-0000F8430000}"/>
    <cellStyle name="Currency 4 4 2 5 2 3" xfId="11140" xr:uid="{00000000-0005-0000-0000-0000F9430000}"/>
    <cellStyle name="Currency 4 4 2 5 2 4" xfId="22884" xr:uid="{00000000-0005-0000-0000-0000FA430000}"/>
    <cellStyle name="Currency 4 4 2 5 2 5" xfId="35421" xr:uid="{00000000-0005-0000-0000-0000FB430000}"/>
    <cellStyle name="Currency 4 4 2 5 3" xfId="6005" xr:uid="{00000000-0005-0000-0000-0000FC430000}"/>
    <cellStyle name="Currency 4 4 2 5 3 2" xfId="16993" xr:uid="{00000000-0005-0000-0000-0000FD430000}"/>
    <cellStyle name="Currency 4 4 2 5 3 2 2" xfId="28644" xr:uid="{00000000-0005-0000-0000-0000FE430000}"/>
    <cellStyle name="Currency 4 4 2 5 3 3" xfId="11141" xr:uid="{00000000-0005-0000-0000-0000FF430000}"/>
    <cellStyle name="Currency 4 4 2 5 3 4" xfId="22885" xr:uid="{00000000-0005-0000-0000-000000440000}"/>
    <cellStyle name="Currency 4 4 2 5 3 5" xfId="35422" xr:uid="{00000000-0005-0000-0000-000001440000}"/>
    <cellStyle name="Currency 4 4 2 5 4" xfId="16991" xr:uid="{00000000-0005-0000-0000-000002440000}"/>
    <cellStyle name="Currency 4 4 2 5 4 2" xfId="28642" xr:uid="{00000000-0005-0000-0000-000003440000}"/>
    <cellStyle name="Currency 4 4 2 5 5" xfId="11139" xr:uid="{00000000-0005-0000-0000-000004440000}"/>
    <cellStyle name="Currency 4 4 2 5 6" xfId="22883" xr:uid="{00000000-0005-0000-0000-000005440000}"/>
    <cellStyle name="Currency 4 4 2 5 7" xfId="35423" xr:uid="{00000000-0005-0000-0000-000006440000}"/>
    <cellStyle name="Currency 4 4 2 6" xfId="3152" xr:uid="{00000000-0005-0000-0000-000007440000}"/>
    <cellStyle name="Currency 4 4 2 6 2" xfId="7387" xr:uid="{00000000-0005-0000-0000-000008440000}"/>
    <cellStyle name="Currency 4 4 2 6 2 2" xfId="16994" xr:uid="{00000000-0005-0000-0000-000009440000}"/>
    <cellStyle name="Currency 4 4 2 6 2 3" xfId="28645" xr:uid="{00000000-0005-0000-0000-00000A440000}"/>
    <cellStyle name="Currency 4 4 2 6 2 4" xfId="35424" xr:uid="{00000000-0005-0000-0000-00000B440000}"/>
    <cellStyle name="Currency 4 4 2 6 3" xfId="11142" xr:uid="{00000000-0005-0000-0000-00000C440000}"/>
    <cellStyle name="Currency 4 4 2 6 4" xfId="22886" xr:uid="{00000000-0005-0000-0000-00000D440000}"/>
    <cellStyle name="Currency 4 4 2 6 5" xfId="35425" xr:uid="{00000000-0005-0000-0000-00000E440000}"/>
    <cellStyle name="Currency 4 4 2 7" xfId="4734" xr:uid="{00000000-0005-0000-0000-00000F440000}"/>
    <cellStyle name="Currency 4 4 2 7 2" xfId="16995" xr:uid="{00000000-0005-0000-0000-000010440000}"/>
    <cellStyle name="Currency 4 4 2 7 2 2" xfId="28646" xr:uid="{00000000-0005-0000-0000-000011440000}"/>
    <cellStyle name="Currency 4 4 2 7 3" xfId="11143" xr:uid="{00000000-0005-0000-0000-000012440000}"/>
    <cellStyle name="Currency 4 4 2 7 4" xfId="22887" xr:uid="{00000000-0005-0000-0000-000013440000}"/>
    <cellStyle name="Currency 4 4 2 7 5" xfId="35426" xr:uid="{00000000-0005-0000-0000-000014440000}"/>
    <cellStyle name="Currency 4 4 2 8" xfId="16972" xr:uid="{00000000-0005-0000-0000-000015440000}"/>
    <cellStyle name="Currency 4 4 2 8 2" xfId="28623" xr:uid="{00000000-0005-0000-0000-000016440000}"/>
    <cellStyle name="Currency 4 4 2 9" xfId="11120" xr:uid="{00000000-0005-0000-0000-000017440000}"/>
    <cellStyle name="Currency 4 4 3" xfId="979" xr:uid="{00000000-0005-0000-0000-000018440000}"/>
    <cellStyle name="Currency 4 4 3 2" xfId="980" xr:uid="{00000000-0005-0000-0000-000019440000}"/>
    <cellStyle name="Currency 4 4 3 2 2" xfId="3161" xr:uid="{00000000-0005-0000-0000-00001A440000}"/>
    <cellStyle name="Currency 4 4 3 2 2 2" xfId="7396" xr:uid="{00000000-0005-0000-0000-00001B440000}"/>
    <cellStyle name="Currency 4 4 3 2 2 2 2" xfId="16998" xr:uid="{00000000-0005-0000-0000-00001C440000}"/>
    <cellStyle name="Currency 4 4 3 2 2 2 3" xfId="28649" xr:uid="{00000000-0005-0000-0000-00001D440000}"/>
    <cellStyle name="Currency 4 4 3 2 2 2 4" xfId="35427" xr:uid="{00000000-0005-0000-0000-00001E440000}"/>
    <cellStyle name="Currency 4 4 3 2 2 3" xfId="11146" xr:uid="{00000000-0005-0000-0000-00001F440000}"/>
    <cellStyle name="Currency 4 4 3 2 2 4" xfId="22890" xr:uid="{00000000-0005-0000-0000-000020440000}"/>
    <cellStyle name="Currency 4 4 3 2 2 5" xfId="35428" xr:uid="{00000000-0005-0000-0000-000021440000}"/>
    <cellStyle name="Currency 4 4 3 2 3" xfId="6006" xr:uid="{00000000-0005-0000-0000-000022440000}"/>
    <cellStyle name="Currency 4 4 3 2 3 2" xfId="16999" xr:uid="{00000000-0005-0000-0000-000023440000}"/>
    <cellStyle name="Currency 4 4 3 2 3 2 2" xfId="28650" xr:uid="{00000000-0005-0000-0000-000024440000}"/>
    <cellStyle name="Currency 4 4 3 2 3 3" xfId="11147" xr:uid="{00000000-0005-0000-0000-000025440000}"/>
    <cellStyle name="Currency 4 4 3 2 3 4" xfId="22891" xr:uid="{00000000-0005-0000-0000-000026440000}"/>
    <cellStyle name="Currency 4 4 3 2 3 5" xfId="35429" xr:uid="{00000000-0005-0000-0000-000027440000}"/>
    <cellStyle name="Currency 4 4 3 2 4" xfId="16997" xr:uid="{00000000-0005-0000-0000-000028440000}"/>
    <cellStyle name="Currency 4 4 3 2 4 2" xfId="28648" xr:uid="{00000000-0005-0000-0000-000029440000}"/>
    <cellStyle name="Currency 4 4 3 2 5" xfId="11145" xr:uid="{00000000-0005-0000-0000-00002A440000}"/>
    <cellStyle name="Currency 4 4 3 2 6" xfId="22889" xr:uid="{00000000-0005-0000-0000-00002B440000}"/>
    <cellStyle name="Currency 4 4 3 2 7" xfId="35430" xr:uid="{00000000-0005-0000-0000-00002C440000}"/>
    <cellStyle name="Currency 4 4 3 3" xfId="3160" xr:uid="{00000000-0005-0000-0000-00002D440000}"/>
    <cellStyle name="Currency 4 4 3 3 2" xfId="7395" xr:uid="{00000000-0005-0000-0000-00002E440000}"/>
    <cellStyle name="Currency 4 4 3 3 2 2" xfId="17000" xr:uid="{00000000-0005-0000-0000-00002F440000}"/>
    <cellStyle name="Currency 4 4 3 3 2 3" xfId="28651" xr:uid="{00000000-0005-0000-0000-000030440000}"/>
    <cellStyle name="Currency 4 4 3 3 2 4" xfId="35431" xr:uid="{00000000-0005-0000-0000-000031440000}"/>
    <cellStyle name="Currency 4 4 3 3 3" xfId="11148" xr:uid="{00000000-0005-0000-0000-000032440000}"/>
    <cellStyle name="Currency 4 4 3 3 4" xfId="22892" xr:uid="{00000000-0005-0000-0000-000033440000}"/>
    <cellStyle name="Currency 4 4 3 3 5" xfId="35432" xr:uid="{00000000-0005-0000-0000-000034440000}"/>
    <cellStyle name="Currency 4 4 3 4" xfId="5131" xr:uid="{00000000-0005-0000-0000-000035440000}"/>
    <cellStyle name="Currency 4 4 3 4 2" xfId="17001" xr:uid="{00000000-0005-0000-0000-000036440000}"/>
    <cellStyle name="Currency 4 4 3 4 2 2" xfId="28652" xr:uid="{00000000-0005-0000-0000-000037440000}"/>
    <cellStyle name="Currency 4 4 3 4 3" xfId="11149" xr:uid="{00000000-0005-0000-0000-000038440000}"/>
    <cellStyle name="Currency 4 4 3 4 4" xfId="22893" xr:uid="{00000000-0005-0000-0000-000039440000}"/>
    <cellStyle name="Currency 4 4 3 4 5" xfId="35433" xr:uid="{00000000-0005-0000-0000-00003A440000}"/>
    <cellStyle name="Currency 4 4 3 5" xfId="16996" xr:uid="{00000000-0005-0000-0000-00003B440000}"/>
    <cellStyle name="Currency 4 4 3 5 2" xfId="28647" xr:uid="{00000000-0005-0000-0000-00003C440000}"/>
    <cellStyle name="Currency 4 4 3 6" xfId="11144" xr:uid="{00000000-0005-0000-0000-00003D440000}"/>
    <cellStyle name="Currency 4 4 3 7" xfId="22888" xr:uid="{00000000-0005-0000-0000-00003E440000}"/>
    <cellStyle name="Currency 4 4 3 8" xfId="35434" xr:uid="{00000000-0005-0000-0000-00003F440000}"/>
    <cellStyle name="Currency 4 4 4" xfId="981" xr:uid="{00000000-0005-0000-0000-000040440000}"/>
    <cellStyle name="Currency 4 4 4 2" xfId="982" xr:uid="{00000000-0005-0000-0000-000041440000}"/>
    <cellStyle name="Currency 4 4 4 2 2" xfId="3163" xr:uid="{00000000-0005-0000-0000-000042440000}"/>
    <cellStyle name="Currency 4 4 4 2 2 2" xfId="7398" xr:uid="{00000000-0005-0000-0000-000043440000}"/>
    <cellStyle name="Currency 4 4 4 2 2 2 2" xfId="17004" xr:uid="{00000000-0005-0000-0000-000044440000}"/>
    <cellStyle name="Currency 4 4 4 2 2 2 3" xfId="28655" xr:uid="{00000000-0005-0000-0000-000045440000}"/>
    <cellStyle name="Currency 4 4 4 2 2 2 4" xfId="35435" xr:uid="{00000000-0005-0000-0000-000046440000}"/>
    <cellStyle name="Currency 4 4 4 2 2 3" xfId="11152" xr:uid="{00000000-0005-0000-0000-000047440000}"/>
    <cellStyle name="Currency 4 4 4 2 2 4" xfId="22896" xr:uid="{00000000-0005-0000-0000-000048440000}"/>
    <cellStyle name="Currency 4 4 4 2 2 5" xfId="35436" xr:uid="{00000000-0005-0000-0000-000049440000}"/>
    <cellStyle name="Currency 4 4 4 2 3" xfId="6007" xr:uid="{00000000-0005-0000-0000-00004A440000}"/>
    <cellStyle name="Currency 4 4 4 2 3 2" xfId="17005" xr:uid="{00000000-0005-0000-0000-00004B440000}"/>
    <cellStyle name="Currency 4 4 4 2 3 2 2" xfId="28656" xr:uid="{00000000-0005-0000-0000-00004C440000}"/>
    <cellStyle name="Currency 4 4 4 2 3 3" xfId="11153" xr:uid="{00000000-0005-0000-0000-00004D440000}"/>
    <cellStyle name="Currency 4 4 4 2 3 4" xfId="22897" xr:uid="{00000000-0005-0000-0000-00004E440000}"/>
    <cellStyle name="Currency 4 4 4 2 3 5" xfId="35437" xr:uid="{00000000-0005-0000-0000-00004F440000}"/>
    <cellStyle name="Currency 4 4 4 2 4" xfId="17003" xr:uid="{00000000-0005-0000-0000-000050440000}"/>
    <cellStyle name="Currency 4 4 4 2 4 2" xfId="28654" xr:uid="{00000000-0005-0000-0000-000051440000}"/>
    <cellStyle name="Currency 4 4 4 2 5" xfId="11151" xr:uid="{00000000-0005-0000-0000-000052440000}"/>
    <cellStyle name="Currency 4 4 4 2 6" xfId="22895" xr:uid="{00000000-0005-0000-0000-000053440000}"/>
    <cellStyle name="Currency 4 4 4 2 7" xfId="35438" xr:uid="{00000000-0005-0000-0000-000054440000}"/>
    <cellStyle name="Currency 4 4 4 3" xfId="3162" xr:uid="{00000000-0005-0000-0000-000055440000}"/>
    <cellStyle name="Currency 4 4 4 3 2" xfId="7397" xr:uid="{00000000-0005-0000-0000-000056440000}"/>
    <cellStyle name="Currency 4 4 4 3 2 2" xfId="17006" xr:uid="{00000000-0005-0000-0000-000057440000}"/>
    <cellStyle name="Currency 4 4 4 3 2 3" xfId="28657" xr:uid="{00000000-0005-0000-0000-000058440000}"/>
    <cellStyle name="Currency 4 4 4 3 2 4" xfId="35439" xr:uid="{00000000-0005-0000-0000-000059440000}"/>
    <cellStyle name="Currency 4 4 4 3 3" xfId="11154" xr:uid="{00000000-0005-0000-0000-00005A440000}"/>
    <cellStyle name="Currency 4 4 4 3 4" xfId="22898" xr:uid="{00000000-0005-0000-0000-00005B440000}"/>
    <cellStyle name="Currency 4 4 4 3 5" xfId="35440" xr:uid="{00000000-0005-0000-0000-00005C440000}"/>
    <cellStyle name="Currency 4 4 4 4" xfId="4889" xr:uid="{00000000-0005-0000-0000-00005D440000}"/>
    <cellStyle name="Currency 4 4 4 4 2" xfId="17007" xr:uid="{00000000-0005-0000-0000-00005E440000}"/>
    <cellStyle name="Currency 4 4 4 4 2 2" xfId="28658" xr:uid="{00000000-0005-0000-0000-00005F440000}"/>
    <cellStyle name="Currency 4 4 4 4 3" xfId="11155" xr:uid="{00000000-0005-0000-0000-000060440000}"/>
    <cellStyle name="Currency 4 4 4 4 4" xfId="22899" xr:uid="{00000000-0005-0000-0000-000061440000}"/>
    <cellStyle name="Currency 4 4 4 4 5" xfId="35441" xr:uid="{00000000-0005-0000-0000-000062440000}"/>
    <cellStyle name="Currency 4 4 4 5" xfId="17002" xr:uid="{00000000-0005-0000-0000-000063440000}"/>
    <cellStyle name="Currency 4 4 4 5 2" xfId="28653" xr:uid="{00000000-0005-0000-0000-000064440000}"/>
    <cellStyle name="Currency 4 4 4 6" xfId="11150" xr:uid="{00000000-0005-0000-0000-000065440000}"/>
    <cellStyle name="Currency 4 4 4 7" xfId="22894" xr:uid="{00000000-0005-0000-0000-000066440000}"/>
    <cellStyle name="Currency 4 4 4 8" xfId="35442" xr:uid="{00000000-0005-0000-0000-000067440000}"/>
    <cellStyle name="Currency 4 4 5" xfId="983" xr:uid="{00000000-0005-0000-0000-000068440000}"/>
    <cellStyle name="Currency 4 4 5 2" xfId="984" xr:uid="{00000000-0005-0000-0000-000069440000}"/>
    <cellStyle name="Currency 4 4 5 2 2" xfId="3165" xr:uid="{00000000-0005-0000-0000-00006A440000}"/>
    <cellStyle name="Currency 4 4 5 2 2 2" xfId="7400" xr:uid="{00000000-0005-0000-0000-00006B440000}"/>
    <cellStyle name="Currency 4 4 5 2 2 2 2" xfId="17010" xr:uid="{00000000-0005-0000-0000-00006C440000}"/>
    <cellStyle name="Currency 4 4 5 2 2 2 3" xfId="28661" xr:uid="{00000000-0005-0000-0000-00006D440000}"/>
    <cellStyle name="Currency 4 4 5 2 2 2 4" xfId="35443" xr:uid="{00000000-0005-0000-0000-00006E440000}"/>
    <cellStyle name="Currency 4 4 5 2 2 3" xfId="11158" xr:uid="{00000000-0005-0000-0000-00006F440000}"/>
    <cellStyle name="Currency 4 4 5 2 2 4" xfId="22902" xr:uid="{00000000-0005-0000-0000-000070440000}"/>
    <cellStyle name="Currency 4 4 5 2 2 5" xfId="35444" xr:uid="{00000000-0005-0000-0000-000071440000}"/>
    <cellStyle name="Currency 4 4 5 2 3" xfId="6008" xr:uid="{00000000-0005-0000-0000-000072440000}"/>
    <cellStyle name="Currency 4 4 5 2 3 2" xfId="17011" xr:uid="{00000000-0005-0000-0000-000073440000}"/>
    <cellStyle name="Currency 4 4 5 2 3 2 2" xfId="28662" xr:uid="{00000000-0005-0000-0000-000074440000}"/>
    <cellStyle name="Currency 4 4 5 2 3 3" xfId="11159" xr:uid="{00000000-0005-0000-0000-000075440000}"/>
    <cellStyle name="Currency 4 4 5 2 3 4" xfId="22903" xr:uid="{00000000-0005-0000-0000-000076440000}"/>
    <cellStyle name="Currency 4 4 5 2 3 5" xfId="35445" xr:uid="{00000000-0005-0000-0000-000077440000}"/>
    <cellStyle name="Currency 4 4 5 2 4" xfId="17009" xr:uid="{00000000-0005-0000-0000-000078440000}"/>
    <cellStyle name="Currency 4 4 5 2 4 2" xfId="28660" xr:uid="{00000000-0005-0000-0000-000079440000}"/>
    <cellStyle name="Currency 4 4 5 2 5" xfId="11157" xr:uid="{00000000-0005-0000-0000-00007A440000}"/>
    <cellStyle name="Currency 4 4 5 2 6" xfId="22901" xr:uid="{00000000-0005-0000-0000-00007B440000}"/>
    <cellStyle name="Currency 4 4 5 2 7" xfId="35446" xr:uid="{00000000-0005-0000-0000-00007C440000}"/>
    <cellStyle name="Currency 4 4 5 3" xfId="3164" xr:uid="{00000000-0005-0000-0000-00007D440000}"/>
    <cellStyle name="Currency 4 4 5 3 2" xfId="7399" xr:uid="{00000000-0005-0000-0000-00007E440000}"/>
    <cellStyle name="Currency 4 4 5 3 2 2" xfId="17012" xr:uid="{00000000-0005-0000-0000-00007F440000}"/>
    <cellStyle name="Currency 4 4 5 3 2 3" xfId="28663" xr:uid="{00000000-0005-0000-0000-000080440000}"/>
    <cellStyle name="Currency 4 4 5 3 2 4" xfId="35447" xr:uid="{00000000-0005-0000-0000-000081440000}"/>
    <cellStyle name="Currency 4 4 5 3 3" xfId="11160" xr:uid="{00000000-0005-0000-0000-000082440000}"/>
    <cellStyle name="Currency 4 4 5 3 4" xfId="22904" xr:uid="{00000000-0005-0000-0000-000083440000}"/>
    <cellStyle name="Currency 4 4 5 3 5" xfId="35448" xr:uid="{00000000-0005-0000-0000-000084440000}"/>
    <cellStyle name="Currency 4 4 5 4" xfId="5340" xr:uid="{00000000-0005-0000-0000-000085440000}"/>
    <cellStyle name="Currency 4 4 5 4 2" xfId="17013" xr:uid="{00000000-0005-0000-0000-000086440000}"/>
    <cellStyle name="Currency 4 4 5 4 2 2" xfId="28664" xr:uid="{00000000-0005-0000-0000-000087440000}"/>
    <cellStyle name="Currency 4 4 5 4 3" xfId="11161" xr:uid="{00000000-0005-0000-0000-000088440000}"/>
    <cellStyle name="Currency 4 4 5 4 4" xfId="22905" xr:uid="{00000000-0005-0000-0000-000089440000}"/>
    <cellStyle name="Currency 4 4 5 4 5" xfId="35449" xr:uid="{00000000-0005-0000-0000-00008A440000}"/>
    <cellStyle name="Currency 4 4 5 5" xfId="17008" xr:uid="{00000000-0005-0000-0000-00008B440000}"/>
    <cellStyle name="Currency 4 4 5 5 2" xfId="28659" xr:uid="{00000000-0005-0000-0000-00008C440000}"/>
    <cellStyle name="Currency 4 4 5 6" xfId="11156" xr:uid="{00000000-0005-0000-0000-00008D440000}"/>
    <cellStyle name="Currency 4 4 5 7" xfId="22900" xr:uid="{00000000-0005-0000-0000-00008E440000}"/>
    <cellStyle name="Currency 4 4 5 8" xfId="35450" xr:uid="{00000000-0005-0000-0000-00008F440000}"/>
    <cellStyle name="Currency 4 4 6" xfId="985" xr:uid="{00000000-0005-0000-0000-000090440000}"/>
    <cellStyle name="Currency 4 4 6 2" xfId="3166" xr:uid="{00000000-0005-0000-0000-000091440000}"/>
    <cellStyle name="Currency 4 4 6 2 2" xfId="7401" xr:uid="{00000000-0005-0000-0000-000092440000}"/>
    <cellStyle name="Currency 4 4 6 2 2 2" xfId="17015" xr:uid="{00000000-0005-0000-0000-000093440000}"/>
    <cellStyle name="Currency 4 4 6 2 2 3" xfId="28666" xr:uid="{00000000-0005-0000-0000-000094440000}"/>
    <cellStyle name="Currency 4 4 6 2 2 4" xfId="35451" xr:uid="{00000000-0005-0000-0000-000095440000}"/>
    <cellStyle name="Currency 4 4 6 2 3" xfId="11163" xr:uid="{00000000-0005-0000-0000-000096440000}"/>
    <cellStyle name="Currency 4 4 6 2 4" xfId="22907" xr:uid="{00000000-0005-0000-0000-000097440000}"/>
    <cellStyle name="Currency 4 4 6 2 5" xfId="35452" xr:uid="{00000000-0005-0000-0000-000098440000}"/>
    <cellStyle name="Currency 4 4 6 3" xfId="6009" xr:uid="{00000000-0005-0000-0000-000099440000}"/>
    <cellStyle name="Currency 4 4 6 3 2" xfId="17016" xr:uid="{00000000-0005-0000-0000-00009A440000}"/>
    <cellStyle name="Currency 4 4 6 3 2 2" xfId="28667" xr:uid="{00000000-0005-0000-0000-00009B440000}"/>
    <cellStyle name="Currency 4 4 6 3 3" xfId="11164" xr:uid="{00000000-0005-0000-0000-00009C440000}"/>
    <cellStyle name="Currency 4 4 6 3 4" xfId="22908" xr:uid="{00000000-0005-0000-0000-00009D440000}"/>
    <cellStyle name="Currency 4 4 6 3 5" xfId="35453" xr:uid="{00000000-0005-0000-0000-00009E440000}"/>
    <cellStyle name="Currency 4 4 6 4" xfId="17014" xr:uid="{00000000-0005-0000-0000-00009F440000}"/>
    <cellStyle name="Currency 4 4 6 4 2" xfId="28665" xr:uid="{00000000-0005-0000-0000-0000A0440000}"/>
    <cellStyle name="Currency 4 4 6 5" xfId="11162" xr:uid="{00000000-0005-0000-0000-0000A1440000}"/>
    <cellStyle name="Currency 4 4 6 6" xfId="22906" xr:uid="{00000000-0005-0000-0000-0000A2440000}"/>
    <cellStyle name="Currency 4 4 6 7" xfId="35454" xr:uid="{00000000-0005-0000-0000-0000A3440000}"/>
    <cellStyle name="Currency 4 4 7" xfId="3151" xr:uid="{00000000-0005-0000-0000-0000A4440000}"/>
    <cellStyle name="Currency 4 4 7 2" xfId="7386" xr:uid="{00000000-0005-0000-0000-0000A5440000}"/>
    <cellStyle name="Currency 4 4 7 2 2" xfId="17017" xr:uid="{00000000-0005-0000-0000-0000A6440000}"/>
    <cellStyle name="Currency 4 4 7 2 3" xfId="28668" xr:uid="{00000000-0005-0000-0000-0000A7440000}"/>
    <cellStyle name="Currency 4 4 7 2 4" xfId="35455" xr:uid="{00000000-0005-0000-0000-0000A8440000}"/>
    <cellStyle name="Currency 4 4 7 3" xfId="11165" xr:uid="{00000000-0005-0000-0000-0000A9440000}"/>
    <cellStyle name="Currency 4 4 7 4" xfId="22909" xr:uid="{00000000-0005-0000-0000-0000AA440000}"/>
    <cellStyle name="Currency 4 4 7 5" xfId="35456" xr:uid="{00000000-0005-0000-0000-0000AB440000}"/>
    <cellStyle name="Currency 4 4 8" xfId="4647" xr:uid="{00000000-0005-0000-0000-0000AC440000}"/>
    <cellStyle name="Currency 4 4 8 2" xfId="11166" xr:uid="{00000000-0005-0000-0000-0000AD440000}"/>
    <cellStyle name="Currency 4 4 8 2 2" xfId="35457" xr:uid="{00000000-0005-0000-0000-0000AE440000}"/>
    <cellStyle name="Currency 4 4 8 3" xfId="31964" xr:uid="{00000000-0005-0000-0000-0000AF440000}"/>
    <cellStyle name="Currency 4 4 8 4" xfId="35458" xr:uid="{00000000-0005-0000-0000-0000B0440000}"/>
    <cellStyle name="Currency 4 4 9" xfId="11167" xr:uid="{00000000-0005-0000-0000-0000B1440000}"/>
    <cellStyle name="Currency 4 4 9 2" xfId="17018" xr:uid="{00000000-0005-0000-0000-0000B2440000}"/>
    <cellStyle name="Currency 4 4 9 2 2" xfId="28669" xr:uid="{00000000-0005-0000-0000-0000B3440000}"/>
    <cellStyle name="Currency 4 4 9 3" xfId="22910" xr:uid="{00000000-0005-0000-0000-0000B4440000}"/>
    <cellStyle name="Currency 4 5" xfId="986" xr:uid="{00000000-0005-0000-0000-0000B5440000}"/>
    <cellStyle name="Currency 4 5 10" xfId="17019" xr:uid="{00000000-0005-0000-0000-0000B6440000}"/>
    <cellStyle name="Currency 4 5 10 2" xfId="28670" xr:uid="{00000000-0005-0000-0000-0000B7440000}"/>
    <cellStyle name="Currency 4 5 11" xfId="11168" xr:uid="{00000000-0005-0000-0000-0000B8440000}"/>
    <cellStyle name="Currency 4 5 12" xfId="22911" xr:uid="{00000000-0005-0000-0000-0000B9440000}"/>
    <cellStyle name="Currency 4 5 13" xfId="35459" xr:uid="{00000000-0005-0000-0000-0000BA440000}"/>
    <cellStyle name="Currency 4 5 2" xfId="987" xr:uid="{00000000-0005-0000-0000-0000BB440000}"/>
    <cellStyle name="Currency 4 5 2 10" xfId="22912" xr:uid="{00000000-0005-0000-0000-0000BC440000}"/>
    <cellStyle name="Currency 4 5 2 11" xfId="35460" xr:uid="{00000000-0005-0000-0000-0000BD440000}"/>
    <cellStyle name="Currency 4 5 2 2" xfId="988" xr:uid="{00000000-0005-0000-0000-0000BE440000}"/>
    <cellStyle name="Currency 4 5 2 2 2" xfId="989" xr:uid="{00000000-0005-0000-0000-0000BF440000}"/>
    <cellStyle name="Currency 4 5 2 2 2 2" xfId="3170" xr:uid="{00000000-0005-0000-0000-0000C0440000}"/>
    <cellStyle name="Currency 4 5 2 2 2 2 2" xfId="7405" xr:uid="{00000000-0005-0000-0000-0000C1440000}"/>
    <cellStyle name="Currency 4 5 2 2 2 2 2 2" xfId="17023" xr:uid="{00000000-0005-0000-0000-0000C2440000}"/>
    <cellStyle name="Currency 4 5 2 2 2 2 2 3" xfId="28674" xr:uid="{00000000-0005-0000-0000-0000C3440000}"/>
    <cellStyle name="Currency 4 5 2 2 2 2 2 4" xfId="35461" xr:uid="{00000000-0005-0000-0000-0000C4440000}"/>
    <cellStyle name="Currency 4 5 2 2 2 2 3" xfId="11172" xr:uid="{00000000-0005-0000-0000-0000C5440000}"/>
    <cellStyle name="Currency 4 5 2 2 2 2 4" xfId="22915" xr:uid="{00000000-0005-0000-0000-0000C6440000}"/>
    <cellStyle name="Currency 4 5 2 2 2 2 5" xfId="35462" xr:uid="{00000000-0005-0000-0000-0000C7440000}"/>
    <cellStyle name="Currency 4 5 2 2 2 3" xfId="6010" xr:uid="{00000000-0005-0000-0000-0000C8440000}"/>
    <cellStyle name="Currency 4 5 2 2 2 3 2" xfId="17024" xr:uid="{00000000-0005-0000-0000-0000C9440000}"/>
    <cellStyle name="Currency 4 5 2 2 2 3 2 2" xfId="28675" xr:uid="{00000000-0005-0000-0000-0000CA440000}"/>
    <cellStyle name="Currency 4 5 2 2 2 3 3" xfId="11173" xr:uid="{00000000-0005-0000-0000-0000CB440000}"/>
    <cellStyle name="Currency 4 5 2 2 2 3 4" xfId="22916" xr:uid="{00000000-0005-0000-0000-0000CC440000}"/>
    <cellStyle name="Currency 4 5 2 2 2 3 5" xfId="35463" xr:uid="{00000000-0005-0000-0000-0000CD440000}"/>
    <cellStyle name="Currency 4 5 2 2 2 4" xfId="17022" xr:uid="{00000000-0005-0000-0000-0000CE440000}"/>
    <cellStyle name="Currency 4 5 2 2 2 4 2" xfId="28673" xr:uid="{00000000-0005-0000-0000-0000CF440000}"/>
    <cellStyle name="Currency 4 5 2 2 2 5" xfId="11171" xr:uid="{00000000-0005-0000-0000-0000D0440000}"/>
    <cellStyle name="Currency 4 5 2 2 2 6" xfId="22914" xr:uid="{00000000-0005-0000-0000-0000D1440000}"/>
    <cellStyle name="Currency 4 5 2 2 2 7" xfId="35464" xr:uid="{00000000-0005-0000-0000-0000D2440000}"/>
    <cellStyle name="Currency 4 5 2 2 3" xfId="3169" xr:uid="{00000000-0005-0000-0000-0000D3440000}"/>
    <cellStyle name="Currency 4 5 2 2 3 2" xfId="7404" xr:uid="{00000000-0005-0000-0000-0000D4440000}"/>
    <cellStyle name="Currency 4 5 2 2 3 2 2" xfId="17025" xr:uid="{00000000-0005-0000-0000-0000D5440000}"/>
    <cellStyle name="Currency 4 5 2 2 3 2 3" xfId="28676" xr:uid="{00000000-0005-0000-0000-0000D6440000}"/>
    <cellStyle name="Currency 4 5 2 2 3 2 4" xfId="35465" xr:uid="{00000000-0005-0000-0000-0000D7440000}"/>
    <cellStyle name="Currency 4 5 2 2 3 3" xfId="11174" xr:uid="{00000000-0005-0000-0000-0000D8440000}"/>
    <cellStyle name="Currency 4 5 2 2 3 4" xfId="22917" xr:uid="{00000000-0005-0000-0000-0000D9440000}"/>
    <cellStyle name="Currency 4 5 2 2 3 5" xfId="35466" xr:uid="{00000000-0005-0000-0000-0000DA440000}"/>
    <cellStyle name="Currency 4 5 2 2 4" xfId="5232" xr:uid="{00000000-0005-0000-0000-0000DB440000}"/>
    <cellStyle name="Currency 4 5 2 2 4 2" xfId="17026" xr:uid="{00000000-0005-0000-0000-0000DC440000}"/>
    <cellStyle name="Currency 4 5 2 2 4 2 2" xfId="28677" xr:uid="{00000000-0005-0000-0000-0000DD440000}"/>
    <cellStyle name="Currency 4 5 2 2 4 3" xfId="11175" xr:uid="{00000000-0005-0000-0000-0000DE440000}"/>
    <cellStyle name="Currency 4 5 2 2 4 4" xfId="22918" xr:uid="{00000000-0005-0000-0000-0000DF440000}"/>
    <cellStyle name="Currency 4 5 2 2 4 5" xfId="35467" xr:uid="{00000000-0005-0000-0000-0000E0440000}"/>
    <cellStyle name="Currency 4 5 2 2 5" xfId="17021" xr:uid="{00000000-0005-0000-0000-0000E1440000}"/>
    <cellStyle name="Currency 4 5 2 2 5 2" xfId="28672" xr:uid="{00000000-0005-0000-0000-0000E2440000}"/>
    <cellStyle name="Currency 4 5 2 2 6" xfId="11170" xr:uid="{00000000-0005-0000-0000-0000E3440000}"/>
    <cellStyle name="Currency 4 5 2 2 7" xfId="22913" xr:uid="{00000000-0005-0000-0000-0000E4440000}"/>
    <cellStyle name="Currency 4 5 2 2 8" xfId="35468" xr:uid="{00000000-0005-0000-0000-0000E5440000}"/>
    <cellStyle name="Currency 4 5 2 3" xfId="990" xr:uid="{00000000-0005-0000-0000-0000E6440000}"/>
    <cellStyle name="Currency 4 5 2 3 2" xfId="991" xr:uid="{00000000-0005-0000-0000-0000E7440000}"/>
    <cellStyle name="Currency 4 5 2 3 2 2" xfId="3172" xr:uid="{00000000-0005-0000-0000-0000E8440000}"/>
    <cellStyle name="Currency 4 5 2 3 2 2 2" xfId="7407" xr:uid="{00000000-0005-0000-0000-0000E9440000}"/>
    <cellStyle name="Currency 4 5 2 3 2 2 2 2" xfId="17029" xr:uid="{00000000-0005-0000-0000-0000EA440000}"/>
    <cellStyle name="Currency 4 5 2 3 2 2 2 3" xfId="28680" xr:uid="{00000000-0005-0000-0000-0000EB440000}"/>
    <cellStyle name="Currency 4 5 2 3 2 2 2 4" xfId="35469" xr:uid="{00000000-0005-0000-0000-0000EC440000}"/>
    <cellStyle name="Currency 4 5 2 3 2 2 3" xfId="11178" xr:uid="{00000000-0005-0000-0000-0000ED440000}"/>
    <cellStyle name="Currency 4 5 2 3 2 2 4" xfId="22921" xr:uid="{00000000-0005-0000-0000-0000EE440000}"/>
    <cellStyle name="Currency 4 5 2 3 2 2 5" xfId="35470" xr:uid="{00000000-0005-0000-0000-0000EF440000}"/>
    <cellStyle name="Currency 4 5 2 3 2 3" xfId="6011" xr:uid="{00000000-0005-0000-0000-0000F0440000}"/>
    <cellStyle name="Currency 4 5 2 3 2 3 2" xfId="17030" xr:uid="{00000000-0005-0000-0000-0000F1440000}"/>
    <cellStyle name="Currency 4 5 2 3 2 3 2 2" xfId="28681" xr:uid="{00000000-0005-0000-0000-0000F2440000}"/>
    <cellStyle name="Currency 4 5 2 3 2 3 3" xfId="11179" xr:uid="{00000000-0005-0000-0000-0000F3440000}"/>
    <cellStyle name="Currency 4 5 2 3 2 3 4" xfId="22922" xr:uid="{00000000-0005-0000-0000-0000F4440000}"/>
    <cellStyle name="Currency 4 5 2 3 2 3 5" xfId="35471" xr:uid="{00000000-0005-0000-0000-0000F5440000}"/>
    <cellStyle name="Currency 4 5 2 3 2 4" xfId="17028" xr:uid="{00000000-0005-0000-0000-0000F6440000}"/>
    <cellStyle name="Currency 4 5 2 3 2 4 2" xfId="28679" xr:uid="{00000000-0005-0000-0000-0000F7440000}"/>
    <cellStyle name="Currency 4 5 2 3 2 5" xfId="11177" xr:uid="{00000000-0005-0000-0000-0000F8440000}"/>
    <cellStyle name="Currency 4 5 2 3 2 6" xfId="22920" xr:uid="{00000000-0005-0000-0000-0000F9440000}"/>
    <cellStyle name="Currency 4 5 2 3 2 7" xfId="35472" xr:uid="{00000000-0005-0000-0000-0000FA440000}"/>
    <cellStyle name="Currency 4 5 2 3 3" xfId="3171" xr:uid="{00000000-0005-0000-0000-0000FB440000}"/>
    <cellStyle name="Currency 4 5 2 3 3 2" xfId="7406" xr:uid="{00000000-0005-0000-0000-0000FC440000}"/>
    <cellStyle name="Currency 4 5 2 3 3 2 2" xfId="17031" xr:uid="{00000000-0005-0000-0000-0000FD440000}"/>
    <cellStyle name="Currency 4 5 2 3 3 2 3" xfId="28682" xr:uid="{00000000-0005-0000-0000-0000FE440000}"/>
    <cellStyle name="Currency 4 5 2 3 3 2 4" xfId="35473" xr:uid="{00000000-0005-0000-0000-0000FF440000}"/>
    <cellStyle name="Currency 4 5 2 3 3 3" xfId="11180" xr:uid="{00000000-0005-0000-0000-000000450000}"/>
    <cellStyle name="Currency 4 5 2 3 3 4" xfId="22923" xr:uid="{00000000-0005-0000-0000-000001450000}"/>
    <cellStyle name="Currency 4 5 2 3 3 5" xfId="35474" xr:uid="{00000000-0005-0000-0000-000002450000}"/>
    <cellStyle name="Currency 4 5 2 3 4" xfId="4990" xr:uid="{00000000-0005-0000-0000-000003450000}"/>
    <cellStyle name="Currency 4 5 2 3 4 2" xfId="17032" xr:uid="{00000000-0005-0000-0000-000004450000}"/>
    <cellStyle name="Currency 4 5 2 3 4 2 2" xfId="28683" xr:uid="{00000000-0005-0000-0000-000005450000}"/>
    <cellStyle name="Currency 4 5 2 3 4 3" xfId="11181" xr:uid="{00000000-0005-0000-0000-000006450000}"/>
    <cellStyle name="Currency 4 5 2 3 4 4" xfId="22924" xr:uid="{00000000-0005-0000-0000-000007450000}"/>
    <cellStyle name="Currency 4 5 2 3 4 5" xfId="35475" xr:uid="{00000000-0005-0000-0000-000008450000}"/>
    <cellStyle name="Currency 4 5 2 3 5" xfId="17027" xr:uid="{00000000-0005-0000-0000-000009450000}"/>
    <cellStyle name="Currency 4 5 2 3 5 2" xfId="28678" xr:uid="{00000000-0005-0000-0000-00000A450000}"/>
    <cellStyle name="Currency 4 5 2 3 6" xfId="11176" xr:uid="{00000000-0005-0000-0000-00000B450000}"/>
    <cellStyle name="Currency 4 5 2 3 7" xfId="22919" xr:uid="{00000000-0005-0000-0000-00000C450000}"/>
    <cellStyle name="Currency 4 5 2 3 8" xfId="35476" xr:uid="{00000000-0005-0000-0000-00000D450000}"/>
    <cellStyle name="Currency 4 5 2 4" xfId="992" xr:uid="{00000000-0005-0000-0000-00000E450000}"/>
    <cellStyle name="Currency 4 5 2 4 2" xfId="993" xr:uid="{00000000-0005-0000-0000-00000F450000}"/>
    <cellStyle name="Currency 4 5 2 4 2 2" xfId="3174" xr:uid="{00000000-0005-0000-0000-000010450000}"/>
    <cellStyle name="Currency 4 5 2 4 2 2 2" xfId="7409" xr:uid="{00000000-0005-0000-0000-000011450000}"/>
    <cellStyle name="Currency 4 5 2 4 2 2 2 2" xfId="17035" xr:uid="{00000000-0005-0000-0000-000012450000}"/>
    <cellStyle name="Currency 4 5 2 4 2 2 2 3" xfId="28686" xr:uid="{00000000-0005-0000-0000-000013450000}"/>
    <cellStyle name="Currency 4 5 2 4 2 2 2 4" xfId="35477" xr:uid="{00000000-0005-0000-0000-000014450000}"/>
    <cellStyle name="Currency 4 5 2 4 2 2 3" xfId="11184" xr:uid="{00000000-0005-0000-0000-000015450000}"/>
    <cellStyle name="Currency 4 5 2 4 2 2 4" xfId="22927" xr:uid="{00000000-0005-0000-0000-000016450000}"/>
    <cellStyle name="Currency 4 5 2 4 2 2 5" xfId="35478" xr:uid="{00000000-0005-0000-0000-000017450000}"/>
    <cellStyle name="Currency 4 5 2 4 2 3" xfId="6012" xr:uid="{00000000-0005-0000-0000-000018450000}"/>
    <cellStyle name="Currency 4 5 2 4 2 3 2" xfId="17036" xr:uid="{00000000-0005-0000-0000-000019450000}"/>
    <cellStyle name="Currency 4 5 2 4 2 3 2 2" xfId="28687" xr:uid="{00000000-0005-0000-0000-00001A450000}"/>
    <cellStyle name="Currency 4 5 2 4 2 3 3" xfId="11185" xr:uid="{00000000-0005-0000-0000-00001B450000}"/>
    <cellStyle name="Currency 4 5 2 4 2 3 4" xfId="22928" xr:uid="{00000000-0005-0000-0000-00001C450000}"/>
    <cellStyle name="Currency 4 5 2 4 2 3 5" xfId="35479" xr:uid="{00000000-0005-0000-0000-00001D450000}"/>
    <cellStyle name="Currency 4 5 2 4 2 4" xfId="17034" xr:uid="{00000000-0005-0000-0000-00001E450000}"/>
    <cellStyle name="Currency 4 5 2 4 2 4 2" xfId="28685" xr:uid="{00000000-0005-0000-0000-00001F450000}"/>
    <cellStyle name="Currency 4 5 2 4 2 5" xfId="11183" xr:uid="{00000000-0005-0000-0000-000020450000}"/>
    <cellStyle name="Currency 4 5 2 4 2 6" xfId="22926" xr:uid="{00000000-0005-0000-0000-000021450000}"/>
    <cellStyle name="Currency 4 5 2 4 2 7" xfId="35480" xr:uid="{00000000-0005-0000-0000-000022450000}"/>
    <cellStyle name="Currency 4 5 2 4 3" xfId="3173" xr:uid="{00000000-0005-0000-0000-000023450000}"/>
    <cellStyle name="Currency 4 5 2 4 3 2" xfId="7408" xr:uid="{00000000-0005-0000-0000-000024450000}"/>
    <cellStyle name="Currency 4 5 2 4 3 2 2" xfId="17037" xr:uid="{00000000-0005-0000-0000-000025450000}"/>
    <cellStyle name="Currency 4 5 2 4 3 2 3" xfId="28688" xr:uid="{00000000-0005-0000-0000-000026450000}"/>
    <cellStyle name="Currency 4 5 2 4 3 2 4" xfId="35481" xr:uid="{00000000-0005-0000-0000-000027450000}"/>
    <cellStyle name="Currency 4 5 2 4 3 3" xfId="11186" xr:uid="{00000000-0005-0000-0000-000028450000}"/>
    <cellStyle name="Currency 4 5 2 4 3 4" xfId="22929" xr:uid="{00000000-0005-0000-0000-000029450000}"/>
    <cellStyle name="Currency 4 5 2 4 3 5" xfId="35482" xr:uid="{00000000-0005-0000-0000-00002A450000}"/>
    <cellStyle name="Currency 4 5 2 4 4" xfId="5441" xr:uid="{00000000-0005-0000-0000-00002B450000}"/>
    <cellStyle name="Currency 4 5 2 4 4 2" xfId="17038" xr:uid="{00000000-0005-0000-0000-00002C450000}"/>
    <cellStyle name="Currency 4 5 2 4 4 2 2" xfId="28689" xr:uid="{00000000-0005-0000-0000-00002D450000}"/>
    <cellStyle name="Currency 4 5 2 4 4 3" xfId="11187" xr:uid="{00000000-0005-0000-0000-00002E450000}"/>
    <cellStyle name="Currency 4 5 2 4 4 4" xfId="22930" xr:uid="{00000000-0005-0000-0000-00002F450000}"/>
    <cellStyle name="Currency 4 5 2 4 4 5" xfId="35483" xr:uid="{00000000-0005-0000-0000-000030450000}"/>
    <cellStyle name="Currency 4 5 2 4 5" xfId="17033" xr:uid="{00000000-0005-0000-0000-000031450000}"/>
    <cellStyle name="Currency 4 5 2 4 5 2" xfId="28684" xr:uid="{00000000-0005-0000-0000-000032450000}"/>
    <cellStyle name="Currency 4 5 2 4 6" xfId="11182" xr:uid="{00000000-0005-0000-0000-000033450000}"/>
    <cellStyle name="Currency 4 5 2 4 7" xfId="22925" xr:uid="{00000000-0005-0000-0000-000034450000}"/>
    <cellStyle name="Currency 4 5 2 4 8" xfId="35484" xr:uid="{00000000-0005-0000-0000-000035450000}"/>
    <cellStyle name="Currency 4 5 2 5" xfId="994" xr:uid="{00000000-0005-0000-0000-000036450000}"/>
    <cellStyle name="Currency 4 5 2 5 2" xfId="3175" xr:uid="{00000000-0005-0000-0000-000037450000}"/>
    <cellStyle name="Currency 4 5 2 5 2 2" xfId="7410" xr:uid="{00000000-0005-0000-0000-000038450000}"/>
    <cellStyle name="Currency 4 5 2 5 2 2 2" xfId="17040" xr:uid="{00000000-0005-0000-0000-000039450000}"/>
    <cellStyle name="Currency 4 5 2 5 2 2 3" xfId="28691" xr:uid="{00000000-0005-0000-0000-00003A450000}"/>
    <cellStyle name="Currency 4 5 2 5 2 2 4" xfId="35485" xr:uid="{00000000-0005-0000-0000-00003B450000}"/>
    <cellStyle name="Currency 4 5 2 5 2 3" xfId="11189" xr:uid="{00000000-0005-0000-0000-00003C450000}"/>
    <cellStyle name="Currency 4 5 2 5 2 4" xfId="22932" xr:uid="{00000000-0005-0000-0000-00003D450000}"/>
    <cellStyle name="Currency 4 5 2 5 2 5" xfId="35486" xr:uid="{00000000-0005-0000-0000-00003E450000}"/>
    <cellStyle name="Currency 4 5 2 5 3" xfId="6013" xr:uid="{00000000-0005-0000-0000-00003F450000}"/>
    <cellStyle name="Currency 4 5 2 5 3 2" xfId="17041" xr:uid="{00000000-0005-0000-0000-000040450000}"/>
    <cellStyle name="Currency 4 5 2 5 3 2 2" xfId="28692" xr:uid="{00000000-0005-0000-0000-000041450000}"/>
    <cellStyle name="Currency 4 5 2 5 3 3" xfId="11190" xr:uid="{00000000-0005-0000-0000-000042450000}"/>
    <cellStyle name="Currency 4 5 2 5 3 4" xfId="22933" xr:uid="{00000000-0005-0000-0000-000043450000}"/>
    <cellStyle name="Currency 4 5 2 5 3 5" xfId="35487" xr:uid="{00000000-0005-0000-0000-000044450000}"/>
    <cellStyle name="Currency 4 5 2 5 4" xfId="17039" xr:uid="{00000000-0005-0000-0000-000045450000}"/>
    <cellStyle name="Currency 4 5 2 5 4 2" xfId="28690" xr:uid="{00000000-0005-0000-0000-000046450000}"/>
    <cellStyle name="Currency 4 5 2 5 5" xfId="11188" xr:uid="{00000000-0005-0000-0000-000047450000}"/>
    <cellStyle name="Currency 4 5 2 5 6" xfId="22931" xr:uid="{00000000-0005-0000-0000-000048450000}"/>
    <cellStyle name="Currency 4 5 2 5 7" xfId="35488" xr:uid="{00000000-0005-0000-0000-000049450000}"/>
    <cellStyle name="Currency 4 5 2 6" xfId="3168" xr:uid="{00000000-0005-0000-0000-00004A450000}"/>
    <cellStyle name="Currency 4 5 2 6 2" xfId="7403" xr:uid="{00000000-0005-0000-0000-00004B450000}"/>
    <cellStyle name="Currency 4 5 2 6 2 2" xfId="17042" xr:uid="{00000000-0005-0000-0000-00004C450000}"/>
    <cellStyle name="Currency 4 5 2 6 2 3" xfId="28693" xr:uid="{00000000-0005-0000-0000-00004D450000}"/>
    <cellStyle name="Currency 4 5 2 6 2 4" xfId="35489" xr:uid="{00000000-0005-0000-0000-00004E450000}"/>
    <cellStyle name="Currency 4 5 2 6 3" xfId="11191" xr:uid="{00000000-0005-0000-0000-00004F450000}"/>
    <cellStyle name="Currency 4 5 2 6 4" xfId="22934" xr:uid="{00000000-0005-0000-0000-000050450000}"/>
    <cellStyle name="Currency 4 5 2 6 5" xfId="35490" xr:uid="{00000000-0005-0000-0000-000051450000}"/>
    <cellStyle name="Currency 4 5 2 7" xfId="4748" xr:uid="{00000000-0005-0000-0000-000052450000}"/>
    <cellStyle name="Currency 4 5 2 7 2" xfId="17043" xr:uid="{00000000-0005-0000-0000-000053450000}"/>
    <cellStyle name="Currency 4 5 2 7 2 2" xfId="28694" xr:uid="{00000000-0005-0000-0000-000054450000}"/>
    <cellStyle name="Currency 4 5 2 7 3" xfId="11192" xr:uid="{00000000-0005-0000-0000-000055450000}"/>
    <cellStyle name="Currency 4 5 2 7 4" xfId="22935" xr:uid="{00000000-0005-0000-0000-000056450000}"/>
    <cellStyle name="Currency 4 5 2 7 5" xfId="35491" xr:uid="{00000000-0005-0000-0000-000057450000}"/>
    <cellStyle name="Currency 4 5 2 8" xfId="17020" xr:uid="{00000000-0005-0000-0000-000058450000}"/>
    <cellStyle name="Currency 4 5 2 8 2" xfId="28671" xr:uid="{00000000-0005-0000-0000-000059450000}"/>
    <cellStyle name="Currency 4 5 2 9" xfId="11169" xr:uid="{00000000-0005-0000-0000-00005A450000}"/>
    <cellStyle name="Currency 4 5 3" xfId="995" xr:uid="{00000000-0005-0000-0000-00005B450000}"/>
    <cellStyle name="Currency 4 5 3 2" xfId="996" xr:uid="{00000000-0005-0000-0000-00005C450000}"/>
    <cellStyle name="Currency 4 5 3 2 2" xfId="3177" xr:uid="{00000000-0005-0000-0000-00005D450000}"/>
    <cellStyle name="Currency 4 5 3 2 2 2" xfId="7412" xr:uid="{00000000-0005-0000-0000-00005E450000}"/>
    <cellStyle name="Currency 4 5 3 2 2 2 2" xfId="17046" xr:uid="{00000000-0005-0000-0000-00005F450000}"/>
    <cellStyle name="Currency 4 5 3 2 2 2 3" xfId="28697" xr:uid="{00000000-0005-0000-0000-000060450000}"/>
    <cellStyle name="Currency 4 5 3 2 2 2 4" xfId="35492" xr:uid="{00000000-0005-0000-0000-000061450000}"/>
    <cellStyle name="Currency 4 5 3 2 2 3" xfId="11195" xr:uid="{00000000-0005-0000-0000-000062450000}"/>
    <cellStyle name="Currency 4 5 3 2 2 4" xfId="22938" xr:uid="{00000000-0005-0000-0000-000063450000}"/>
    <cellStyle name="Currency 4 5 3 2 2 5" xfId="35493" xr:uid="{00000000-0005-0000-0000-000064450000}"/>
    <cellStyle name="Currency 4 5 3 2 3" xfId="6014" xr:uid="{00000000-0005-0000-0000-000065450000}"/>
    <cellStyle name="Currency 4 5 3 2 3 2" xfId="17047" xr:uid="{00000000-0005-0000-0000-000066450000}"/>
    <cellStyle name="Currency 4 5 3 2 3 2 2" xfId="28698" xr:uid="{00000000-0005-0000-0000-000067450000}"/>
    <cellStyle name="Currency 4 5 3 2 3 3" xfId="11196" xr:uid="{00000000-0005-0000-0000-000068450000}"/>
    <cellStyle name="Currency 4 5 3 2 3 4" xfId="22939" xr:uid="{00000000-0005-0000-0000-000069450000}"/>
    <cellStyle name="Currency 4 5 3 2 3 5" xfId="35494" xr:uid="{00000000-0005-0000-0000-00006A450000}"/>
    <cellStyle name="Currency 4 5 3 2 4" xfId="17045" xr:uid="{00000000-0005-0000-0000-00006B450000}"/>
    <cellStyle name="Currency 4 5 3 2 4 2" xfId="28696" xr:uid="{00000000-0005-0000-0000-00006C450000}"/>
    <cellStyle name="Currency 4 5 3 2 5" xfId="11194" xr:uid="{00000000-0005-0000-0000-00006D450000}"/>
    <cellStyle name="Currency 4 5 3 2 6" xfId="22937" xr:uid="{00000000-0005-0000-0000-00006E450000}"/>
    <cellStyle name="Currency 4 5 3 2 7" xfId="35495" xr:uid="{00000000-0005-0000-0000-00006F450000}"/>
    <cellStyle name="Currency 4 5 3 3" xfId="3176" xr:uid="{00000000-0005-0000-0000-000070450000}"/>
    <cellStyle name="Currency 4 5 3 3 2" xfId="7411" xr:uid="{00000000-0005-0000-0000-000071450000}"/>
    <cellStyle name="Currency 4 5 3 3 2 2" xfId="17048" xr:uid="{00000000-0005-0000-0000-000072450000}"/>
    <cellStyle name="Currency 4 5 3 3 2 3" xfId="28699" xr:uid="{00000000-0005-0000-0000-000073450000}"/>
    <cellStyle name="Currency 4 5 3 3 2 4" xfId="35496" xr:uid="{00000000-0005-0000-0000-000074450000}"/>
    <cellStyle name="Currency 4 5 3 3 3" xfId="11197" xr:uid="{00000000-0005-0000-0000-000075450000}"/>
    <cellStyle name="Currency 4 5 3 3 4" xfId="22940" xr:uid="{00000000-0005-0000-0000-000076450000}"/>
    <cellStyle name="Currency 4 5 3 3 5" xfId="35497" xr:uid="{00000000-0005-0000-0000-000077450000}"/>
    <cellStyle name="Currency 4 5 3 4" xfId="5145" xr:uid="{00000000-0005-0000-0000-000078450000}"/>
    <cellStyle name="Currency 4 5 3 4 2" xfId="17049" xr:uid="{00000000-0005-0000-0000-000079450000}"/>
    <cellStyle name="Currency 4 5 3 4 2 2" xfId="28700" xr:uid="{00000000-0005-0000-0000-00007A450000}"/>
    <cellStyle name="Currency 4 5 3 4 3" xfId="11198" xr:uid="{00000000-0005-0000-0000-00007B450000}"/>
    <cellStyle name="Currency 4 5 3 4 4" xfId="22941" xr:uid="{00000000-0005-0000-0000-00007C450000}"/>
    <cellStyle name="Currency 4 5 3 4 5" xfId="35498" xr:uid="{00000000-0005-0000-0000-00007D450000}"/>
    <cellStyle name="Currency 4 5 3 5" xfId="17044" xr:uid="{00000000-0005-0000-0000-00007E450000}"/>
    <cellStyle name="Currency 4 5 3 5 2" xfId="28695" xr:uid="{00000000-0005-0000-0000-00007F450000}"/>
    <cellStyle name="Currency 4 5 3 6" xfId="11193" xr:uid="{00000000-0005-0000-0000-000080450000}"/>
    <cellStyle name="Currency 4 5 3 7" xfId="22936" xr:uid="{00000000-0005-0000-0000-000081450000}"/>
    <cellStyle name="Currency 4 5 3 8" xfId="35499" xr:uid="{00000000-0005-0000-0000-000082450000}"/>
    <cellStyle name="Currency 4 5 4" xfId="997" xr:uid="{00000000-0005-0000-0000-000083450000}"/>
    <cellStyle name="Currency 4 5 4 2" xfId="998" xr:uid="{00000000-0005-0000-0000-000084450000}"/>
    <cellStyle name="Currency 4 5 4 2 2" xfId="3179" xr:uid="{00000000-0005-0000-0000-000085450000}"/>
    <cellStyle name="Currency 4 5 4 2 2 2" xfId="7414" xr:uid="{00000000-0005-0000-0000-000086450000}"/>
    <cellStyle name="Currency 4 5 4 2 2 2 2" xfId="17052" xr:uid="{00000000-0005-0000-0000-000087450000}"/>
    <cellStyle name="Currency 4 5 4 2 2 2 3" xfId="28703" xr:uid="{00000000-0005-0000-0000-000088450000}"/>
    <cellStyle name="Currency 4 5 4 2 2 2 4" xfId="35500" xr:uid="{00000000-0005-0000-0000-000089450000}"/>
    <cellStyle name="Currency 4 5 4 2 2 3" xfId="11201" xr:uid="{00000000-0005-0000-0000-00008A450000}"/>
    <cellStyle name="Currency 4 5 4 2 2 4" xfId="22944" xr:uid="{00000000-0005-0000-0000-00008B450000}"/>
    <cellStyle name="Currency 4 5 4 2 2 5" xfId="35501" xr:uid="{00000000-0005-0000-0000-00008C450000}"/>
    <cellStyle name="Currency 4 5 4 2 3" xfId="6015" xr:uid="{00000000-0005-0000-0000-00008D450000}"/>
    <cellStyle name="Currency 4 5 4 2 3 2" xfId="17053" xr:uid="{00000000-0005-0000-0000-00008E450000}"/>
    <cellStyle name="Currency 4 5 4 2 3 2 2" xfId="28704" xr:uid="{00000000-0005-0000-0000-00008F450000}"/>
    <cellStyle name="Currency 4 5 4 2 3 3" xfId="11202" xr:uid="{00000000-0005-0000-0000-000090450000}"/>
    <cellStyle name="Currency 4 5 4 2 3 4" xfId="22945" xr:uid="{00000000-0005-0000-0000-000091450000}"/>
    <cellStyle name="Currency 4 5 4 2 3 5" xfId="35502" xr:uid="{00000000-0005-0000-0000-000092450000}"/>
    <cellStyle name="Currency 4 5 4 2 4" xfId="17051" xr:uid="{00000000-0005-0000-0000-000093450000}"/>
    <cellStyle name="Currency 4 5 4 2 4 2" xfId="28702" xr:uid="{00000000-0005-0000-0000-000094450000}"/>
    <cellStyle name="Currency 4 5 4 2 5" xfId="11200" xr:uid="{00000000-0005-0000-0000-000095450000}"/>
    <cellStyle name="Currency 4 5 4 2 6" xfId="22943" xr:uid="{00000000-0005-0000-0000-000096450000}"/>
    <cellStyle name="Currency 4 5 4 2 7" xfId="35503" xr:uid="{00000000-0005-0000-0000-000097450000}"/>
    <cellStyle name="Currency 4 5 4 3" xfId="3178" xr:uid="{00000000-0005-0000-0000-000098450000}"/>
    <cellStyle name="Currency 4 5 4 3 2" xfId="7413" xr:uid="{00000000-0005-0000-0000-000099450000}"/>
    <cellStyle name="Currency 4 5 4 3 2 2" xfId="17054" xr:uid="{00000000-0005-0000-0000-00009A450000}"/>
    <cellStyle name="Currency 4 5 4 3 2 3" xfId="28705" xr:uid="{00000000-0005-0000-0000-00009B450000}"/>
    <cellStyle name="Currency 4 5 4 3 2 4" xfId="35504" xr:uid="{00000000-0005-0000-0000-00009C450000}"/>
    <cellStyle name="Currency 4 5 4 3 3" xfId="11203" xr:uid="{00000000-0005-0000-0000-00009D450000}"/>
    <cellStyle name="Currency 4 5 4 3 4" xfId="22946" xr:uid="{00000000-0005-0000-0000-00009E450000}"/>
    <cellStyle name="Currency 4 5 4 3 5" xfId="35505" xr:uid="{00000000-0005-0000-0000-00009F450000}"/>
    <cellStyle name="Currency 4 5 4 4" xfId="4903" xr:uid="{00000000-0005-0000-0000-0000A0450000}"/>
    <cellStyle name="Currency 4 5 4 4 2" xfId="17055" xr:uid="{00000000-0005-0000-0000-0000A1450000}"/>
    <cellStyle name="Currency 4 5 4 4 2 2" xfId="28706" xr:uid="{00000000-0005-0000-0000-0000A2450000}"/>
    <cellStyle name="Currency 4 5 4 4 3" xfId="11204" xr:uid="{00000000-0005-0000-0000-0000A3450000}"/>
    <cellStyle name="Currency 4 5 4 4 4" xfId="22947" xr:uid="{00000000-0005-0000-0000-0000A4450000}"/>
    <cellStyle name="Currency 4 5 4 4 5" xfId="35506" xr:uid="{00000000-0005-0000-0000-0000A5450000}"/>
    <cellStyle name="Currency 4 5 4 5" xfId="17050" xr:uid="{00000000-0005-0000-0000-0000A6450000}"/>
    <cellStyle name="Currency 4 5 4 5 2" xfId="28701" xr:uid="{00000000-0005-0000-0000-0000A7450000}"/>
    <cellStyle name="Currency 4 5 4 6" xfId="11199" xr:uid="{00000000-0005-0000-0000-0000A8450000}"/>
    <cellStyle name="Currency 4 5 4 7" xfId="22942" xr:uid="{00000000-0005-0000-0000-0000A9450000}"/>
    <cellStyle name="Currency 4 5 4 8" xfId="35507" xr:uid="{00000000-0005-0000-0000-0000AA450000}"/>
    <cellStyle name="Currency 4 5 5" xfId="999" xr:uid="{00000000-0005-0000-0000-0000AB450000}"/>
    <cellStyle name="Currency 4 5 5 2" xfId="1000" xr:uid="{00000000-0005-0000-0000-0000AC450000}"/>
    <cellStyle name="Currency 4 5 5 2 2" xfId="3181" xr:uid="{00000000-0005-0000-0000-0000AD450000}"/>
    <cellStyle name="Currency 4 5 5 2 2 2" xfId="7416" xr:uid="{00000000-0005-0000-0000-0000AE450000}"/>
    <cellStyle name="Currency 4 5 5 2 2 2 2" xfId="17058" xr:uid="{00000000-0005-0000-0000-0000AF450000}"/>
    <cellStyle name="Currency 4 5 5 2 2 2 3" xfId="28709" xr:uid="{00000000-0005-0000-0000-0000B0450000}"/>
    <cellStyle name="Currency 4 5 5 2 2 2 4" xfId="35508" xr:uid="{00000000-0005-0000-0000-0000B1450000}"/>
    <cellStyle name="Currency 4 5 5 2 2 3" xfId="11207" xr:uid="{00000000-0005-0000-0000-0000B2450000}"/>
    <cellStyle name="Currency 4 5 5 2 2 4" xfId="22950" xr:uid="{00000000-0005-0000-0000-0000B3450000}"/>
    <cellStyle name="Currency 4 5 5 2 2 5" xfId="35509" xr:uid="{00000000-0005-0000-0000-0000B4450000}"/>
    <cellStyle name="Currency 4 5 5 2 3" xfId="6016" xr:uid="{00000000-0005-0000-0000-0000B5450000}"/>
    <cellStyle name="Currency 4 5 5 2 3 2" xfId="17059" xr:uid="{00000000-0005-0000-0000-0000B6450000}"/>
    <cellStyle name="Currency 4 5 5 2 3 2 2" xfId="28710" xr:uid="{00000000-0005-0000-0000-0000B7450000}"/>
    <cellStyle name="Currency 4 5 5 2 3 3" xfId="11208" xr:uid="{00000000-0005-0000-0000-0000B8450000}"/>
    <cellStyle name="Currency 4 5 5 2 3 4" xfId="22951" xr:uid="{00000000-0005-0000-0000-0000B9450000}"/>
    <cellStyle name="Currency 4 5 5 2 3 5" xfId="35510" xr:uid="{00000000-0005-0000-0000-0000BA450000}"/>
    <cellStyle name="Currency 4 5 5 2 4" xfId="17057" xr:uid="{00000000-0005-0000-0000-0000BB450000}"/>
    <cellStyle name="Currency 4 5 5 2 4 2" xfId="28708" xr:uid="{00000000-0005-0000-0000-0000BC450000}"/>
    <cellStyle name="Currency 4 5 5 2 5" xfId="11206" xr:uid="{00000000-0005-0000-0000-0000BD450000}"/>
    <cellStyle name="Currency 4 5 5 2 6" xfId="22949" xr:uid="{00000000-0005-0000-0000-0000BE450000}"/>
    <cellStyle name="Currency 4 5 5 2 7" xfId="35511" xr:uid="{00000000-0005-0000-0000-0000BF450000}"/>
    <cellStyle name="Currency 4 5 5 3" xfId="3180" xr:uid="{00000000-0005-0000-0000-0000C0450000}"/>
    <cellStyle name="Currency 4 5 5 3 2" xfId="7415" xr:uid="{00000000-0005-0000-0000-0000C1450000}"/>
    <cellStyle name="Currency 4 5 5 3 2 2" xfId="17060" xr:uid="{00000000-0005-0000-0000-0000C2450000}"/>
    <cellStyle name="Currency 4 5 5 3 2 3" xfId="28711" xr:uid="{00000000-0005-0000-0000-0000C3450000}"/>
    <cellStyle name="Currency 4 5 5 3 2 4" xfId="35512" xr:uid="{00000000-0005-0000-0000-0000C4450000}"/>
    <cellStyle name="Currency 4 5 5 3 3" xfId="11209" xr:uid="{00000000-0005-0000-0000-0000C5450000}"/>
    <cellStyle name="Currency 4 5 5 3 4" xfId="22952" xr:uid="{00000000-0005-0000-0000-0000C6450000}"/>
    <cellStyle name="Currency 4 5 5 3 5" xfId="35513" xr:uid="{00000000-0005-0000-0000-0000C7450000}"/>
    <cellStyle name="Currency 4 5 5 4" xfId="5354" xr:uid="{00000000-0005-0000-0000-0000C8450000}"/>
    <cellStyle name="Currency 4 5 5 4 2" xfId="17061" xr:uid="{00000000-0005-0000-0000-0000C9450000}"/>
    <cellStyle name="Currency 4 5 5 4 2 2" xfId="28712" xr:uid="{00000000-0005-0000-0000-0000CA450000}"/>
    <cellStyle name="Currency 4 5 5 4 3" xfId="11210" xr:uid="{00000000-0005-0000-0000-0000CB450000}"/>
    <cellStyle name="Currency 4 5 5 4 4" xfId="22953" xr:uid="{00000000-0005-0000-0000-0000CC450000}"/>
    <cellStyle name="Currency 4 5 5 4 5" xfId="35514" xr:uid="{00000000-0005-0000-0000-0000CD450000}"/>
    <cellStyle name="Currency 4 5 5 5" xfId="17056" xr:uid="{00000000-0005-0000-0000-0000CE450000}"/>
    <cellStyle name="Currency 4 5 5 5 2" xfId="28707" xr:uid="{00000000-0005-0000-0000-0000CF450000}"/>
    <cellStyle name="Currency 4 5 5 6" xfId="11205" xr:uid="{00000000-0005-0000-0000-0000D0450000}"/>
    <cellStyle name="Currency 4 5 5 7" xfId="22948" xr:uid="{00000000-0005-0000-0000-0000D1450000}"/>
    <cellStyle name="Currency 4 5 5 8" xfId="35515" xr:uid="{00000000-0005-0000-0000-0000D2450000}"/>
    <cellStyle name="Currency 4 5 6" xfId="1001" xr:uid="{00000000-0005-0000-0000-0000D3450000}"/>
    <cellStyle name="Currency 4 5 6 2" xfId="3182" xr:uid="{00000000-0005-0000-0000-0000D4450000}"/>
    <cellStyle name="Currency 4 5 6 2 2" xfId="7417" xr:uid="{00000000-0005-0000-0000-0000D5450000}"/>
    <cellStyle name="Currency 4 5 6 2 2 2" xfId="17063" xr:uid="{00000000-0005-0000-0000-0000D6450000}"/>
    <cellStyle name="Currency 4 5 6 2 2 3" xfId="28714" xr:uid="{00000000-0005-0000-0000-0000D7450000}"/>
    <cellStyle name="Currency 4 5 6 2 2 4" xfId="35516" xr:uid="{00000000-0005-0000-0000-0000D8450000}"/>
    <cellStyle name="Currency 4 5 6 2 3" xfId="11212" xr:uid="{00000000-0005-0000-0000-0000D9450000}"/>
    <cellStyle name="Currency 4 5 6 2 4" xfId="22955" xr:uid="{00000000-0005-0000-0000-0000DA450000}"/>
    <cellStyle name="Currency 4 5 6 2 5" xfId="35517" xr:uid="{00000000-0005-0000-0000-0000DB450000}"/>
    <cellStyle name="Currency 4 5 6 3" xfId="6017" xr:uid="{00000000-0005-0000-0000-0000DC450000}"/>
    <cellStyle name="Currency 4 5 6 3 2" xfId="17064" xr:uid="{00000000-0005-0000-0000-0000DD450000}"/>
    <cellStyle name="Currency 4 5 6 3 2 2" xfId="28715" xr:uid="{00000000-0005-0000-0000-0000DE450000}"/>
    <cellStyle name="Currency 4 5 6 3 3" xfId="11213" xr:uid="{00000000-0005-0000-0000-0000DF450000}"/>
    <cellStyle name="Currency 4 5 6 3 4" xfId="22956" xr:uid="{00000000-0005-0000-0000-0000E0450000}"/>
    <cellStyle name="Currency 4 5 6 3 5" xfId="35518" xr:uid="{00000000-0005-0000-0000-0000E1450000}"/>
    <cellStyle name="Currency 4 5 6 4" xfId="17062" xr:uid="{00000000-0005-0000-0000-0000E2450000}"/>
    <cellStyle name="Currency 4 5 6 4 2" xfId="28713" xr:uid="{00000000-0005-0000-0000-0000E3450000}"/>
    <cellStyle name="Currency 4 5 6 5" xfId="11211" xr:uid="{00000000-0005-0000-0000-0000E4450000}"/>
    <cellStyle name="Currency 4 5 6 6" xfId="22954" xr:uid="{00000000-0005-0000-0000-0000E5450000}"/>
    <cellStyle name="Currency 4 5 6 7" xfId="35519" xr:uid="{00000000-0005-0000-0000-0000E6450000}"/>
    <cellStyle name="Currency 4 5 7" xfId="3167" xr:uid="{00000000-0005-0000-0000-0000E7450000}"/>
    <cellStyle name="Currency 4 5 7 2" xfId="7402" xr:uid="{00000000-0005-0000-0000-0000E8450000}"/>
    <cellStyle name="Currency 4 5 7 2 2" xfId="17065" xr:uid="{00000000-0005-0000-0000-0000E9450000}"/>
    <cellStyle name="Currency 4 5 7 2 3" xfId="28716" xr:uid="{00000000-0005-0000-0000-0000EA450000}"/>
    <cellStyle name="Currency 4 5 7 2 4" xfId="35520" xr:uid="{00000000-0005-0000-0000-0000EB450000}"/>
    <cellStyle name="Currency 4 5 7 3" xfId="11214" xr:uid="{00000000-0005-0000-0000-0000EC450000}"/>
    <cellStyle name="Currency 4 5 7 4" xfId="22957" xr:uid="{00000000-0005-0000-0000-0000ED450000}"/>
    <cellStyle name="Currency 4 5 7 5" xfId="35521" xr:uid="{00000000-0005-0000-0000-0000EE450000}"/>
    <cellStyle name="Currency 4 5 8" xfId="4661" xr:uid="{00000000-0005-0000-0000-0000EF450000}"/>
    <cellStyle name="Currency 4 5 8 2" xfId="11215" xr:uid="{00000000-0005-0000-0000-0000F0450000}"/>
    <cellStyle name="Currency 4 5 8 2 2" xfId="35522" xr:uid="{00000000-0005-0000-0000-0000F1450000}"/>
    <cellStyle name="Currency 4 5 8 3" xfId="31912" xr:uid="{00000000-0005-0000-0000-0000F2450000}"/>
    <cellStyle name="Currency 4 5 8 4" xfId="35523" xr:uid="{00000000-0005-0000-0000-0000F3450000}"/>
    <cellStyle name="Currency 4 5 9" xfId="11216" xr:uid="{00000000-0005-0000-0000-0000F4450000}"/>
    <cellStyle name="Currency 4 5 9 2" xfId="17066" xr:uid="{00000000-0005-0000-0000-0000F5450000}"/>
    <cellStyle name="Currency 4 5 9 2 2" xfId="28717" xr:uid="{00000000-0005-0000-0000-0000F6450000}"/>
    <cellStyle name="Currency 4 5 9 3" xfId="22958" xr:uid="{00000000-0005-0000-0000-0000F7450000}"/>
    <cellStyle name="Currency 4 6" xfId="1002" xr:uid="{00000000-0005-0000-0000-0000F8450000}"/>
    <cellStyle name="Currency 4 6 10" xfId="20252" xr:uid="{00000000-0005-0000-0000-0000F9450000}"/>
    <cellStyle name="Currency 4 6 11" xfId="11217" xr:uid="{00000000-0005-0000-0000-0000FA450000}"/>
    <cellStyle name="Currency 4 6 12" xfId="22959" xr:uid="{00000000-0005-0000-0000-0000FB450000}"/>
    <cellStyle name="Currency 4 6 13" xfId="35524" xr:uid="{00000000-0005-0000-0000-0000FC450000}"/>
    <cellStyle name="Currency 4 6 2" xfId="1003" xr:uid="{00000000-0005-0000-0000-0000FD450000}"/>
    <cellStyle name="Currency 4 6 2 10" xfId="22960" xr:uid="{00000000-0005-0000-0000-0000FE450000}"/>
    <cellStyle name="Currency 4 6 2 11" xfId="35525" xr:uid="{00000000-0005-0000-0000-0000FF450000}"/>
    <cellStyle name="Currency 4 6 2 2" xfId="1004" xr:uid="{00000000-0005-0000-0000-000000460000}"/>
    <cellStyle name="Currency 4 6 2 2 2" xfId="1005" xr:uid="{00000000-0005-0000-0000-000001460000}"/>
    <cellStyle name="Currency 4 6 2 2 2 2" xfId="3186" xr:uid="{00000000-0005-0000-0000-000002460000}"/>
    <cellStyle name="Currency 4 6 2 2 2 2 2" xfId="7421" xr:uid="{00000000-0005-0000-0000-000003460000}"/>
    <cellStyle name="Currency 4 6 2 2 2 2 2 2" xfId="17071" xr:uid="{00000000-0005-0000-0000-000004460000}"/>
    <cellStyle name="Currency 4 6 2 2 2 2 2 3" xfId="28722" xr:uid="{00000000-0005-0000-0000-000005460000}"/>
    <cellStyle name="Currency 4 6 2 2 2 2 2 4" xfId="35526" xr:uid="{00000000-0005-0000-0000-000006460000}"/>
    <cellStyle name="Currency 4 6 2 2 2 2 3" xfId="11221" xr:uid="{00000000-0005-0000-0000-000007460000}"/>
    <cellStyle name="Currency 4 6 2 2 2 2 4" xfId="22963" xr:uid="{00000000-0005-0000-0000-000008460000}"/>
    <cellStyle name="Currency 4 6 2 2 2 2 5" xfId="35527" xr:uid="{00000000-0005-0000-0000-000009460000}"/>
    <cellStyle name="Currency 4 6 2 2 2 3" xfId="6018" xr:uid="{00000000-0005-0000-0000-00000A460000}"/>
    <cellStyle name="Currency 4 6 2 2 2 3 2" xfId="17072" xr:uid="{00000000-0005-0000-0000-00000B460000}"/>
    <cellStyle name="Currency 4 6 2 2 2 3 2 2" xfId="28723" xr:uid="{00000000-0005-0000-0000-00000C460000}"/>
    <cellStyle name="Currency 4 6 2 2 2 3 3" xfId="11222" xr:uid="{00000000-0005-0000-0000-00000D460000}"/>
    <cellStyle name="Currency 4 6 2 2 2 3 4" xfId="22964" xr:uid="{00000000-0005-0000-0000-00000E460000}"/>
    <cellStyle name="Currency 4 6 2 2 2 3 5" xfId="35528" xr:uid="{00000000-0005-0000-0000-00000F460000}"/>
    <cellStyle name="Currency 4 6 2 2 2 4" xfId="17070" xr:uid="{00000000-0005-0000-0000-000010460000}"/>
    <cellStyle name="Currency 4 6 2 2 2 4 2" xfId="28721" xr:uid="{00000000-0005-0000-0000-000011460000}"/>
    <cellStyle name="Currency 4 6 2 2 2 5" xfId="11220" xr:uid="{00000000-0005-0000-0000-000012460000}"/>
    <cellStyle name="Currency 4 6 2 2 2 6" xfId="22962" xr:uid="{00000000-0005-0000-0000-000013460000}"/>
    <cellStyle name="Currency 4 6 2 2 2 7" xfId="35529" xr:uid="{00000000-0005-0000-0000-000014460000}"/>
    <cellStyle name="Currency 4 6 2 2 3" xfId="3185" xr:uid="{00000000-0005-0000-0000-000015460000}"/>
    <cellStyle name="Currency 4 6 2 2 3 2" xfId="7420" xr:uid="{00000000-0005-0000-0000-000016460000}"/>
    <cellStyle name="Currency 4 6 2 2 3 2 2" xfId="17073" xr:uid="{00000000-0005-0000-0000-000017460000}"/>
    <cellStyle name="Currency 4 6 2 2 3 2 3" xfId="28724" xr:uid="{00000000-0005-0000-0000-000018460000}"/>
    <cellStyle name="Currency 4 6 2 2 3 2 4" xfId="35530" xr:uid="{00000000-0005-0000-0000-000019460000}"/>
    <cellStyle name="Currency 4 6 2 2 3 3" xfId="11223" xr:uid="{00000000-0005-0000-0000-00001A460000}"/>
    <cellStyle name="Currency 4 6 2 2 3 4" xfId="22965" xr:uid="{00000000-0005-0000-0000-00001B460000}"/>
    <cellStyle name="Currency 4 6 2 2 3 5" xfId="35531" xr:uid="{00000000-0005-0000-0000-00001C460000}"/>
    <cellStyle name="Currency 4 6 2 2 4" xfId="5246" xr:uid="{00000000-0005-0000-0000-00001D460000}"/>
    <cellStyle name="Currency 4 6 2 2 4 2" xfId="17074" xr:uid="{00000000-0005-0000-0000-00001E460000}"/>
    <cellStyle name="Currency 4 6 2 2 4 2 2" xfId="28725" xr:uid="{00000000-0005-0000-0000-00001F460000}"/>
    <cellStyle name="Currency 4 6 2 2 4 3" xfId="11224" xr:uid="{00000000-0005-0000-0000-000020460000}"/>
    <cellStyle name="Currency 4 6 2 2 4 4" xfId="22966" xr:uid="{00000000-0005-0000-0000-000021460000}"/>
    <cellStyle name="Currency 4 6 2 2 4 5" xfId="35532" xr:uid="{00000000-0005-0000-0000-000022460000}"/>
    <cellStyle name="Currency 4 6 2 2 5" xfId="17069" xr:uid="{00000000-0005-0000-0000-000023460000}"/>
    <cellStyle name="Currency 4 6 2 2 5 2" xfId="28720" xr:uid="{00000000-0005-0000-0000-000024460000}"/>
    <cellStyle name="Currency 4 6 2 2 6" xfId="11219" xr:uid="{00000000-0005-0000-0000-000025460000}"/>
    <cellStyle name="Currency 4 6 2 2 7" xfId="22961" xr:uid="{00000000-0005-0000-0000-000026460000}"/>
    <cellStyle name="Currency 4 6 2 2 8" xfId="35533" xr:uid="{00000000-0005-0000-0000-000027460000}"/>
    <cellStyle name="Currency 4 6 2 3" xfId="1006" xr:uid="{00000000-0005-0000-0000-000028460000}"/>
    <cellStyle name="Currency 4 6 2 3 2" xfId="1007" xr:uid="{00000000-0005-0000-0000-000029460000}"/>
    <cellStyle name="Currency 4 6 2 3 2 2" xfId="3188" xr:uid="{00000000-0005-0000-0000-00002A460000}"/>
    <cellStyle name="Currency 4 6 2 3 2 2 2" xfId="7423" xr:uid="{00000000-0005-0000-0000-00002B460000}"/>
    <cellStyle name="Currency 4 6 2 3 2 2 2 2" xfId="17077" xr:uid="{00000000-0005-0000-0000-00002C460000}"/>
    <cellStyle name="Currency 4 6 2 3 2 2 2 3" xfId="28728" xr:uid="{00000000-0005-0000-0000-00002D460000}"/>
    <cellStyle name="Currency 4 6 2 3 2 2 2 4" xfId="35534" xr:uid="{00000000-0005-0000-0000-00002E460000}"/>
    <cellStyle name="Currency 4 6 2 3 2 2 3" xfId="11227" xr:uid="{00000000-0005-0000-0000-00002F460000}"/>
    <cellStyle name="Currency 4 6 2 3 2 2 4" xfId="22969" xr:uid="{00000000-0005-0000-0000-000030460000}"/>
    <cellStyle name="Currency 4 6 2 3 2 2 5" xfId="35535" xr:uid="{00000000-0005-0000-0000-000031460000}"/>
    <cellStyle name="Currency 4 6 2 3 2 3" xfId="6019" xr:uid="{00000000-0005-0000-0000-000032460000}"/>
    <cellStyle name="Currency 4 6 2 3 2 3 2" xfId="17078" xr:uid="{00000000-0005-0000-0000-000033460000}"/>
    <cellStyle name="Currency 4 6 2 3 2 3 2 2" xfId="28729" xr:uid="{00000000-0005-0000-0000-000034460000}"/>
    <cellStyle name="Currency 4 6 2 3 2 3 3" xfId="11228" xr:uid="{00000000-0005-0000-0000-000035460000}"/>
    <cellStyle name="Currency 4 6 2 3 2 3 4" xfId="22970" xr:uid="{00000000-0005-0000-0000-000036460000}"/>
    <cellStyle name="Currency 4 6 2 3 2 3 5" xfId="35536" xr:uid="{00000000-0005-0000-0000-000037460000}"/>
    <cellStyle name="Currency 4 6 2 3 2 4" xfId="17076" xr:uid="{00000000-0005-0000-0000-000038460000}"/>
    <cellStyle name="Currency 4 6 2 3 2 4 2" xfId="28727" xr:uid="{00000000-0005-0000-0000-000039460000}"/>
    <cellStyle name="Currency 4 6 2 3 2 5" xfId="11226" xr:uid="{00000000-0005-0000-0000-00003A460000}"/>
    <cellStyle name="Currency 4 6 2 3 2 6" xfId="22968" xr:uid="{00000000-0005-0000-0000-00003B460000}"/>
    <cellStyle name="Currency 4 6 2 3 2 7" xfId="35537" xr:uid="{00000000-0005-0000-0000-00003C460000}"/>
    <cellStyle name="Currency 4 6 2 3 3" xfId="3187" xr:uid="{00000000-0005-0000-0000-00003D460000}"/>
    <cellStyle name="Currency 4 6 2 3 3 2" xfId="7422" xr:uid="{00000000-0005-0000-0000-00003E460000}"/>
    <cellStyle name="Currency 4 6 2 3 3 2 2" xfId="17079" xr:uid="{00000000-0005-0000-0000-00003F460000}"/>
    <cellStyle name="Currency 4 6 2 3 3 2 3" xfId="28730" xr:uid="{00000000-0005-0000-0000-000040460000}"/>
    <cellStyle name="Currency 4 6 2 3 3 2 4" xfId="35538" xr:uid="{00000000-0005-0000-0000-000041460000}"/>
    <cellStyle name="Currency 4 6 2 3 3 3" xfId="11229" xr:uid="{00000000-0005-0000-0000-000042460000}"/>
    <cellStyle name="Currency 4 6 2 3 3 4" xfId="22971" xr:uid="{00000000-0005-0000-0000-000043460000}"/>
    <cellStyle name="Currency 4 6 2 3 3 5" xfId="35539" xr:uid="{00000000-0005-0000-0000-000044460000}"/>
    <cellStyle name="Currency 4 6 2 3 4" xfId="5004" xr:uid="{00000000-0005-0000-0000-000045460000}"/>
    <cellStyle name="Currency 4 6 2 3 4 2" xfId="17080" xr:uid="{00000000-0005-0000-0000-000046460000}"/>
    <cellStyle name="Currency 4 6 2 3 4 2 2" xfId="28731" xr:uid="{00000000-0005-0000-0000-000047460000}"/>
    <cellStyle name="Currency 4 6 2 3 4 3" xfId="11230" xr:uid="{00000000-0005-0000-0000-000048460000}"/>
    <cellStyle name="Currency 4 6 2 3 4 4" xfId="22972" xr:uid="{00000000-0005-0000-0000-000049460000}"/>
    <cellStyle name="Currency 4 6 2 3 4 5" xfId="35540" xr:uid="{00000000-0005-0000-0000-00004A460000}"/>
    <cellStyle name="Currency 4 6 2 3 5" xfId="17075" xr:uid="{00000000-0005-0000-0000-00004B460000}"/>
    <cellStyle name="Currency 4 6 2 3 5 2" xfId="28726" xr:uid="{00000000-0005-0000-0000-00004C460000}"/>
    <cellStyle name="Currency 4 6 2 3 6" xfId="11225" xr:uid="{00000000-0005-0000-0000-00004D460000}"/>
    <cellStyle name="Currency 4 6 2 3 7" xfId="22967" xr:uid="{00000000-0005-0000-0000-00004E460000}"/>
    <cellStyle name="Currency 4 6 2 3 8" xfId="35541" xr:uid="{00000000-0005-0000-0000-00004F460000}"/>
    <cellStyle name="Currency 4 6 2 4" xfId="1008" xr:uid="{00000000-0005-0000-0000-000050460000}"/>
    <cellStyle name="Currency 4 6 2 4 2" xfId="1009" xr:uid="{00000000-0005-0000-0000-000051460000}"/>
    <cellStyle name="Currency 4 6 2 4 2 2" xfId="3190" xr:uid="{00000000-0005-0000-0000-000052460000}"/>
    <cellStyle name="Currency 4 6 2 4 2 2 2" xfId="7425" xr:uid="{00000000-0005-0000-0000-000053460000}"/>
    <cellStyle name="Currency 4 6 2 4 2 2 2 2" xfId="17083" xr:uid="{00000000-0005-0000-0000-000054460000}"/>
    <cellStyle name="Currency 4 6 2 4 2 2 2 3" xfId="28734" xr:uid="{00000000-0005-0000-0000-000055460000}"/>
    <cellStyle name="Currency 4 6 2 4 2 2 2 4" xfId="35542" xr:uid="{00000000-0005-0000-0000-000056460000}"/>
    <cellStyle name="Currency 4 6 2 4 2 2 3" xfId="11233" xr:uid="{00000000-0005-0000-0000-000057460000}"/>
    <cellStyle name="Currency 4 6 2 4 2 2 4" xfId="22975" xr:uid="{00000000-0005-0000-0000-000058460000}"/>
    <cellStyle name="Currency 4 6 2 4 2 2 5" xfId="35543" xr:uid="{00000000-0005-0000-0000-000059460000}"/>
    <cellStyle name="Currency 4 6 2 4 2 3" xfId="6020" xr:uid="{00000000-0005-0000-0000-00005A460000}"/>
    <cellStyle name="Currency 4 6 2 4 2 3 2" xfId="17084" xr:uid="{00000000-0005-0000-0000-00005B460000}"/>
    <cellStyle name="Currency 4 6 2 4 2 3 2 2" xfId="28735" xr:uid="{00000000-0005-0000-0000-00005C460000}"/>
    <cellStyle name="Currency 4 6 2 4 2 3 3" xfId="11234" xr:uid="{00000000-0005-0000-0000-00005D460000}"/>
    <cellStyle name="Currency 4 6 2 4 2 3 4" xfId="22976" xr:uid="{00000000-0005-0000-0000-00005E460000}"/>
    <cellStyle name="Currency 4 6 2 4 2 3 5" xfId="35544" xr:uid="{00000000-0005-0000-0000-00005F460000}"/>
    <cellStyle name="Currency 4 6 2 4 2 4" xfId="17082" xr:uid="{00000000-0005-0000-0000-000060460000}"/>
    <cellStyle name="Currency 4 6 2 4 2 4 2" xfId="28733" xr:uid="{00000000-0005-0000-0000-000061460000}"/>
    <cellStyle name="Currency 4 6 2 4 2 5" xfId="11232" xr:uid="{00000000-0005-0000-0000-000062460000}"/>
    <cellStyle name="Currency 4 6 2 4 2 6" xfId="22974" xr:uid="{00000000-0005-0000-0000-000063460000}"/>
    <cellStyle name="Currency 4 6 2 4 2 7" xfId="35545" xr:uid="{00000000-0005-0000-0000-000064460000}"/>
    <cellStyle name="Currency 4 6 2 4 3" xfId="3189" xr:uid="{00000000-0005-0000-0000-000065460000}"/>
    <cellStyle name="Currency 4 6 2 4 3 2" xfId="7424" xr:uid="{00000000-0005-0000-0000-000066460000}"/>
    <cellStyle name="Currency 4 6 2 4 3 2 2" xfId="17085" xr:uid="{00000000-0005-0000-0000-000067460000}"/>
    <cellStyle name="Currency 4 6 2 4 3 2 3" xfId="28736" xr:uid="{00000000-0005-0000-0000-000068460000}"/>
    <cellStyle name="Currency 4 6 2 4 3 2 4" xfId="35546" xr:uid="{00000000-0005-0000-0000-000069460000}"/>
    <cellStyle name="Currency 4 6 2 4 3 3" xfId="11235" xr:uid="{00000000-0005-0000-0000-00006A460000}"/>
    <cellStyle name="Currency 4 6 2 4 3 4" xfId="22977" xr:uid="{00000000-0005-0000-0000-00006B460000}"/>
    <cellStyle name="Currency 4 6 2 4 3 5" xfId="35547" xr:uid="{00000000-0005-0000-0000-00006C460000}"/>
    <cellStyle name="Currency 4 6 2 4 4" xfId="5455" xr:uid="{00000000-0005-0000-0000-00006D460000}"/>
    <cellStyle name="Currency 4 6 2 4 4 2" xfId="17086" xr:uid="{00000000-0005-0000-0000-00006E460000}"/>
    <cellStyle name="Currency 4 6 2 4 4 2 2" xfId="28737" xr:uid="{00000000-0005-0000-0000-00006F460000}"/>
    <cellStyle name="Currency 4 6 2 4 4 3" xfId="11236" xr:uid="{00000000-0005-0000-0000-000070460000}"/>
    <cellStyle name="Currency 4 6 2 4 4 4" xfId="22978" xr:uid="{00000000-0005-0000-0000-000071460000}"/>
    <cellStyle name="Currency 4 6 2 4 4 5" xfId="35548" xr:uid="{00000000-0005-0000-0000-000072460000}"/>
    <cellStyle name="Currency 4 6 2 4 5" xfId="17081" xr:uid="{00000000-0005-0000-0000-000073460000}"/>
    <cellStyle name="Currency 4 6 2 4 5 2" xfId="28732" xr:uid="{00000000-0005-0000-0000-000074460000}"/>
    <cellStyle name="Currency 4 6 2 4 6" xfId="11231" xr:uid="{00000000-0005-0000-0000-000075460000}"/>
    <cellStyle name="Currency 4 6 2 4 7" xfId="22973" xr:uid="{00000000-0005-0000-0000-000076460000}"/>
    <cellStyle name="Currency 4 6 2 4 8" xfId="35549" xr:uid="{00000000-0005-0000-0000-000077460000}"/>
    <cellStyle name="Currency 4 6 2 5" xfId="1010" xr:uid="{00000000-0005-0000-0000-000078460000}"/>
    <cellStyle name="Currency 4 6 2 5 2" xfId="3191" xr:uid="{00000000-0005-0000-0000-000079460000}"/>
    <cellStyle name="Currency 4 6 2 5 2 2" xfId="7426" xr:uid="{00000000-0005-0000-0000-00007A460000}"/>
    <cellStyle name="Currency 4 6 2 5 2 2 2" xfId="17088" xr:uid="{00000000-0005-0000-0000-00007B460000}"/>
    <cellStyle name="Currency 4 6 2 5 2 2 3" xfId="28739" xr:uid="{00000000-0005-0000-0000-00007C460000}"/>
    <cellStyle name="Currency 4 6 2 5 2 2 4" xfId="35550" xr:uid="{00000000-0005-0000-0000-00007D460000}"/>
    <cellStyle name="Currency 4 6 2 5 2 3" xfId="11238" xr:uid="{00000000-0005-0000-0000-00007E460000}"/>
    <cellStyle name="Currency 4 6 2 5 2 4" xfId="22980" xr:uid="{00000000-0005-0000-0000-00007F460000}"/>
    <cellStyle name="Currency 4 6 2 5 2 5" xfId="35551" xr:uid="{00000000-0005-0000-0000-000080460000}"/>
    <cellStyle name="Currency 4 6 2 5 3" xfId="6021" xr:uid="{00000000-0005-0000-0000-000081460000}"/>
    <cellStyle name="Currency 4 6 2 5 3 2" xfId="17089" xr:uid="{00000000-0005-0000-0000-000082460000}"/>
    <cellStyle name="Currency 4 6 2 5 3 2 2" xfId="28740" xr:uid="{00000000-0005-0000-0000-000083460000}"/>
    <cellStyle name="Currency 4 6 2 5 3 3" xfId="11239" xr:uid="{00000000-0005-0000-0000-000084460000}"/>
    <cellStyle name="Currency 4 6 2 5 3 4" xfId="22981" xr:uid="{00000000-0005-0000-0000-000085460000}"/>
    <cellStyle name="Currency 4 6 2 5 3 5" xfId="35552" xr:uid="{00000000-0005-0000-0000-000086460000}"/>
    <cellStyle name="Currency 4 6 2 5 4" xfId="17087" xr:uid="{00000000-0005-0000-0000-000087460000}"/>
    <cellStyle name="Currency 4 6 2 5 4 2" xfId="28738" xr:uid="{00000000-0005-0000-0000-000088460000}"/>
    <cellStyle name="Currency 4 6 2 5 5" xfId="11237" xr:uid="{00000000-0005-0000-0000-000089460000}"/>
    <cellStyle name="Currency 4 6 2 5 6" xfId="22979" xr:uid="{00000000-0005-0000-0000-00008A460000}"/>
    <cellStyle name="Currency 4 6 2 5 7" xfId="35553" xr:uid="{00000000-0005-0000-0000-00008B460000}"/>
    <cellStyle name="Currency 4 6 2 6" xfId="3184" xr:uid="{00000000-0005-0000-0000-00008C460000}"/>
    <cellStyle name="Currency 4 6 2 6 2" xfId="7419" xr:uid="{00000000-0005-0000-0000-00008D460000}"/>
    <cellStyle name="Currency 4 6 2 6 2 2" xfId="17090" xr:uid="{00000000-0005-0000-0000-00008E460000}"/>
    <cellStyle name="Currency 4 6 2 6 2 3" xfId="28741" xr:uid="{00000000-0005-0000-0000-00008F460000}"/>
    <cellStyle name="Currency 4 6 2 6 2 4" xfId="35554" xr:uid="{00000000-0005-0000-0000-000090460000}"/>
    <cellStyle name="Currency 4 6 2 6 3" xfId="11240" xr:uid="{00000000-0005-0000-0000-000091460000}"/>
    <cellStyle name="Currency 4 6 2 6 4" xfId="22982" xr:uid="{00000000-0005-0000-0000-000092460000}"/>
    <cellStyle name="Currency 4 6 2 6 5" xfId="35555" xr:uid="{00000000-0005-0000-0000-000093460000}"/>
    <cellStyle name="Currency 4 6 2 7" xfId="4762" xr:uid="{00000000-0005-0000-0000-000094460000}"/>
    <cellStyle name="Currency 4 6 2 7 2" xfId="17091" xr:uid="{00000000-0005-0000-0000-000095460000}"/>
    <cellStyle name="Currency 4 6 2 7 2 2" xfId="28742" xr:uid="{00000000-0005-0000-0000-000096460000}"/>
    <cellStyle name="Currency 4 6 2 7 3" xfId="11241" xr:uid="{00000000-0005-0000-0000-000097460000}"/>
    <cellStyle name="Currency 4 6 2 7 4" xfId="22983" xr:uid="{00000000-0005-0000-0000-000098460000}"/>
    <cellStyle name="Currency 4 6 2 7 5" xfId="35556" xr:uid="{00000000-0005-0000-0000-000099460000}"/>
    <cellStyle name="Currency 4 6 2 8" xfId="17068" xr:uid="{00000000-0005-0000-0000-00009A460000}"/>
    <cellStyle name="Currency 4 6 2 8 2" xfId="28719" xr:uid="{00000000-0005-0000-0000-00009B460000}"/>
    <cellStyle name="Currency 4 6 2 9" xfId="11218" xr:uid="{00000000-0005-0000-0000-00009C460000}"/>
    <cellStyle name="Currency 4 6 3" xfId="1011" xr:uid="{00000000-0005-0000-0000-00009D460000}"/>
    <cellStyle name="Currency 4 6 3 2" xfId="1012" xr:uid="{00000000-0005-0000-0000-00009E460000}"/>
    <cellStyle name="Currency 4 6 3 2 2" xfId="3193" xr:uid="{00000000-0005-0000-0000-00009F460000}"/>
    <cellStyle name="Currency 4 6 3 2 2 2" xfId="7428" xr:uid="{00000000-0005-0000-0000-0000A0460000}"/>
    <cellStyle name="Currency 4 6 3 2 2 2 2" xfId="17094" xr:uid="{00000000-0005-0000-0000-0000A1460000}"/>
    <cellStyle name="Currency 4 6 3 2 2 2 3" xfId="28745" xr:uid="{00000000-0005-0000-0000-0000A2460000}"/>
    <cellStyle name="Currency 4 6 3 2 2 2 4" xfId="35557" xr:uid="{00000000-0005-0000-0000-0000A3460000}"/>
    <cellStyle name="Currency 4 6 3 2 2 3" xfId="11244" xr:uid="{00000000-0005-0000-0000-0000A4460000}"/>
    <cellStyle name="Currency 4 6 3 2 2 4" xfId="22986" xr:uid="{00000000-0005-0000-0000-0000A5460000}"/>
    <cellStyle name="Currency 4 6 3 2 2 5" xfId="35558" xr:uid="{00000000-0005-0000-0000-0000A6460000}"/>
    <cellStyle name="Currency 4 6 3 2 3" xfId="6022" xr:uid="{00000000-0005-0000-0000-0000A7460000}"/>
    <cellStyle name="Currency 4 6 3 2 3 2" xfId="17095" xr:uid="{00000000-0005-0000-0000-0000A8460000}"/>
    <cellStyle name="Currency 4 6 3 2 3 2 2" xfId="28746" xr:uid="{00000000-0005-0000-0000-0000A9460000}"/>
    <cellStyle name="Currency 4 6 3 2 3 3" xfId="11245" xr:uid="{00000000-0005-0000-0000-0000AA460000}"/>
    <cellStyle name="Currency 4 6 3 2 3 4" xfId="22987" xr:uid="{00000000-0005-0000-0000-0000AB460000}"/>
    <cellStyle name="Currency 4 6 3 2 3 5" xfId="35559" xr:uid="{00000000-0005-0000-0000-0000AC460000}"/>
    <cellStyle name="Currency 4 6 3 2 4" xfId="17093" xr:uid="{00000000-0005-0000-0000-0000AD460000}"/>
    <cellStyle name="Currency 4 6 3 2 4 2" xfId="28744" xr:uid="{00000000-0005-0000-0000-0000AE460000}"/>
    <cellStyle name="Currency 4 6 3 2 5" xfId="11243" xr:uid="{00000000-0005-0000-0000-0000AF460000}"/>
    <cellStyle name="Currency 4 6 3 2 6" xfId="22985" xr:uid="{00000000-0005-0000-0000-0000B0460000}"/>
    <cellStyle name="Currency 4 6 3 2 7" xfId="35560" xr:uid="{00000000-0005-0000-0000-0000B1460000}"/>
    <cellStyle name="Currency 4 6 3 3" xfId="3192" xr:uid="{00000000-0005-0000-0000-0000B2460000}"/>
    <cellStyle name="Currency 4 6 3 3 2" xfId="7427" xr:uid="{00000000-0005-0000-0000-0000B3460000}"/>
    <cellStyle name="Currency 4 6 3 3 2 2" xfId="17096" xr:uid="{00000000-0005-0000-0000-0000B4460000}"/>
    <cellStyle name="Currency 4 6 3 3 2 3" xfId="28747" xr:uid="{00000000-0005-0000-0000-0000B5460000}"/>
    <cellStyle name="Currency 4 6 3 3 2 4" xfId="35561" xr:uid="{00000000-0005-0000-0000-0000B6460000}"/>
    <cellStyle name="Currency 4 6 3 3 3" xfId="11246" xr:uid="{00000000-0005-0000-0000-0000B7460000}"/>
    <cellStyle name="Currency 4 6 3 3 4" xfId="22988" xr:uid="{00000000-0005-0000-0000-0000B8460000}"/>
    <cellStyle name="Currency 4 6 3 3 5" xfId="35562" xr:uid="{00000000-0005-0000-0000-0000B9460000}"/>
    <cellStyle name="Currency 4 6 3 4" xfId="5159" xr:uid="{00000000-0005-0000-0000-0000BA460000}"/>
    <cellStyle name="Currency 4 6 3 4 2" xfId="17097" xr:uid="{00000000-0005-0000-0000-0000BB460000}"/>
    <cellStyle name="Currency 4 6 3 4 2 2" xfId="28748" xr:uid="{00000000-0005-0000-0000-0000BC460000}"/>
    <cellStyle name="Currency 4 6 3 4 3" xfId="11247" xr:uid="{00000000-0005-0000-0000-0000BD460000}"/>
    <cellStyle name="Currency 4 6 3 4 4" xfId="22989" xr:uid="{00000000-0005-0000-0000-0000BE460000}"/>
    <cellStyle name="Currency 4 6 3 4 5" xfId="35563" xr:uid="{00000000-0005-0000-0000-0000BF460000}"/>
    <cellStyle name="Currency 4 6 3 5" xfId="17092" xr:uid="{00000000-0005-0000-0000-0000C0460000}"/>
    <cellStyle name="Currency 4 6 3 5 2" xfId="28743" xr:uid="{00000000-0005-0000-0000-0000C1460000}"/>
    <cellStyle name="Currency 4 6 3 6" xfId="11242" xr:uid="{00000000-0005-0000-0000-0000C2460000}"/>
    <cellStyle name="Currency 4 6 3 7" xfId="22984" xr:uid="{00000000-0005-0000-0000-0000C3460000}"/>
    <cellStyle name="Currency 4 6 3 8" xfId="35564" xr:uid="{00000000-0005-0000-0000-0000C4460000}"/>
    <cellStyle name="Currency 4 6 4" xfId="1013" xr:uid="{00000000-0005-0000-0000-0000C5460000}"/>
    <cellStyle name="Currency 4 6 4 2" xfId="1014" xr:uid="{00000000-0005-0000-0000-0000C6460000}"/>
    <cellStyle name="Currency 4 6 4 2 2" xfId="3195" xr:uid="{00000000-0005-0000-0000-0000C7460000}"/>
    <cellStyle name="Currency 4 6 4 2 2 2" xfId="7430" xr:uid="{00000000-0005-0000-0000-0000C8460000}"/>
    <cellStyle name="Currency 4 6 4 2 2 2 2" xfId="17100" xr:uid="{00000000-0005-0000-0000-0000C9460000}"/>
    <cellStyle name="Currency 4 6 4 2 2 2 3" xfId="28751" xr:uid="{00000000-0005-0000-0000-0000CA460000}"/>
    <cellStyle name="Currency 4 6 4 2 2 2 4" xfId="35565" xr:uid="{00000000-0005-0000-0000-0000CB460000}"/>
    <cellStyle name="Currency 4 6 4 2 2 3" xfId="11250" xr:uid="{00000000-0005-0000-0000-0000CC460000}"/>
    <cellStyle name="Currency 4 6 4 2 2 4" xfId="22992" xr:uid="{00000000-0005-0000-0000-0000CD460000}"/>
    <cellStyle name="Currency 4 6 4 2 2 5" xfId="35566" xr:uid="{00000000-0005-0000-0000-0000CE460000}"/>
    <cellStyle name="Currency 4 6 4 2 3" xfId="6023" xr:uid="{00000000-0005-0000-0000-0000CF460000}"/>
    <cellStyle name="Currency 4 6 4 2 3 2" xfId="17101" xr:uid="{00000000-0005-0000-0000-0000D0460000}"/>
    <cellStyle name="Currency 4 6 4 2 3 2 2" xfId="28752" xr:uid="{00000000-0005-0000-0000-0000D1460000}"/>
    <cellStyle name="Currency 4 6 4 2 3 3" xfId="11251" xr:uid="{00000000-0005-0000-0000-0000D2460000}"/>
    <cellStyle name="Currency 4 6 4 2 3 4" xfId="22993" xr:uid="{00000000-0005-0000-0000-0000D3460000}"/>
    <cellStyle name="Currency 4 6 4 2 3 5" xfId="35567" xr:uid="{00000000-0005-0000-0000-0000D4460000}"/>
    <cellStyle name="Currency 4 6 4 2 4" xfId="17099" xr:uid="{00000000-0005-0000-0000-0000D5460000}"/>
    <cellStyle name="Currency 4 6 4 2 4 2" xfId="28750" xr:uid="{00000000-0005-0000-0000-0000D6460000}"/>
    <cellStyle name="Currency 4 6 4 2 5" xfId="11249" xr:uid="{00000000-0005-0000-0000-0000D7460000}"/>
    <cellStyle name="Currency 4 6 4 2 6" xfId="22991" xr:uid="{00000000-0005-0000-0000-0000D8460000}"/>
    <cellStyle name="Currency 4 6 4 2 7" xfId="35568" xr:uid="{00000000-0005-0000-0000-0000D9460000}"/>
    <cellStyle name="Currency 4 6 4 3" xfId="3194" xr:uid="{00000000-0005-0000-0000-0000DA460000}"/>
    <cellStyle name="Currency 4 6 4 3 2" xfId="7429" xr:uid="{00000000-0005-0000-0000-0000DB460000}"/>
    <cellStyle name="Currency 4 6 4 3 2 2" xfId="17102" xr:uid="{00000000-0005-0000-0000-0000DC460000}"/>
    <cellStyle name="Currency 4 6 4 3 2 3" xfId="28753" xr:uid="{00000000-0005-0000-0000-0000DD460000}"/>
    <cellStyle name="Currency 4 6 4 3 2 4" xfId="35569" xr:uid="{00000000-0005-0000-0000-0000DE460000}"/>
    <cellStyle name="Currency 4 6 4 3 3" xfId="11252" xr:uid="{00000000-0005-0000-0000-0000DF460000}"/>
    <cellStyle name="Currency 4 6 4 3 4" xfId="22994" xr:uid="{00000000-0005-0000-0000-0000E0460000}"/>
    <cellStyle name="Currency 4 6 4 3 5" xfId="35570" xr:uid="{00000000-0005-0000-0000-0000E1460000}"/>
    <cellStyle name="Currency 4 6 4 4" xfId="4917" xr:uid="{00000000-0005-0000-0000-0000E2460000}"/>
    <cellStyle name="Currency 4 6 4 4 2" xfId="17103" xr:uid="{00000000-0005-0000-0000-0000E3460000}"/>
    <cellStyle name="Currency 4 6 4 4 2 2" xfId="28754" xr:uid="{00000000-0005-0000-0000-0000E4460000}"/>
    <cellStyle name="Currency 4 6 4 4 3" xfId="11253" xr:uid="{00000000-0005-0000-0000-0000E5460000}"/>
    <cellStyle name="Currency 4 6 4 4 4" xfId="22995" xr:uid="{00000000-0005-0000-0000-0000E6460000}"/>
    <cellStyle name="Currency 4 6 4 4 5" xfId="35571" xr:uid="{00000000-0005-0000-0000-0000E7460000}"/>
    <cellStyle name="Currency 4 6 4 5" xfId="17098" xr:uid="{00000000-0005-0000-0000-0000E8460000}"/>
    <cellStyle name="Currency 4 6 4 5 2" xfId="28749" xr:uid="{00000000-0005-0000-0000-0000E9460000}"/>
    <cellStyle name="Currency 4 6 4 6" xfId="11248" xr:uid="{00000000-0005-0000-0000-0000EA460000}"/>
    <cellStyle name="Currency 4 6 4 7" xfId="22990" xr:uid="{00000000-0005-0000-0000-0000EB460000}"/>
    <cellStyle name="Currency 4 6 4 8" xfId="35572" xr:uid="{00000000-0005-0000-0000-0000EC460000}"/>
    <cellStyle name="Currency 4 6 5" xfId="1015" xr:uid="{00000000-0005-0000-0000-0000ED460000}"/>
    <cellStyle name="Currency 4 6 5 2" xfId="1016" xr:uid="{00000000-0005-0000-0000-0000EE460000}"/>
    <cellStyle name="Currency 4 6 5 2 2" xfId="3197" xr:uid="{00000000-0005-0000-0000-0000EF460000}"/>
    <cellStyle name="Currency 4 6 5 2 2 2" xfId="7432" xr:uid="{00000000-0005-0000-0000-0000F0460000}"/>
    <cellStyle name="Currency 4 6 5 2 2 2 2" xfId="17106" xr:uid="{00000000-0005-0000-0000-0000F1460000}"/>
    <cellStyle name="Currency 4 6 5 2 2 2 3" xfId="28757" xr:uid="{00000000-0005-0000-0000-0000F2460000}"/>
    <cellStyle name="Currency 4 6 5 2 2 2 4" xfId="35573" xr:uid="{00000000-0005-0000-0000-0000F3460000}"/>
    <cellStyle name="Currency 4 6 5 2 2 3" xfId="11256" xr:uid="{00000000-0005-0000-0000-0000F4460000}"/>
    <cellStyle name="Currency 4 6 5 2 2 4" xfId="22998" xr:uid="{00000000-0005-0000-0000-0000F5460000}"/>
    <cellStyle name="Currency 4 6 5 2 2 5" xfId="35574" xr:uid="{00000000-0005-0000-0000-0000F6460000}"/>
    <cellStyle name="Currency 4 6 5 2 3" xfId="6024" xr:uid="{00000000-0005-0000-0000-0000F7460000}"/>
    <cellStyle name="Currency 4 6 5 2 3 2" xfId="17107" xr:uid="{00000000-0005-0000-0000-0000F8460000}"/>
    <cellStyle name="Currency 4 6 5 2 3 2 2" xfId="28758" xr:uid="{00000000-0005-0000-0000-0000F9460000}"/>
    <cellStyle name="Currency 4 6 5 2 3 3" xfId="11257" xr:uid="{00000000-0005-0000-0000-0000FA460000}"/>
    <cellStyle name="Currency 4 6 5 2 3 4" xfId="22999" xr:uid="{00000000-0005-0000-0000-0000FB460000}"/>
    <cellStyle name="Currency 4 6 5 2 3 5" xfId="35575" xr:uid="{00000000-0005-0000-0000-0000FC460000}"/>
    <cellStyle name="Currency 4 6 5 2 4" xfId="17105" xr:uid="{00000000-0005-0000-0000-0000FD460000}"/>
    <cellStyle name="Currency 4 6 5 2 4 2" xfId="28756" xr:uid="{00000000-0005-0000-0000-0000FE460000}"/>
    <cellStyle name="Currency 4 6 5 2 5" xfId="11255" xr:uid="{00000000-0005-0000-0000-0000FF460000}"/>
    <cellStyle name="Currency 4 6 5 2 6" xfId="22997" xr:uid="{00000000-0005-0000-0000-000000470000}"/>
    <cellStyle name="Currency 4 6 5 2 7" xfId="35576" xr:uid="{00000000-0005-0000-0000-000001470000}"/>
    <cellStyle name="Currency 4 6 5 3" xfId="3196" xr:uid="{00000000-0005-0000-0000-000002470000}"/>
    <cellStyle name="Currency 4 6 5 3 2" xfId="7431" xr:uid="{00000000-0005-0000-0000-000003470000}"/>
    <cellStyle name="Currency 4 6 5 3 2 2" xfId="17108" xr:uid="{00000000-0005-0000-0000-000004470000}"/>
    <cellStyle name="Currency 4 6 5 3 2 3" xfId="28759" xr:uid="{00000000-0005-0000-0000-000005470000}"/>
    <cellStyle name="Currency 4 6 5 3 2 4" xfId="35577" xr:uid="{00000000-0005-0000-0000-000006470000}"/>
    <cellStyle name="Currency 4 6 5 3 3" xfId="11258" xr:uid="{00000000-0005-0000-0000-000007470000}"/>
    <cellStyle name="Currency 4 6 5 3 4" xfId="23000" xr:uid="{00000000-0005-0000-0000-000008470000}"/>
    <cellStyle name="Currency 4 6 5 3 5" xfId="35578" xr:uid="{00000000-0005-0000-0000-000009470000}"/>
    <cellStyle name="Currency 4 6 5 4" xfId="5368" xr:uid="{00000000-0005-0000-0000-00000A470000}"/>
    <cellStyle name="Currency 4 6 5 4 2" xfId="17109" xr:uid="{00000000-0005-0000-0000-00000B470000}"/>
    <cellStyle name="Currency 4 6 5 4 2 2" xfId="28760" xr:uid="{00000000-0005-0000-0000-00000C470000}"/>
    <cellStyle name="Currency 4 6 5 4 3" xfId="11259" xr:uid="{00000000-0005-0000-0000-00000D470000}"/>
    <cellStyle name="Currency 4 6 5 4 4" xfId="23001" xr:uid="{00000000-0005-0000-0000-00000E470000}"/>
    <cellStyle name="Currency 4 6 5 4 5" xfId="35579" xr:uid="{00000000-0005-0000-0000-00000F470000}"/>
    <cellStyle name="Currency 4 6 5 5" xfId="17104" xr:uid="{00000000-0005-0000-0000-000010470000}"/>
    <cellStyle name="Currency 4 6 5 5 2" xfId="28755" xr:uid="{00000000-0005-0000-0000-000011470000}"/>
    <cellStyle name="Currency 4 6 5 6" xfId="11254" xr:uid="{00000000-0005-0000-0000-000012470000}"/>
    <cellStyle name="Currency 4 6 5 7" xfId="22996" xr:uid="{00000000-0005-0000-0000-000013470000}"/>
    <cellStyle name="Currency 4 6 5 8" xfId="35580" xr:uid="{00000000-0005-0000-0000-000014470000}"/>
    <cellStyle name="Currency 4 6 6" xfId="1017" xr:uid="{00000000-0005-0000-0000-000015470000}"/>
    <cellStyle name="Currency 4 6 6 2" xfId="3198" xr:uid="{00000000-0005-0000-0000-000016470000}"/>
    <cellStyle name="Currency 4 6 6 2 2" xfId="7433" xr:uid="{00000000-0005-0000-0000-000017470000}"/>
    <cellStyle name="Currency 4 6 6 2 2 2" xfId="17111" xr:uid="{00000000-0005-0000-0000-000018470000}"/>
    <cellStyle name="Currency 4 6 6 2 2 3" xfId="28762" xr:uid="{00000000-0005-0000-0000-000019470000}"/>
    <cellStyle name="Currency 4 6 6 2 2 4" xfId="35581" xr:uid="{00000000-0005-0000-0000-00001A470000}"/>
    <cellStyle name="Currency 4 6 6 2 3" xfId="11261" xr:uid="{00000000-0005-0000-0000-00001B470000}"/>
    <cellStyle name="Currency 4 6 6 2 4" xfId="23003" xr:uid="{00000000-0005-0000-0000-00001C470000}"/>
    <cellStyle name="Currency 4 6 6 2 5" xfId="35582" xr:uid="{00000000-0005-0000-0000-00001D470000}"/>
    <cellStyle name="Currency 4 6 6 3" xfId="6025" xr:uid="{00000000-0005-0000-0000-00001E470000}"/>
    <cellStyle name="Currency 4 6 6 3 2" xfId="17112" xr:uid="{00000000-0005-0000-0000-00001F470000}"/>
    <cellStyle name="Currency 4 6 6 3 2 2" xfId="28763" xr:uid="{00000000-0005-0000-0000-000020470000}"/>
    <cellStyle name="Currency 4 6 6 3 3" xfId="11262" xr:uid="{00000000-0005-0000-0000-000021470000}"/>
    <cellStyle name="Currency 4 6 6 3 4" xfId="23004" xr:uid="{00000000-0005-0000-0000-000022470000}"/>
    <cellStyle name="Currency 4 6 6 3 5" xfId="35583" xr:uid="{00000000-0005-0000-0000-000023470000}"/>
    <cellStyle name="Currency 4 6 6 4" xfId="17110" xr:uid="{00000000-0005-0000-0000-000024470000}"/>
    <cellStyle name="Currency 4 6 6 4 2" xfId="28761" xr:uid="{00000000-0005-0000-0000-000025470000}"/>
    <cellStyle name="Currency 4 6 6 5" xfId="11260" xr:uid="{00000000-0005-0000-0000-000026470000}"/>
    <cellStyle name="Currency 4 6 6 6" xfId="23002" xr:uid="{00000000-0005-0000-0000-000027470000}"/>
    <cellStyle name="Currency 4 6 6 7" xfId="35584" xr:uid="{00000000-0005-0000-0000-000028470000}"/>
    <cellStyle name="Currency 4 6 7" xfId="3183" xr:uid="{00000000-0005-0000-0000-000029470000}"/>
    <cellStyle name="Currency 4 6 7 2" xfId="7418" xr:uid="{00000000-0005-0000-0000-00002A470000}"/>
    <cellStyle name="Currency 4 6 7 2 2" xfId="17113" xr:uid="{00000000-0005-0000-0000-00002B470000}"/>
    <cellStyle name="Currency 4 6 7 2 3" xfId="28764" xr:uid="{00000000-0005-0000-0000-00002C470000}"/>
    <cellStyle name="Currency 4 6 7 2 4" xfId="35585" xr:uid="{00000000-0005-0000-0000-00002D470000}"/>
    <cellStyle name="Currency 4 6 7 3" xfId="11263" xr:uid="{00000000-0005-0000-0000-00002E470000}"/>
    <cellStyle name="Currency 4 6 7 4" xfId="23005" xr:uid="{00000000-0005-0000-0000-00002F470000}"/>
    <cellStyle name="Currency 4 6 7 5" xfId="35586" xr:uid="{00000000-0005-0000-0000-000030470000}"/>
    <cellStyle name="Currency 4 6 8" xfId="4675" xr:uid="{00000000-0005-0000-0000-000031470000}"/>
    <cellStyle name="Currency 4 6 8 2" xfId="17114" xr:uid="{00000000-0005-0000-0000-000032470000}"/>
    <cellStyle name="Currency 4 6 8 2 2" xfId="28765" xr:uid="{00000000-0005-0000-0000-000033470000}"/>
    <cellStyle name="Currency 4 6 8 3" xfId="11264" xr:uid="{00000000-0005-0000-0000-000034470000}"/>
    <cellStyle name="Currency 4 6 8 4" xfId="23006" xr:uid="{00000000-0005-0000-0000-000035470000}"/>
    <cellStyle name="Currency 4 6 8 5" xfId="35587" xr:uid="{00000000-0005-0000-0000-000036470000}"/>
    <cellStyle name="Currency 4 6 9" xfId="17067" xr:uid="{00000000-0005-0000-0000-000037470000}"/>
    <cellStyle name="Currency 4 6 9 2" xfId="28718" xr:uid="{00000000-0005-0000-0000-000038470000}"/>
    <cellStyle name="Currency 4 7" xfId="1018" xr:uid="{00000000-0005-0000-0000-000039470000}"/>
    <cellStyle name="Currency 4 7 10" xfId="20304" xr:uid="{00000000-0005-0000-0000-00003A470000}"/>
    <cellStyle name="Currency 4 7 11" xfId="11265" xr:uid="{00000000-0005-0000-0000-00003B470000}"/>
    <cellStyle name="Currency 4 7 12" xfId="23007" xr:uid="{00000000-0005-0000-0000-00003C470000}"/>
    <cellStyle name="Currency 4 7 13" xfId="35588" xr:uid="{00000000-0005-0000-0000-00003D470000}"/>
    <cellStyle name="Currency 4 7 2" xfId="1019" xr:uid="{00000000-0005-0000-0000-00003E470000}"/>
    <cellStyle name="Currency 4 7 2 10" xfId="23008" xr:uid="{00000000-0005-0000-0000-00003F470000}"/>
    <cellStyle name="Currency 4 7 2 11" xfId="35589" xr:uid="{00000000-0005-0000-0000-000040470000}"/>
    <cellStyle name="Currency 4 7 2 2" xfId="1020" xr:uid="{00000000-0005-0000-0000-000041470000}"/>
    <cellStyle name="Currency 4 7 2 2 2" xfId="1021" xr:uid="{00000000-0005-0000-0000-000042470000}"/>
    <cellStyle name="Currency 4 7 2 2 2 2" xfId="3202" xr:uid="{00000000-0005-0000-0000-000043470000}"/>
    <cellStyle name="Currency 4 7 2 2 2 2 2" xfId="7437" xr:uid="{00000000-0005-0000-0000-000044470000}"/>
    <cellStyle name="Currency 4 7 2 2 2 2 2 2" xfId="17119" xr:uid="{00000000-0005-0000-0000-000045470000}"/>
    <cellStyle name="Currency 4 7 2 2 2 2 2 3" xfId="28770" xr:uid="{00000000-0005-0000-0000-000046470000}"/>
    <cellStyle name="Currency 4 7 2 2 2 2 2 4" xfId="35590" xr:uid="{00000000-0005-0000-0000-000047470000}"/>
    <cellStyle name="Currency 4 7 2 2 2 2 3" xfId="11269" xr:uid="{00000000-0005-0000-0000-000048470000}"/>
    <cellStyle name="Currency 4 7 2 2 2 2 4" xfId="23011" xr:uid="{00000000-0005-0000-0000-000049470000}"/>
    <cellStyle name="Currency 4 7 2 2 2 2 5" xfId="35591" xr:uid="{00000000-0005-0000-0000-00004A470000}"/>
    <cellStyle name="Currency 4 7 2 2 2 3" xfId="6026" xr:uid="{00000000-0005-0000-0000-00004B470000}"/>
    <cellStyle name="Currency 4 7 2 2 2 3 2" xfId="17120" xr:uid="{00000000-0005-0000-0000-00004C470000}"/>
    <cellStyle name="Currency 4 7 2 2 2 3 2 2" xfId="28771" xr:uid="{00000000-0005-0000-0000-00004D470000}"/>
    <cellStyle name="Currency 4 7 2 2 2 3 3" xfId="11270" xr:uid="{00000000-0005-0000-0000-00004E470000}"/>
    <cellStyle name="Currency 4 7 2 2 2 3 4" xfId="23012" xr:uid="{00000000-0005-0000-0000-00004F470000}"/>
    <cellStyle name="Currency 4 7 2 2 2 3 5" xfId="35592" xr:uid="{00000000-0005-0000-0000-000050470000}"/>
    <cellStyle name="Currency 4 7 2 2 2 4" xfId="17118" xr:uid="{00000000-0005-0000-0000-000051470000}"/>
    <cellStyle name="Currency 4 7 2 2 2 4 2" xfId="28769" xr:uid="{00000000-0005-0000-0000-000052470000}"/>
    <cellStyle name="Currency 4 7 2 2 2 5" xfId="11268" xr:uid="{00000000-0005-0000-0000-000053470000}"/>
    <cellStyle name="Currency 4 7 2 2 2 6" xfId="23010" xr:uid="{00000000-0005-0000-0000-000054470000}"/>
    <cellStyle name="Currency 4 7 2 2 2 7" xfId="35593" xr:uid="{00000000-0005-0000-0000-000055470000}"/>
    <cellStyle name="Currency 4 7 2 2 3" xfId="3201" xr:uid="{00000000-0005-0000-0000-000056470000}"/>
    <cellStyle name="Currency 4 7 2 2 3 2" xfId="7436" xr:uid="{00000000-0005-0000-0000-000057470000}"/>
    <cellStyle name="Currency 4 7 2 2 3 2 2" xfId="17121" xr:uid="{00000000-0005-0000-0000-000058470000}"/>
    <cellStyle name="Currency 4 7 2 2 3 2 3" xfId="28772" xr:uid="{00000000-0005-0000-0000-000059470000}"/>
    <cellStyle name="Currency 4 7 2 2 3 2 4" xfId="35594" xr:uid="{00000000-0005-0000-0000-00005A470000}"/>
    <cellStyle name="Currency 4 7 2 2 3 3" xfId="11271" xr:uid="{00000000-0005-0000-0000-00005B470000}"/>
    <cellStyle name="Currency 4 7 2 2 3 4" xfId="23013" xr:uid="{00000000-0005-0000-0000-00005C470000}"/>
    <cellStyle name="Currency 4 7 2 2 3 5" xfId="35595" xr:uid="{00000000-0005-0000-0000-00005D470000}"/>
    <cellStyle name="Currency 4 7 2 2 4" xfId="5260" xr:uid="{00000000-0005-0000-0000-00005E470000}"/>
    <cellStyle name="Currency 4 7 2 2 4 2" xfId="17122" xr:uid="{00000000-0005-0000-0000-00005F470000}"/>
    <cellStyle name="Currency 4 7 2 2 4 2 2" xfId="28773" xr:uid="{00000000-0005-0000-0000-000060470000}"/>
    <cellStyle name="Currency 4 7 2 2 4 3" xfId="11272" xr:uid="{00000000-0005-0000-0000-000061470000}"/>
    <cellStyle name="Currency 4 7 2 2 4 4" xfId="23014" xr:uid="{00000000-0005-0000-0000-000062470000}"/>
    <cellStyle name="Currency 4 7 2 2 4 5" xfId="35596" xr:uid="{00000000-0005-0000-0000-000063470000}"/>
    <cellStyle name="Currency 4 7 2 2 5" xfId="17117" xr:uid="{00000000-0005-0000-0000-000064470000}"/>
    <cellStyle name="Currency 4 7 2 2 5 2" xfId="28768" xr:uid="{00000000-0005-0000-0000-000065470000}"/>
    <cellStyle name="Currency 4 7 2 2 6" xfId="11267" xr:uid="{00000000-0005-0000-0000-000066470000}"/>
    <cellStyle name="Currency 4 7 2 2 7" xfId="23009" xr:uid="{00000000-0005-0000-0000-000067470000}"/>
    <cellStyle name="Currency 4 7 2 2 8" xfId="35597" xr:uid="{00000000-0005-0000-0000-000068470000}"/>
    <cellStyle name="Currency 4 7 2 3" xfId="1022" xr:uid="{00000000-0005-0000-0000-000069470000}"/>
    <cellStyle name="Currency 4 7 2 3 2" xfId="1023" xr:uid="{00000000-0005-0000-0000-00006A470000}"/>
    <cellStyle name="Currency 4 7 2 3 2 2" xfId="3204" xr:uid="{00000000-0005-0000-0000-00006B470000}"/>
    <cellStyle name="Currency 4 7 2 3 2 2 2" xfId="7439" xr:uid="{00000000-0005-0000-0000-00006C470000}"/>
    <cellStyle name="Currency 4 7 2 3 2 2 2 2" xfId="17125" xr:uid="{00000000-0005-0000-0000-00006D470000}"/>
    <cellStyle name="Currency 4 7 2 3 2 2 2 3" xfId="28776" xr:uid="{00000000-0005-0000-0000-00006E470000}"/>
    <cellStyle name="Currency 4 7 2 3 2 2 2 4" xfId="35598" xr:uid="{00000000-0005-0000-0000-00006F470000}"/>
    <cellStyle name="Currency 4 7 2 3 2 2 3" xfId="11275" xr:uid="{00000000-0005-0000-0000-000070470000}"/>
    <cellStyle name="Currency 4 7 2 3 2 2 4" xfId="23017" xr:uid="{00000000-0005-0000-0000-000071470000}"/>
    <cellStyle name="Currency 4 7 2 3 2 2 5" xfId="35599" xr:uid="{00000000-0005-0000-0000-000072470000}"/>
    <cellStyle name="Currency 4 7 2 3 2 3" xfId="6027" xr:uid="{00000000-0005-0000-0000-000073470000}"/>
    <cellStyle name="Currency 4 7 2 3 2 3 2" xfId="17126" xr:uid="{00000000-0005-0000-0000-000074470000}"/>
    <cellStyle name="Currency 4 7 2 3 2 3 2 2" xfId="28777" xr:uid="{00000000-0005-0000-0000-000075470000}"/>
    <cellStyle name="Currency 4 7 2 3 2 3 3" xfId="11276" xr:uid="{00000000-0005-0000-0000-000076470000}"/>
    <cellStyle name="Currency 4 7 2 3 2 3 4" xfId="23018" xr:uid="{00000000-0005-0000-0000-000077470000}"/>
    <cellStyle name="Currency 4 7 2 3 2 3 5" xfId="35600" xr:uid="{00000000-0005-0000-0000-000078470000}"/>
    <cellStyle name="Currency 4 7 2 3 2 4" xfId="17124" xr:uid="{00000000-0005-0000-0000-000079470000}"/>
    <cellStyle name="Currency 4 7 2 3 2 4 2" xfId="28775" xr:uid="{00000000-0005-0000-0000-00007A470000}"/>
    <cellStyle name="Currency 4 7 2 3 2 5" xfId="11274" xr:uid="{00000000-0005-0000-0000-00007B470000}"/>
    <cellStyle name="Currency 4 7 2 3 2 6" xfId="23016" xr:uid="{00000000-0005-0000-0000-00007C470000}"/>
    <cellStyle name="Currency 4 7 2 3 2 7" xfId="35601" xr:uid="{00000000-0005-0000-0000-00007D470000}"/>
    <cellStyle name="Currency 4 7 2 3 3" xfId="3203" xr:uid="{00000000-0005-0000-0000-00007E470000}"/>
    <cellStyle name="Currency 4 7 2 3 3 2" xfId="7438" xr:uid="{00000000-0005-0000-0000-00007F470000}"/>
    <cellStyle name="Currency 4 7 2 3 3 2 2" xfId="17127" xr:uid="{00000000-0005-0000-0000-000080470000}"/>
    <cellStyle name="Currency 4 7 2 3 3 2 3" xfId="28778" xr:uid="{00000000-0005-0000-0000-000081470000}"/>
    <cellStyle name="Currency 4 7 2 3 3 2 4" xfId="35602" xr:uid="{00000000-0005-0000-0000-000082470000}"/>
    <cellStyle name="Currency 4 7 2 3 3 3" xfId="11277" xr:uid="{00000000-0005-0000-0000-000083470000}"/>
    <cellStyle name="Currency 4 7 2 3 3 4" xfId="23019" xr:uid="{00000000-0005-0000-0000-000084470000}"/>
    <cellStyle name="Currency 4 7 2 3 3 5" xfId="35603" xr:uid="{00000000-0005-0000-0000-000085470000}"/>
    <cellStyle name="Currency 4 7 2 3 4" xfId="5018" xr:uid="{00000000-0005-0000-0000-000086470000}"/>
    <cellStyle name="Currency 4 7 2 3 4 2" xfId="17128" xr:uid="{00000000-0005-0000-0000-000087470000}"/>
    <cellStyle name="Currency 4 7 2 3 4 2 2" xfId="28779" xr:uid="{00000000-0005-0000-0000-000088470000}"/>
    <cellStyle name="Currency 4 7 2 3 4 3" xfId="11278" xr:uid="{00000000-0005-0000-0000-000089470000}"/>
    <cellStyle name="Currency 4 7 2 3 4 4" xfId="23020" xr:uid="{00000000-0005-0000-0000-00008A470000}"/>
    <cellStyle name="Currency 4 7 2 3 4 5" xfId="35604" xr:uid="{00000000-0005-0000-0000-00008B470000}"/>
    <cellStyle name="Currency 4 7 2 3 5" xfId="17123" xr:uid="{00000000-0005-0000-0000-00008C470000}"/>
    <cellStyle name="Currency 4 7 2 3 5 2" xfId="28774" xr:uid="{00000000-0005-0000-0000-00008D470000}"/>
    <cellStyle name="Currency 4 7 2 3 6" xfId="11273" xr:uid="{00000000-0005-0000-0000-00008E470000}"/>
    <cellStyle name="Currency 4 7 2 3 7" xfId="23015" xr:uid="{00000000-0005-0000-0000-00008F470000}"/>
    <cellStyle name="Currency 4 7 2 3 8" xfId="35605" xr:uid="{00000000-0005-0000-0000-000090470000}"/>
    <cellStyle name="Currency 4 7 2 4" xfId="1024" xr:uid="{00000000-0005-0000-0000-000091470000}"/>
    <cellStyle name="Currency 4 7 2 4 2" xfId="1025" xr:uid="{00000000-0005-0000-0000-000092470000}"/>
    <cellStyle name="Currency 4 7 2 4 2 2" xfId="3206" xr:uid="{00000000-0005-0000-0000-000093470000}"/>
    <cellStyle name="Currency 4 7 2 4 2 2 2" xfId="7441" xr:uid="{00000000-0005-0000-0000-000094470000}"/>
    <cellStyle name="Currency 4 7 2 4 2 2 2 2" xfId="17131" xr:uid="{00000000-0005-0000-0000-000095470000}"/>
    <cellStyle name="Currency 4 7 2 4 2 2 2 3" xfId="28782" xr:uid="{00000000-0005-0000-0000-000096470000}"/>
    <cellStyle name="Currency 4 7 2 4 2 2 2 4" xfId="35606" xr:uid="{00000000-0005-0000-0000-000097470000}"/>
    <cellStyle name="Currency 4 7 2 4 2 2 3" xfId="11281" xr:uid="{00000000-0005-0000-0000-000098470000}"/>
    <cellStyle name="Currency 4 7 2 4 2 2 4" xfId="23023" xr:uid="{00000000-0005-0000-0000-000099470000}"/>
    <cellStyle name="Currency 4 7 2 4 2 2 5" xfId="35607" xr:uid="{00000000-0005-0000-0000-00009A470000}"/>
    <cellStyle name="Currency 4 7 2 4 2 3" xfId="6028" xr:uid="{00000000-0005-0000-0000-00009B470000}"/>
    <cellStyle name="Currency 4 7 2 4 2 3 2" xfId="17132" xr:uid="{00000000-0005-0000-0000-00009C470000}"/>
    <cellStyle name="Currency 4 7 2 4 2 3 2 2" xfId="28783" xr:uid="{00000000-0005-0000-0000-00009D470000}"/>
    <cellStyle name="Currency 4 7 2 4 2 3 3" xfId="11282" xr:uid="{00000000-0005-0000-0000-00009E470000}"/>
    <cellStyle name="Currency 4 7 2 4 2 3 4" xfId="23024" xr:uid="{00000000-0005-0000-0000-00009F470000}"/>
    <cellStyle name="Currency 4 7 2 4 2 3 5" xfId="35608" xr:uid="{00000000-0005-0000-0000-0000A0470000}"/>
    <cellStyle name="Currency 4 7 2 4 2 4" xfId="17130" xr:uid="{00000000-0005-0000-0000-0000A1470000}"/>
    <cellStyle name="Currency 4 7 2 4 2 4 2" xfId="28781" xr:uid="{00000000-0005-0000-0000-0000A2470000}"/>
    <cellStyle name="Currency 4 7 2 4 2 5" xfId="11280" xr:uid="{00000000-0005-0000-0000-0000A3470000}"/>
    <cellStyle name="Currency 4 7 2 4 2 6" xfId="23022" xr:uid="{00000000-0005-0000-0000-0000A4470000}"/>
    <cellStyle name="Currency 4 7 2 4 2 7" xfId="35609" xr:uid="{00000000-0005-0000-0000-0000A5470000}"/>
    <cellStyle name="Currency 4 7 2 4 3" xfId="3205" xr:uid="{00000000-0005-0000-0000-0000A6470000}"/>
    <cellStyle name="Currency 4 7 2 4 3 2" xfId="7440" xr:uid="{00000000-0005-0000-0000-0000A7470000}"/>
    <cellStyle name="Currency 4 7 2 4 3 2 2" xfId="17133" xr:uid="{00000000-0005-0000-0000-0000A8470000}"/>
    <cellStyle name="Currency 4 7 2 4 3 2 3" xfId="28784" xr:uid="{00000000-0005-0000-0000-0000A9470000}"/>
    <cellStyle name="Currency 4 7 2 4 3 2 4" xfId="35610" xr:uid="{00000000-0005-0000-0000-0000AA470000}"/>
    <cellStyle name="Currency 4 7 2 4 3 3" xfId="11283" xr:uid="{00000000-0005-0000-0000-0000AB470000}"/>
    <cellStyle name="Currency 4 7 2 4 3 4" xfId="23025" xr:uid="{00000000-0005-0000-0000-0000AC470000}"/>
    <cellStyle name="Currency 4 7 2 4 3 5" xfId="35611" xr:uid="{00000000-0005-0000-0000-0000AD470000}"/>
    <cellStyle name="Currency 4 7 2 4 4" xfId="5469" xr:uid="{00000000-0005-0000-0000-0000AE470000}"/>
    <cellStyle name="Currency 4 7 2 4 4 2" xfId="17134" xr:uid="{00000000-0005-0000-0000-0000AF470000}"/>
    <cellStyle name="Currency 4 7 2 4 4 2 2" xfId="28785" xr:uid="{00000000-0005-0000-0000-0000B0470000}"/>
    <cellStyle name="Currency 4 7 2 4 4 3" xfId="11284" xr:uid="{00000000-0005-0000-0000-0000B1470000}"/>
    <cellStyle name="Currency 4 7 2 4 4 4" xfId="23026" xr:uid="{00000000-0005-0000-0000-0000B2470000}"/>
    <cellStyle name="Currency 4 7 2 4 4 5" xfId="35612" xr:uid="{00000000-0005-0000-0000-0000B3470000}"/>
    <cellStyle name="Currency 4 7 2 4 5" xfId="17129" xr:uid="{00000000-0005-0000-0000-0000B4470000}"/>
    <cellStyle name="Currency 4 7 2 4 5 2" xfId="28780" xr:uid="{00000000-0005-0000-0000-0000B5470000}"/>
    <cellStyle name="Currency 4 7 2 4 6" xfId="11279" xr:uid="{00000000-0005-0000-0000-0000B6470000}"/>
    <cellStyle name="Currency 4 7 2 4 7" xfId="23021" xr:uid="{00000000-0005-0000-0000-0000B7470000}"/>
    <cellStyle name="Currency 4 7 2 4 8" xfId="35613" xr:uid="{00000000-0005-0000-0000-0000B8470000}"/>
    <cellStyle name="Currency 4 7 2 5" xfId="1026" xr:uid="{00000000-0005-0000-0000-0000B9470000}"/>
    <cellStyle name="Currency 4 7 2 5 2" xfId="3207" xr:uid="{00000000-0005-0000-0000-0000BA470000}"/>
    <cellStyle name="Currency 4 7 2 5 2 2" xfId="7442" xr:uid="{00000000-0005-0000-0000-0000BB470000}"/>
    <cellStyle name="Currency 4 7 2 5 2 2 2" xfId="17136" xr:uid="{00000000-0005-0000-0000-0000BC470000}"/>
    <cellStyle name="Currency 4 7 2 5 2 2 3" xfId="28787" xr:uid="{00000000-0005-0000-0000-0000BD470000}"/>
    <cellStyle name="Currency 4 7 2 5 2 2 4" xfId="35614" xr:uid="{00000000-0005-0000-0000-0000BE470000}"/>
    <cellStyle name="Currency 4 7 2 5 2 3" xfId="11286" xr:uid="{00000000-0005-0000-0000-0000BF470000}"/>
    <cellStyle name="Currency 4 7 2 5 2 4" xfId="23028" xr:uid="{00000000-0005-0000-0000-0000C0470000}"/>
    <cellStyle name="Currency 4 7 2 5 2 5" xfId="35615" xr:uid="{00000000-0005-0000-0000-0000C1470000}"/>
    <cellStyle name="Currency 4 7 2 5 3" xfId="6029" xr:uid="{00000000-0005-0000-0000-0000C2470000}"/>
    <cellStyle name="Currency 4 7 2 5 3 2" xfId="17137" xr:uid="{00000000-0005-0000-0000-0000C3470000}"/>
    <cellStyle name="Currency 4 7 2 5 3 2 2" xfId="28788" xr:uid="{00000000-0005-0000-0000-0000C4470000}"/>
    <cellStyle name="Currency 4 7 2 5 3 3" xfId="11287" xr:uid="{00000000-0005-0000-0000-0000C5470000}"/>
    <cellStyle name="Currency 4 7 2 5 3 4" xfId="23029" xr:uid="{00000000-0005-0000-0000-0000C6470000}"/>
    <cellStyle name="Currency 4 7 2 5 3 5" xfId="35616" xr:uid="{00000000-0005-0000-0000-0000C7470000}"/>
    <cellStyle name="Currency 4 7 2 5 4" xfId="17135" xr:uid="{00000000-0005-0000-0000-0000C8470000}"/>
    <cellStyle name="Currency 4 7 2 5 4 2" xfId="28786" xr:uid="{00000000-0005-0000-0000-0000C9470000}"/>
    <cellStyle name="Currency 4 7 2 5 5" xfId="11285" xr:uid="{00000000-0005-0000-0000-0000CA470000}"/>
    <cellStyle name="Currency 4 7 2 5 6" xfId="23027" xr:uid="{00000000-0005-0000-0000-0000CB470000}"/>
    <cellStyle name="Currency 4 7 2 5 7" xfId="35617" xr:uid="{00000000-0005-0000-0000-0000CC470000}"/>
    <cellStyle name="Currency 4 7 2 6" xfId="3200" xr:uid="{00000000-0005-0000-0000-0000CD470000}"/>
    <cellStyle name="Currency 4 7 2 6 2" xfId="7435" xr:uid="{00000000-0005-0000-0000-0000CE470000}"/>
    <cellStyle name="Currency 4 7 2 6 2 2" xfId="17138" xr:uid="{00000000-0005-0000-0000-0000CF470000}"/>
    <cellStyle name="Currency 4 7 2 6 2 3" xfId="28789" xr:uid="{00000000-0005-0000-0000-0000D0470000}"/>
    <cellStyle name="Currency 4 7 2 6 2 4" xfId="35618" xr:uid="{00000000-0005-0000-0000-0000D1470000}"/>
    <cellStyle name="Currency 4 7 2 6 3" xfId="11288" xr:uid="{00000000-0005-0000-0000-0000D2470000}"/>
    <cellStyle name="Currency 4 7 2 6 4" xfId="23030" xr:uid="{00000000-0005-0000-0000-0000D3470000}"/>
    <cellStyle name="Currency 4 7 2 6 5" xfId="35619" xr:uid="{00000000-0005-0000-0000-0000D4470000}"/>
    <cellStyle name="Currency 4 7 2 7" xfId="4776" xr:uid="{00000000-0005-0000-0000-0000D5470000}"/>
    <cellStyle name="Currency 4 7 2 7 2" xfId="17139" xr:uid="{00000000-0005-0000-0000-0000D6470000}"/>
    <cellStyle name="Currency 4 7 2 7 2 2" xfId="28790" xr:uid="{00000000-0005-0000-0000-0000D7470000}"/>
    <cellStyle name="Currency 4 7 2 7 3" xfId="11289" xr:uid="{00000000-0005-0000-0000-0000D8470000}"/>
    <cellStyle name="Currency 4 7 2 7 4" xfId="23031" xr:uid="{00000000-0005-0000-0000-0000D9470000}"/>
    <cellStyle name="Currency 4 7 2 7 5" xfId="35620" xr:uid="{00000000-0005-0000-0000-0000DA470000}"/>
    <cellStyle name="Currency 4 7 2 8" xfId="17116" xr:uid="{00000000-0005-0000-0000-0000DB470000}"/>
    <cellStyle name="Currency 4 7 2 8 2" xfId="28767" xr:uid="{00000000-0005-0000-0000-0000DC470000}"/>
    <cellStyle name="Currency 4 7 2 9" xfId="11266" xr:uid="{00000000-0005-0000-0000-0000DD470000}"/>
    <cellStyle name="Currency 4 7 3" xfId="1027" xr:uid="{00000000-0005-0000-0000-0000DE470000}"/>
    <cellStyle name="Currency 4 7 3 2" xfId="1028" xr:uid="{00000000-0005-0000-0000-0000DF470000}"/>
    <cellStyle name="Currency 4 7 3 2 2" xfId="3209" xr:uid="{00000000-0005-0000-0000-0000E0470000}"/>
    <cellStyle name="Currency 4 7 3 2 2 2" xfId="7444" xr:uid="{00000000-0005-0000-0000-0000E1470000}"/>
    <cellStyle name="Currency 4 7 3 2 2 2 2" xfId="17142" xr:uid="{00000000-0005-0000-0000-0000E2470000}"/>
    <cellStyle name="Currency 4 7 3 2 2 2 3" xfId="28793" xr:uid="{00000000-0005-0000-0000-0000E3470000}"/>
    <cellStyle name="Currency 4 7 3 2 2 2 4" xfId="35621" xr:uid="{00000000-0005-0000-0000-0000E4470000}"/>
    <cellStyle name="Currency 4 7 3 2 2 3" xfId="11292" xr:uid="{00000000-0005-0000-0000-0000E5470000}"/>
    <cellStyle name="Currency 4 7 3 2 2 4" xfId="23034" xr:uid="{00000000-0005-0000-0000-0000E6470000}"/>
    <cellStyle name="Currency 4 7 3 2 2 5" xfId="35622" xr:uid="{00000000-0005-0000-0000-0000E7470000}"/>
    <cellStyle name="Currency 4 7 3 2 3" xfId="6030" xr:uid="{00000000-0005-0000-0000-0000E8470000}"/>
    <cellStyle name="Currency 4 7 3 2 3 2" xfId="17143" xr:uid="{00000000-0005-0000-0000-0000E9470000}"/>
    <cellStyle name="Currency 4 7 3 2 3 2 2" xfId="28794" xr:uid="{00000000-0005-0000-0000-0000EA470000}"/>
    <cellStyle name="Currency 4 7 3 2 3 3" xfId="11293" xr:uid="{00000000-0005-0000-0000-0000EB470000}"/>
    <cellStyle name="Currency 4 7 3 2 3 4" xfId="23035" xr:uid="{00000000-0005-0000-0000-0000EC470000}"/>
    <cellStyle name="Currency 4 7 3 2 3 5" xfId="35623" xr:uid="{00000000-0005-0000-0000-0000ED470000}"/>
    <cellStyle name="Currency 4 7 3 2 4" xfId="17141" xr:uid="{00000000-0005-0000-0000-0000EE470000}"/>
    <cellStyle name="Currency 4 7 3 2 4 2" xfId="28792" xr:uid="{00000000-0005-0000-0000-0000EF470000}"/>
    <cellStyle name="Currency 4 7 3 2 5" xfId="11291" xr:uid="{00000000-0005-0000-0000-0000F0470000}"/>
    <cellStyle name="Currency 4 7 3 2 6" xfId="23033" xr:uid="{00000000-0005-0000-0000-0000F1470000}"/>
    <cellStyle name="Currency 4 7 3 2 7" xfId="35624" xr:uid="{00000000-0005-0000-0000-0000F2470000}"/>
    <cellStyle name="Currency 4 7 3 3" xfId="3208" xr:uid="{00000000-0005-0000-0000-0000F3470000}"/>
    <cellStyle name="Currency 4 7 3 3 2" xfId="7443" xr:uid="{00000000-0005-0000-0000-0000F4470000}"/>
    <cellStyle name="Currency 4 7 3 3 2 2" xfId="17144" xr:uid="{00000000-0005-0000-0000-0000F5470000}"/>
    <cellStyle name="Currency 4 7 3 3 2 3" xfId="28795" xr:uid="{00000000-0005-0000-0000-0000F6470000}"/>
    <cellStyle name="Currency 4 7 3 3 2 4" xfId="35625" xr:uid="{00000000-0005-0000-0000-0000F7470000}"/>
    <cellStyle name="Currency 4 7 3 3 3" xfId="11294" xr:uid="{00000000-0005-0000-0000-0000F8470000}"/>
    <cellStyle name="Currency 4 7 3 3 4" xfId="23036" xr:uid="{00000000-0005-0000-0000-0000F9470000}"/>
    <cellStyle name="Currency 4 7 3 3 5" xfId="35626" xr:uid="{00000000-0005-0000-0000-0000FA470000}"/>
    <cellStyle name="Currency 4 7 3 4" xfId="5173" xr:uid="{00000000-0005-0000-0000-0000FB470000}"/>
    <cellStyle name="Currency 4 7 3 4 2" xfId="17145" xr:uid="{00000000-0005-0000-0000-0000FC470000}"/>
    <cellStyle name="Currency 4 7 3 4 2 2" xfId="28796" xr:uid="{00000000-0005-0000-0000-0000FD470000}"/>
    <cellStyle name="Currency 4 7 3 4 3" xfId="11295" xr:uid="{00000000-0005-0000-0000-0000FE470000}"/>
    <cellStyle name="Currency 4 7 3 4 4" xfId="23037" xr:uid="{00000000-0005-0000-0000-0000FF470000}"/>
    <cellStyle name="Currency 4 7 3 4 5" xfId="35627" xr:uid="{00000000-0005-0000-0000-000000480000}"/>
    <cellStyle name="Currency 4 7 3 5" xfId="17140" xr:uid="{00000000-0005-0000-0000-000001480000}"/>
    <cellStyle name="Currency 4 7 3 5 2" xfId="28791" xr:uid="{00000000-0005-0000-0000-000002480000}"/>
    <cellStyle name="Currency 4 7 3 6" xfId="11290" xr:uid="{00000000-0005-0000-0000-000003480000}"/>
    <cellStyle name="Currency 4 7 3 7" xfId="23032" xr:uid="{00000000-0005-0000-0000-000004480000}"/>
    <cellStyle name="Currency 4 7 3 8" xfId="35628" xr:uid="{00000000-0005-0000-0000-000005480000}"/>
    <cellStyle name="Currency 4 7 4" xfId="1029" xr:uid="{00000000-0005-0000-0000-000006480000}"/>
    <cellStyle name="Currency 4 7 4 2" xfId="1030" xr:uid="{00000000-0005-0000-0000-000007480000}"/>
    <cellStyle name="Currency 4 7 4 2 2" xfId="3211" xr:uid="{00000000-0005-0000-0000-000008480000}"/>
    <cellStyle name="Currency 4 7 4 2 2 2" xfId="7446" xr:uid="{00000000-0005-0000-0000-000009480000}"/>
    <cellStyle name="Currency 4 7 4 2 2 2 2" xfId="17148" xr:uid="{00000000-0005-0000-0000-00000A480000}"/>
    <cellStyle name="Currency 4 7 4 2 2 2 3" xfId="28799" xr:uid="{00000000-0005-0000-0000-00000B480000}"/>
    <cellStyle name="Currency 4 7 4 2 2 2 4" xfId="35629" xr:uid="{00000000-0005-0000-0000-00000C480000}"/>
    <cellStyle name="Currency 4 7 4 2 2 3" xfId="11298" xr:uid="{00000000-0005-0000-0000-00000D480000}"/>
    <cellStyle name="Currency 4 7 4 2 2 4" xfId="23040" xr:uid="{00000000-0005-0000-0000-00000E480000}"/>
    <cellStyle name="Currency 4 7 4 2 2 5" xfId="35630" xr:uid="{00000000-0005-0000-0000-00000F480000}"/>
    <cellStyle name="Currency 4 7 4 2 3" xfId="6031" xr:uid="{00000000-0005-0000-0000-000010480000}"/>
    <cellStyle name="Currency 4 7 4 2 3 2" xfId="17149" xr:uid="{00000000-0005-0000-0000-000011480000}"/>
    <cellStyle name="Currency 4 7 4 2 3 2 2" xfId="28800" xr:uid="{00000000-0005-0000-0000-000012480000}"/>
    <cellStyle name="Currency 4 7 4 2 3 3" xfId="11299" xr:uid="{00000000-0005-0000-0000-000013480000}"/>
    <cellStyle name="Currency 4 7 4 2 3 4" xfId="23041" xr:uid="{00000000-0005-0000-0000-000014480000}"/>
    <cellStyle name="Currency 4 7 4 2 3 5" xfId="35631" xr:uid="{00000000-0005-0000-0000-000015480000}"/>
    <cellStyle name="Currency 4 7 4 2 4" xfId="17147" xr:uid="{00000000-0005-0000-0000-000016480000}"/>
    <cellStyle name="Currency 4 7 4 2 4 2" xfId="28798" xr:uid="{00000000-0005-0000-0000-000017480000}"/>
    <cellStyle name="Currency 4 7 4 2 5" xfId="11297" xr:uid="{00000000-0005-0000-0000-000018480000}"/>
    <cellStyle name="Currency 4 7 4 2 6" xfId="23039" xr:uid="{00000000-0005-0000-0000-000019480000}"/>
    <cellStyle name="Currency 4 7 4 2 7" xfId="35632" xr:uid="{00000000-0005-0000-0000-00001A480000}"/>
    <cellStyle name="Currency 4 7 4 3" xfId="3210" xr:uid="{00000000-0005-0000-0000-00001B480000}"/>
    <cellStyle name="Currency 4 7 4 3 2" xfId="7445" xr:uid="{00000000-0005-0000-0000-00001C480000}"/>
    <cellStyle name="Currency 4 7 4 3 2 2" xfId="17150" xr:uid="{00000000-0005-0000-0000-00001D480000}"/>
    <cellStyle name="Currency 4 7 4 3 2 3" xfId="28801" xr:uid="{00000000-0005-0000-0000-00001E480000}"/>
    <cellStyle name="Currency 4 7 4 3 2 4" xfId="35633" xr:uid="{00000000-0005-0000-0000-00001F480000}"/>
    <cellStyle name="Currency 4 7 4 3 3" xfId="11300" xr:uid="{00000000-0005-0000-0000-000020480000}"/>
    <cellStyle name="Currency 4 7 4 3 4" xfId="23042" xr:uid="{00000000-0005-0000-0000-000021480000}"/>
    <cellStyle name="Currency 4 7 4 3 5" xfId="35634" xr:uid="{00000000-0005-0000-0000-000022480000}"/>
    <cellStyle name="Currency 4 7 4 4" xfId="4931" xr:uid="{00000000-0005-0000-0000-000023480000}"/>
    <cellStyle name="Currency 4 7 4 4 2" xfId="17151" xr:uid="{00000000-0005-0000-0000-000024480000}"/>
    <cellStyle name="Currency 4 7 4 4 2 2" xfId="28802" xr:uid="{00000000-0005-0000-0000-000025480000}"/>
    <cellStyle name="Currency 4 7 4 4 3" xfId="11301" xr:uid="{00000000-0005-0000-0000-000026480000}"/>
    <cellStyle name="Currency 4 7 4 4 4" xfId="23043" xr:uid="{00000000-0005-0000-0000-000027480000}"/>
    <cellStyle name="Currency 4 7 4 4 5" xfId="35635" xr:uid="{00000000-0005-0000-0000-000028480000}"/>
    <cellStyle name="Currency 4 7 4 5" xfId="17146" xr:uid="{00000000-0005-0000-0000-000029480000}"/>
    <cellStyle name="Currency 4 7 4 5 2" xfId="28797" xr:uid="{00000000-0005-0000-0000-00002A480000}"/>
    <cellStyle name="Currency 4 7 4 6" xfId="11296" xr:uid="{00000000-0005-0000-0000-00002B480000}"/>
    <cellStyle name="Currency 4 7 4 7" xfId="23038" xr:uid="{00000000-0005-0000-0000-00002C480000}"/>
    <cellStyle name="Currency 4 7 4 8" xfId="35636" xr:uid="{00000000-0005-0000-0000-00002D480000}"/>
    <cellStyle name="Currency 4 7 5" xfId="1031" xr:uid="{00000000-0005-0000-0000-00002E480000}"/>
    <cellStyle name="Currency 4 7 5 2" xfId="1032" xr:uid="{00000000-0005-0000-0000-00002F480000}"/>
    <cellStyle name="Currency 4 7 5 2 2" xfId="3213" xr:uid="{00000000-0005-0000-0000-000030480000}"/>
    <cellStyle name="Currency 4 7 5 2 2 2" xfId="7448" xr:uid="{00000000-0005-0000-0000-000031480000}"/>
    <cellStyle name="Currency 4 7 5 2 2 2 2" xfId="17154" xr:uid="{00000000-0005-0000-0000-000032480000}"/>
    <cellStyle name="Currency 4 7 5 2 2 2 3" xfId="28805" xr:uid="{00000000-0005-0000-0000-000033480000}"/>
    <cellStyle name="Currency 4 7 5 2 2 2 4" xfId="35637" xr:uid="{00000000-0005-0000-0000-000034480000}"/>
    <cellStyle name="Currency 4 7 5 2 2 3" xfId="11304" xr:uid="{00000000-0005-0000-0000-000035480000}"/>
    <cellStyle name="Currency 4 7 5 2 2 4" xfId="23046" xr:uid="{00000000-0005-0000-0000-000036480000}"/>
    <cellStyle name="Currency 4 7 5 2 2 5" xfId="35638" xr:uid="{00000000-0005-0000-0000-000037480000}"/>
    <cellStyle name="Currency 4 7 5 2 3" xfId="6032" xr:uid="{00000000-0005-0000-0000-000038480000}"/>
    <cellStyle name="Currency 4 7 5 2 3 2" xfId="17155" xr:uid="{00000000-0005-0000-0000-000039480000}"/>
    <cellStyle name="Currency 4 7 5 2 3 2 2" xfId="28806" xr:uid="{00000000-0005-0000-0000-00003A480000}"/>
    <cellStyle name="Currency 4 7 5 2 3 3" xfId="11305" xr:uid="{00000000-0005-0000-0000-00003B480000}"/>
    <cellStyle name="Currency 4 7 5 2 3 4" xfId="23047" xr:uid="{00000000-0005-0000-0000-00003C480000}"/>
    <cellStyle name="Currency 4 7 5 2 3 5" xfId="35639" xr:uid="{00000000-0005-0000-0000-00003D480000}"/>
    <cellStyle name="Currency 4 7 5 2 4" xfId="17153" xr:uid="{00000000-0005-0000-0000-00003E480000}"/>
    <cellStyle name="Currency 4 7 5 2 4 2" xfId="28804" xr:uid="{00000000-0005-0000-0000-00003F480000}"/>
    <cellStyle name="Currency 4 7 5 2 5" xfId="11303" xr:uid="{00000000-0005-0000-0000-000040480000}"/>
    <cellStyle name="Currency 4 7 5 2 6" xfId="23045" xr:uid="{00000000-0005-0000-0000-000041480000}"/>
    <cellStyle name="Currency 4 7 5 2 7" xfId="35640" xr:uid="{00000000-0005-0000-0000-000042480000}"/>
    <cellStyle name="Currency 4 7 5 3" xfId="3212" xr:uid="{00000000-0005-0000-0000-000043480000}"/>
    <cellStyle name="Currency 4 7 5 3 2" xfId="7447" xr:uid="{00000000-0005-0000-0000-000044480000}"/>
    <cellStyle name="Currency 4 7 5 3 2 2" xfId="17156" xr:uid="{00000000-0005-0000-0000-000045480000}"/>
    <cellStyle name="Currency 4 7 5 3 2 3" xfId="28807" xr:uid="{00000000-0005-0000-0000-000046480000}"/>
    <cellStyle name="Currency 4 7 5 3 2 4" xfId="35641" xr:uid="{00000000-0005-0000-0000-000047480000}"/>
    <cellStyle name="Currency 4 7 5 3 3" xfId="11306" xr:uid="{00000000-0005-0000-0000-000048480000}"/>
    <cellStyle name="Currency 4 7 5 3 4" xfId="23048" xr:uid="{00000000-0005-0000-0000-000049480000}"/>
    <cellStyle name="Currency 4 7 5 3 5" xfId="35642" xr:uid="{00000000-0005-0000-0000-00004A480000}"/>
    <cellStyle name="Currency 4 7 5 4" xfId="5382" xr:uid="{00000000-0005-0000-0000-00004B480000}"/>
    <cellStyle name="Currency 4 7 5 4 2" xfId="17157" xr:uid="{00000000-0005-0000-0000-00004C480000}"/>
    <cellStyle name="Currency 4 7 5 4 2 2" xfId="28808" xr:uid="{00000000-0005-0000-0000-00004D480000}"/>
    <cellStyle name="Currency 4 7 5 4 3" xfId="11307" xr:uid="{00000000-0005-0000-0000-00004E480000}"/>
    <cellStyle name="Currency 4 7 5 4 4" xfId="23049" xr:uid="{00000000-0005-0000-0000-00004F480000}"/>
    <cellStyle name="Currency 4 7 5 4 5" xfId="35643" xr:uid="{00000000-0005-0000-0000-000050480000}"/>
    <cellStyle name="Currency 4 7 5 5" xfId="17152" xr:uid="{00000000-0005-0000-0000-000051480000}"/>
    <cellStyle name="Currency 4 7 5 5 2" xfId="28803" xr:uid="{00000000-0005-0000-0000-000052480000}"/>
    <cellStyle name="Currency 4 7 5 6" xfId="11302" xr:uid="{00000000-0005-0000-0000-000053480000}"/>
    <cellStyle name="Currency 4 7 5 7" xfId="23044" xr:uid="{00000000-0005-0000-0000-000054480000}"/>
    <cellStyle name="Currency 4 7 5 8" xfId="35644" xr:uid="{00000000-0005-0000-0000-000055480000}"/>
    <cellStyle name="Currency 4 7 6" xfId="1033" xr:uid="{00000000-0005-0000-0000-000056480000}"/>
    <cellStyle name="Currency 4 7 6 2" xfId="3214" xr:uid="{00000000-0005-0000-0000-000057480000}"/>
    <cellStyle name="Currency 4 7 6 2 2" xfId="7449" xr:uid="{00000000-0005-0000-0000-000058480000}"/>
    <cellStyle name="Currency 4 7 6 2 2 2" xfId="17159" xr:uid="{00000000-0005-0000-0000-000059480000}"/>
    <cellStyle name="Currency 4 7 6 2 2 3" xfId="28810" xr:uid="{00000000-0005-0000-0000-00005A480000}"/>
    <cellStyle name="Currency 4 7 6 2 2 4" xfId="35645" xr:uid="{00000000-0005-0000-0000-00005B480000}"/>
    <cellStyle name="Currency 4 7 6 2 3" xfId="11309" xr:uid="{00000000-0005-0000-0000-00005C480000}"/>
    <cellStyle name="Currency 4 7 6 2 4" xfId="23051" xr:uid="{00000000-0005-0000-0000-00005D480000}"/>
    <cellStyle name="Currency 4 7 6 2 5" xfId="35646" xr:uid="{00000000-0005-0000-0000-00005E480000}"/>
    <cellStyle name="Currency 4 7 6 3" xfId="6033" xr:uid="{00000000-0005-0000-0000-00005F480000}"/>
    <cellStyle name="Currency 4 7 6 3 2" xfId="17160" xr:uid="{00000000-0005-0000-0000-000060480000}"/>
    <cellStyle name="Currency 4 7 6 3 2 2" xfId="28811" xr:uid="{00000000-0005-0000-0000-000061480000}"/>
    <cellStyle name="Currency 4 7 6 3 3" xfId="11310" xr:uid="{00000000-0005-0000-0000-000062480000}"/>
    <cellStyle name="Currency 4 7 6 3 4" xfId="23052" xr:uid="{00000000-0005-0000-0000-000063480000}"/>
    <cellStyle name="Currency 4 7 6 3 5" xfId="35647" xr:uid="{00000000-0005-0000-0000-000064480000}"/>
    <cellStyle name="Currency 4 7 6 4" xfId="17158" xr:uid="{00000000-0005-0000-0000-000065480000}"/>
    <cellStyle name="Currency 4 7 6 4 2" xfId="28809" xr:uid="{00000000-0005-0000-0000-000066480000}"/>
    <cellStyle name="Currency 4 7 6 5" xfId="11308" xr:uid="{00000000-0005-0000-0000-000067480000}"/>
    <cellStyle name="Currency 4 7 6 6" xfId="23050" xr:uid="{00000000-0005-0000-0000-000068480000}"/>
    <cellStyle name="Currency 4 7 6 7" xfId="35648" xr:uid="{00000000-0005-0000-0000-000069480000}"/>
    <cellStyle name="Currency 4 7 7" xfId="3199" xr:uid="{00000000-0005-0000-0000-00006A480000}"/>
    <cellStyle name="Currency 4 7 7 2" xfId="7434" xr:uid="{00000000-0005-0000-0000-00006B480000}"/>
    <cellStyle name="Currency 4 7 7 2 2" xfId="17161" xr:uid="{00000000-0005-0000-0000-00006C480000}"/>
    <cellStyle name="Currency 4 7 7 2 3" xfId="28812" xr:uid="{00000000-0005-0000-0000-00006D480000}"/>
    <cellStyle name="Currency 4 7 7 2 4" xfId="35649" xr:uid="{00000000-0005-0000-0000-00006E480000}"/>
    <cellStyle name="Currency 4 7 7 3" xfId="11311" xr:uid="{00000000-0005-0000-0000-00006F480000}"/>
    <cellStyle name="Currency 4 7 7 4" xfId="23053" xr:uid="{00000000-0005-0000-0000-000070480000}"/>
    <cellStyle name="Currency 4 7 7 5" xfId="35650" xr:uid="{00000000-0005-0000-0000-000071480000}"/>
    <cellStyle name="Currency 4 7 8" xfId="4689" xr:uid="{00000000-0005-0000-0000-000072480000}"/>
    <cellStyle name="Currency 4 7 8 2" xfId="17162" xr:uid="{00000000-0005-0000-0000-000073480000}"/>
    <cellStyle name="Currency 4 7 8 2 2" xfId="28813" xr:uid="{00000000-0005-0000-0000-000074480000}"/>
    <cellStyle name="Currency 4 7 8 3" xfId="11312" xr:uid="{00000000-0005-0000-0000-000075480000}"/>
    <cellStyle name="Currency 4 7 8 4" xfId="23054" xr:uid="{00000000-0005-0000-0000-000076480000}"/>
    <cellStyle name="Currency 4 7 8 5" xfId="35651" xr:uid="{00000000-0005-0000-0000-000077480000}"/>
    <cellStyle name="Currency 4 7 9" xfId="17115" xr:uid="{00000000-0005-0000-0000-000078480000}"/>
    <cellStyle name="Currency 4 7 9 2" xfId="28766" xr:uid="{00000000-0005-0000-0000-000079480000}"/>
    <cellStyle name="Currency 4 8" xfId="1034" xr:uid="{00000000-0005-0000-0000-00007A480000}"/>
    <cellStyle name="Currency 4 8 10" xfId="23055" xr:uid="{00000000-0005-0000-0000-00007B480000}"/>
    <cellStyle name="Currency 4 8 11" xfId="35652" xr:uid="{00000000-0005-0000-0000-00007C480000}"/>
    <cellStyle name="Currency 4 8 2" xfId="1035" xr:uid="{00000000-0005-0000-0000-00007D480000}"/>
    <cellStyle name="Currency 4 8 2 2" xfId="1036" xr:uid="{00000000-0005-0000-0000-00007E480000}"/>
    <cellStyle name="Currency 4 8 2 2 2" xfId="3217" xr:uid="{00000000-0005-0000-0000-00007F480000}"/>
    <cellStyle name="Currency 4 8 2 2 2 2" xfId="7452" xr:uid="{00000000-0005-0000-0000-000080480000}"/>
    <cellStyle name="Currency 4 8 2 2 2 2 2" xfId="17166" xr:uid="{00000000-0005-0000-0000-000081480000}"/>
    <cellStyle name="Currency 4 8 2 2 2 2 3" xfId="28817" xr:uid="{00000000-0005-0000-0000-000082480000}"/>
    <cellStyle name="Currency 4 8 2 2 2 2 4" xfId="35653" xr:uid="{00000000-0005-0000-0000-000083480000}"/>
    <cellStyle name="Currency 4 8 2 2 2 3" xfId="11316" xr:uid="{00000000-0005-0000-0000-000084480000}"/>
    <cellStyle name="Currency 4 8 2 2 2 4" xfId="23058" xr:uid="{00000000-0005-0000-0000-000085480000}"/>
    <cellStyle name="Currency 4 8 2 2 2 5" xfId="35654" xr:uid="{00000000-0005-0000-0000-000086480000}"/>
    <cellStyle name="Currency 4 8 2 2 3" xfId="6034" xr:uid="{00000000-0005-0000-0000-000087480000}"/>
    <cellStyle name="Currency 4 8 2 2 3 2" xfId="17167" xr:uid="{00000000-0005-0000-0000-000088480000}"/>
    <cellStyle name="Currency 4 8 2 2 3 2 2" xfId="28818" xr:uid="{00000000-0005-0000-0000-000089480000}"/>
    <cellStyle name="Currency 4 8 2 2 3 3" xfId="11317" xr:uid="{00000000-0005-0000-0000-00008A480000}"/>
    <cellStyle name="Currency 4 8 2 2 3 4" xfId="23059" xr:uid="{00000000-0005-0000-0000-00008B480000}"/>
    <cellStyle name="Currency 4 8 2 2 3 5" xfId="35655" xr:uid="{00000000-0005-0000-0000-00008C480000}"/>
    <cellStyle name="Currency 4 8 2 2 4" xfId="17165" xr:uid="{00000000-0005-0000-0000-00008D480000}"/>
    <cellStyle name="Currency 4 8 2 2 4 2" xfId="28816" xr:uid="{00000000-0005-0000-0000-00008E480000}"/>
    <cellStyle name="Currency 4 8 2 2 5" xfId="11315" xr:uid="{00000000-0005-0000-0000-00008F480000}"/>
    <cellStyle name="Currency 4 8 2 2 6" xfId="23057" xr:uid="{00000000-0005-0000-0000-000090480000}"/>
    <cellStyle name="Currency 4 8 2 2 7" xfId="35656" xr:uid="{00000000-0005-0000-0000-000091480000}"/>
    <cellStyle name="Currency 4 8 2 3" xfId="3216" xr:uid="{00000000-0005-0000-0000-000092480000}"/>
    <cellStyle name="Currency 4 8 2 3 2" xfId="7451" xr:uid="{00000000-0005-0000-0000-000093480000}"/>
    <cellStyle name="Currency 4 8 2 3 2 2" xfId="17168" xr:uid="{00000000-0005-0000-0000-000094480000}"/>
    <cellStyle name="Currency 4 8 2 3 2 3" xfId="28819" xr:uid="{00000000-0005-0000-0000-000095480000}"/>
    <cellStyle name="Currency 4 8 2 3 2 4" xfId="35657" xr:uid="{00000000-0005-0000-0000-000096480000}"/>
    <cellStyle name="Currency 4 8 2 3 3" xfId="11318" xr:uid="{00000000-0005-0000-0000-000097480000}"/>
    <cellStyle name="Currency 4 8 2 3 4" xfId="23060" xr:uid="{00000000-0005-0000-0000-000098480000}"/>
    <cellStyle name="Currency 4 8 2 3 5" xfId="35658" xr:uid="{00000000-0005-0000-0000-000099480000}"/>
    <cellStyle name="Currency 4 8 2 4" xfId="5100" xr:uid="{00000000-0005-0000-0000-00009A480000}"/>
    <cellStyle name="Currency 4 8 2 4 2" xfId="17169" xr:uid="{00000000-0005-0000-0000-00009B480000}"/>
    <cellStyle name="Currency 4 8 2 4 2 2" xfId="28820" xr:uid="{00000000-0005-0000-0000-00009C480000}"/>
    <cellStyle name="Currency 4 8 2 4 3" xfId="11319" xr:uid="{00000000-0005-0000-0000-00009D480000}"/>
    <cellStyle name="Currency 4 8 2 4 4" xfId="23061" xr:uid="{00000000-0005-0000-0000-00009E480000}"/>
    <cellStyle name="Currency 4 8 2 4 5" xfId="35659" xr:uid="{00000000-0005-0000-0000-00009F480000}"/>
    <cellStyle name="Currency 4 8 2 5" xfId="17164" xr:uid="{00000000-0005-0000-0000-0000A0480000}"/>
    <cellStyle name="Currency 4 8 2 5 2" xfId="28815" xr:uid="{00000000-0005-0000-0000-0000A1480000}"/>
    <cellStyle name="Currency 4 8 2 6" xfId="11314" xr:uid="{00000000-0005-0000-0000-0000A2480000}"/>
    <cellStyle name="Currency 4 8 2 7" xfId="23056" xr:uid="{00000000-0005-0000-0000-0000A3480000}"/>
    <cellStyle name="Currency 4 8 2 8" xfId="35660" xr:uid="{00000000-0005-0000-0000-0000A4480000}"/>
    <cellStyle name="Currency 4 8 3" xfId="1037" xr:uid="{00000000-0005-0000-0000-0000A5480000}"/>
    <cellStyle name="Currency 4 8 3 2" xfId="1038" xr:uid="{00000000-0005-0000-0000-0000A6480000}"/>
    <cellStyle name="Currency 4 8 3 2 2" xfId="3219" xr:uid="{00000000-0005-0000-0000-0000A7480000}"/>
    <cellStyle name="Currency 4 8 3 2 2 2" xfId="7454" xr:uid="{00000000-0005-0000-0000-0000A8480000}"/>
    <cellStyle name="Currency 4 8 3 2 2 2 2" xfId="17172" xr:uid="{00000000-0005-0000-0000-0000A9480000}"/>
    <cellStyle name="Currency 4 8 3 2 2 2 3" xfId="28823" xr:uid="{00000000-0005-0000-0000-0000AA480000}"/>
    <cellStyle name="Currency 4 8 3 2 2 2 4" xfId="35661" xr:uid="{00000000-0005-0000-0000-0000AB480000}"/>
    <cellStyle name="Currency 4 8 3 2 2 3" xfId="11322" xr:uid="{00000000-0005-0000-0000-0000AC480000}"/>
    <cellStyle name="Currency 4 8 3 2 2 4" xfId="23064" xr:uid="{00000000-0005-0000-0000-0000AD480000}"/>
    <cellStyle name="Currency 4 8 3 2 2 5" xfId="35662" xr:uid="{00000000-0005-0000-0000-0000AE480000}"/>
    <cellStyle name="Currency 4 8 3 2 3" xfId="6035" xr:uid="{00000000-0005-0000-0000-0000AF480000}"/>
    <cellStyle name="Currency 4 8 3 2 3 2" xfId="17173" xr:uid="{00000000-0005-0000-0000-0000B0480000}"/>
    <cellStyle name="Currency 4 8 3 2 3 2 2" xfId="28824" xr:uid="{00000000-0005-0000-0000-0000B1480000}"/>
    <cellStyle name="Currency 4 8 3 2 3 3" xfId="11323" xr:uid="{00000000-0005-0000-0000-0000B2480000}"/>
    <cellStyle name="Currency 4 8 3 2 3 4" xfId="23065" xr:uid="{00000000-0005-0000-0000-0000B3480000}"/>
    <cellStyle name="Currency 4 8 3 2 3 5" xfId="35663" xr:uid="{00000000-0005-0000-0000-0000B4480000}"/>
    <cellStyle name="Currency 4 8 3 2 4" xfId="17171" xr:uid="{00000000-0005-0000-0000-0000B5480000}"/>
    <cellStyle name="Currency 4 8 3 2 4 2" xfId="28822" xr:uid="{00000000-0005-0000-0000-0000B6480000}"/>
    <cellStyle name="Currency 4 8 3 2 5" xfId="11321" xr:uid="{00000000-0005-0000-0000-0000B7480000}"/>
    <cellStyle name="Currency 4 8 3 2 6" xfId="23063" xr:uid="{00000000-0005-0000-0000-0000B8480000}"/>
    <cellStyle name="Currency 4 8 3 2 7" xfId="35664" xr:uid="{00000000-0005-0000-0000-0000B9480000}"/>
    <cellStyle name="Currency 4 8 3 3" xfId="3218" xr:uid="{00000000-0005-0000-0000-0000BA480000}"/>
    <cellStyle name="Currency 4 8 3 3 2" xfId="7453" xr:uid="{00000000-0005-0000-0000-0000BB480000}"/>
    <cellStyle name="Currency 4 8 3 3 2 2" xfId="17174" xr:uid="{00000000-0005-0000-0000-0000BC480000}"/>
    <cellStyle name="Currency 4 8 3 3 2 3" xfId="28825" xr:uid="{00000000-0005-0000-0000-0000BD480000}"/>
    <cellStyle name="Currency 4 8 3 3 2 4" xfId="35665" xr:uid="{00000000-0005-0000-0000-0000BE480000}"/>
    <cellStyle name="Currency 4 8 3 3 3" xfId="11324" xr:uid="{00000000-0005-0000-0000-0000BF480000}"/>
    <cellStyle name="Currency 4 8 3 3 4" xfId="23066" xr:uid="{00000000-0005-0000-0000-0000C0480000}"/>
    <cellStyle name="Currency 4 8 3 3 5" xfId="35666" xr:uid="{00000000-0005-0000-0000-0000C1480000}"/>
    <cellStyle name="Currency 4 8 3 4" xfId="4858" xr:uid="{00000000-0005-0000-0000-0000C2480000}"/>
    <cellStyle name="Currency 4 8 3 4 2" xfId="17175" xr:uid="{00000000-0005-0000-0000-0000C3480000}"/>
    <cellStyle name="Currency 4 8 3 4 2 2" xfId="28826" xr:uid="{00000000-0005-0000-0000-0000C4480000}"/>
    <cellStyle name="Currency 4 8 3 4 3" xfId="11325" xr:uid="{00000000-0005-0000-0000-0000C5480000}"/>
    <cellStyle name="Currency 4 8 3 4 4" xfId="23067" xr:uid="{00000000-0005-0000-0000-0000C6480000}"/>
    <cellStyle name="Currency 4 8 3 4 5" xfId="35667" xr:uid="{00000000-0005-0000-0000-0000C7480000}"/>
    <cellStyle name="Currency 4 8 3 5" xfId="17170" xr:uid="{00000000-0005-0000-0000-0000C8480000}"/>
    <cellStyle name="Currency 4 8 3 5 2" xfId="28821" xr:uid="{00000000-0005-0000-0000-0000C9480000}"/>
    <cellStyle name="Currency 4 8 3 6" xfId="11320" xr:uid="{00000000-0005-0000-0000-0000CA480000}"/>
    <cellStyle name="Currency 4 8 3 7" xfId="23062" xr:uid="{00000000-0005-0000-0000-0000CB480000}"/>
    <cellStyle name="Currency 4 8 3 8" xfId="35668" xr:uid="{00000000-0005-0000-0000-0000CC480000}"/>
    <cellStyle name="Currency 4 8 4" xfId="1039" xr:uid="{00000000-0005-0000-0000-0000CD480000}"/>
    <cellStyle name="Currency 4 8 4 2" xfId="1040" xr:uid="{00000000-0005-0000-0000-0000CE480000}"/>
    <cellStyle name="Currency 4 8 4 2 2" xfId="3221" xr:uid="{00000000-0005-0000-0000-0000CF480000}"/>
    <cellStyle name="Currency 4 8 4 2 2 2" xfId="7456" xr:uid="{00000000-0005-0000-0000-0000D0480000}"/>
    <cellStyle name="Currency 4 8 4 2 2 2 2" xfId="17178" xr:uid="{00000000-0005-0000-0000-0000D1480000}"/>
    <cellStyle name="Currency 4 8 4 2 2 2 3" xfId="28829" xr:uid="{00000000-0005-0000-0000-0000D2480000}"/>
    <cellStyle name="Currency 4 8 4 2 2 2 4" xfId="35669" xr:uid="{00000000-0005-0000-0000-0000D3480000}"/>
    <cellStyle name="Currency 4 8 4 2 2 3" xfId="11328" xr:uid="{00000000-0005-0000-0000-0000D4480000}"/>
    <cellStyle name="Currency 4 8 4 2 2 4" xfId="23070" xr:uid="{00000000-0005-0000-0000-0000D5480000}"/>
    <cellStyle name="Currency 4 8 4 2 2 5" xfId="35670" xr:uid="{00000000-0005-0000-0000-0000D6480000}"/>
    <cellStyle name="Currency 4 8 4 2 3" xfId="6036" xr:uid="{00000000-0005-0000-0000-0000D7480000}"/>
    <cellStyle name="Currency 4 8 4 2 3 2" xfId="17179" xr:uid="{00000000-0005-0000-0000-0000D8480000}"/>
    <cellStyle name="Currency 4 8 4 2 3 2 2" xfId="28830" xr:uid="{00000000-0005-0000-0000-0000D9480000}"/>
    <cellStyle name="Currency 4 8 4 2 3 3" xfId="11329" xr:uid="{00000000-0005-0000-0000-0000DA480000}"/>
    <cellStyle name="Currency 4 8 4 2 3 4" xfId="23071" xr:uid="{00000000-0005-0000-0000-0000DB480000}"/>
    <cellStyle name="Currency 4 8 4 2 3 5" xfId="35671" xr:uid="{00000000-0005-0000-0000-0000DC480000}"/>
    <cellStyle name="Currency 4 8 4 2 4" xfId="17177" xr:uid="{00000000-0005-0000-0000-0000DD480000}"/>
    <cellStyle name="Currency 4 8 4 2 4 2" xfId="28828" xr:uid="{00000000-0005-0000-0000-0000DE480000}"/>
    <cellStyle name="Currency 4 8 4 2 5" xfId="11327" xr:uid="{00000000-0005-0000-0000-0000DF480000}"/>
    <cellStyle name="Currency 4 8 4 2 6" xfId="23069" xr:uid="{00000000-0005-0000-0000-0000E0480000}"/>
    <cellStyle name="Currency 4 8 4 2 7" xfId="35672" xr:uid="{00000000-0005-0000-0000-0000E1480000}"/>
    <cellStyle name="Currency 4 8 4 3" xfId="3220" xr:uid="{00000000-0005-0000-0000-0000E2480000}"/>
    <cellStyle name="Currency 4 8 4 3 2" xfId="7455" xr:uid="{00000000-0005-0000-0000-0000E3480000}"/>
    <cellStyle name="Currency 4 8 4 3 2 2" xfId="17180" xr:uid="{00000000-0005-0000-0000-0000E4480000}"/>
    <cellStyle name="Currency 4 8 4 3 2 3" xfId="28831" xr:uid="{00000000-0005-0000-0000-0000E5480000}"/>
    <cellStyle name="Currency 4 8 4 3 2 4" xfId="35673" xr:uid="{00000000-0005-0000-0000-0000E6480000}"/>
    <cellStyle name="Currency 4 8 4 3 3" xfId="11330" xr:uid="{00000000-0005-0000-0000-0000E7480000}"/>
    <cellStyle name="Currency 4 8 4 3 4" xfId="23072" xr:uid="{00000000-0005-0000-0000-0000E8480000}"/>
    <cellStyle name="Currency 4 8 4 3 5" xfId="35674" xr:uid="{00000000-0005-0000-0000-0000E9480000}"/>
    <cellStyle name="Currency 4 8 4 4" xfId="5309" xr:uid="{00000000-0005-0000-0000-0000EA480000}"/>
    <cellStyle name="Currency 4 8 4 4 2" xfId="17181" xr:uid="{00000000-0005-0000-0000-0000EB480000}"/>
    <cellStyle name="Currency 4 8 4 4 2 2" xfId="28832" xr:uid="{00000000-0005-0000-0000-0000EC480000}"/>
    <cellStyle name="Currency 4 8 4 4 3" xfId="11331" xr:uid="{00000000-0005-0000-0000-0000ED480000}"/>
    <cellStyle name="Currency 4 8 4 4 4" xfId="23073" xr:uid="{00000000-0005-0000-0000-0000EE480000}"/>
    <cellStyle name="Currency 4 8 4 4 5" xfId="35675" xr:uid="{00000000-0005-0000-0000-0000EF480000}"/>
    <cellStyle name="Currency 4 8 4 5" xfId="17176" xr:uid="{00000000-0005-0000-0000-0000F0480000}"/>
    <cellStyle name="Currency 4 8 4 5 2" xfId="28827" xr:uid="{00000000-0005-0000-0000-0000F1480000}"/>
    <cellStyle name="Currency 4 8 4 6" xfId="11326" xr:uid="{00000000-0005-0000-0000-0000F2480000}"/>
    <cellStyle name="Currency 4 8 4 7" xfId="23068" xr:uid="{00000000-0005-0000-0000-0000F3480000}"/>
    <cellStyle name="Currency 4 8 4 8" xfId="35676" xr:uid="{00000000-0005-0000-0000-0000F4480000}"/>
    <cellStyle name="Currency 4 8 5" xfId="1041" xr:uid="{00000000-0005-0000-0000-0000F5480000}"/>
    <cellStyle name="Currency 4 8 5 2" xfId="3222" xr:uid="{00000000-0005-0000-0000-0000F6480000}"/>
    <cellStyle name="Currency 4 8 5 2 2" xfId="7457" xr:uid="{00000000-0005-0000-0000-0000F7480000}"/>
    <cellStyle name="Currency 4 8 5 2 2 2" xfId="17183" xr:uid="{00000000-0005-0000-0000-0000F8480000}"/>
    <cellStyle name="Currency 4 8 5 2 2 3" xfId="28834" xr:uid="{00000000-0005-0000-0000-0000F9480000}"/>
    <cellStyle name="Currency 4 8 5 2 2 4" xfId="35677" xr:uid="{00000000-0005-0000-0000-0000FA480000}"/>
    <cellStyle name="Currency 4 8 5 2 3" xfId="11333" xr:uid="{00000000-0005-0000-0000-0000FB480000}"/>
    <cellStyle name="Currency 4 8 5 2 4" xfId="23075" xr:uid="{00000000-0005-0000-0000-0000FC480000}"/>
    <cellStyle name="Currency 4 8 5 2 5" xfId="35678" xr:uid="{00000000-0005-0000-0000-0000FD480000}"/>
    <cellStyle name="Currency 4 8 5 3" xfId="6037" xr:uid="{00000000-0005-0000-0000-0000FE480000}"/>
    <cellStyle name="Currency 4 8 5 3 2" xfId="17184" xr:uid="{00000000-0005-0000-0000-0000FF480000}"/>
    <cellStyle name="Currency 4 8 5 3 2 2" xfId="28835" xr:uid="{00000000-0005-0000-0000-000000490000}"/>
    <cellStyle name="Currency 4 8 5 3 3" xfId="11334" xr:uid="{00000000-0005-0000-0000-000001490000}"/>
    <cellStyle name="Currency 4 8 5 3 4" xfId="23076" xr:uid="{00000000-0005-0000-0000-000002490000}"/>
    <cellStyle name="Currency 4 8 5 3 5" xfId="35679" xr:uid="{00000000-0005-0000-0000-000003490000}"/>
    <cellStyle name="Currency 4 8 5 4" xfId="17182" xr:uid="{00000000-0005-0000-0000-000004490000}"/>
    <cellStyle name="Currency 4 8 5 4 2" xfId="28833" xr:uid="{00000000-0005-0000-0000-000005490000}"/>
    <cellStyle name="Currency 4 8 5 5" xfId="11332" xr:uid="{00000000-0005-0000-0000-000006490000}"/>
    <cellStyle name="Currency 4 8 5 6" xfId="23074" xr:uid="{00000000-0005-0000-0000-000007490000}"/>
    <cellStyle name="Currency 4 8 5 7" xfId="35680" xr:uid="{00000000-0005-0000-0000-000008490000}"/>
    <cellStyle name="Currency 4 8 6" xfId="3215" xr:uid="{00000000-0005-0000-0000-000009490000}"/>
    <cellStyle name="Currency 4 8 6 2" xfId="7450" xr:uid="{00000000-0005-0000-0000-00000A490000}"/>
    <cellStyle name="Currency 4 8 6 2 2" xfId="17185" xr:uid="{00000000-0005-0000-0000-00000B490000}"/>
    <cellStyle name="Currency 4 8 6 2 3" xfId="28836" xr:uid="{00000000-0005-0000-0000-00000C490000}"/>
    <cellStyle name="Currency 4 8 6 2 4" xfId="35681" xr:uid="{00000000-0005-0000-0000-00000D490000}"/>
    <cellStyle name="Currency 4 8 6 3" xfId="11335" xr:uid="{00000000-0005-0000-0000-00000E490000}"/>
    <cellStyle name="Currency 4 8 6 4" xfId="23077" xr:uid="{00000000-0005-0000-0000-00000F490000}"/>
    <cellStyle name="Currency 4 8 6 5" xfId="35682" xr:uid="{00000000-0005-0000-0000-000010490000}"/>
    <cellStyle name="Currency 4 8 7" xfId="4616" xr:uid="{00000000-0005-0000-0000-000011490000}"/>
    <cellStyle name="Currency 4 8 7 2" xfId="17186" xr:uid="{00000000-0005-0000-0000-000012490000}"/>
    <cellStyle name="Currency 4 8 7 2 2" xfId="28837" xr:uid="{00000000-0005-0000-0000-000013490000}"/>
    <cellStyle name="Currency 4 8 7 3" xfId="11336" xr:uid="{00000000-0005-0000-0000-000014490000}"/>
    <cellStyle name="Currency 4 8 7 4" xfId="23078" xr:uid="{00000000-0005-0000-0000-000015490000}"/>
    <cellStyle name="Currency 4 8 7 5" xfId="35683" xr:uid="{00000000-0005-0000-0000-000016490000}"/>
    <cellStyle name="Currency 4 8 8" xfId="17163" xr:uid="{00000000-0005-0000-0000-000017490000}"/>
    <cellStyle name="Currency 4 8 8 2" xfId="28814" xr:uid="{00000000-0005-0000-0000-000018490000}"/>
    <cellStyle name="Currency 4 8 9" xfId="11313" xr:uid="{00000000-0005-0000-0000-000019490000}"/>
    <cellStyle name="Currency 4 9" xfId="1042" xr:uid="{00000000-0005-0000-0000-00001A490000}"/>
    <cellStyle name="Currency 4 9 10" xfId="23079" xr:uid="{00000000-0005-0000-0000-00001B490000}"/>
    <cellStyle name="Currency 4 9 11" xfId="35684" xr:uid="{00000000-0005-0000-0000-00001C490000}"/>
    <cellStyle name="Currency 4 9 2" xfId="1043" xr:uid="{00000000-0005-0000-0000-00001D490000}"/>
    <cellStyle name="Currency 4 9 2 2" xfId="1044" xr:uid="{00000000-0005-0000-0000-00001E490000}"/>
    <cellStyle name="Currency 4 9 2 2 2" xfId="3225" xr:uid="{00000000-0005-0000-0000-00001F490000}"/>
    <cellStyle name="Currency 4 9 2 2 2 2" xfId="7460" xr:uid="{00000000-0005-0000-0000-000020490000}"/>
    <cellStyle name="Currency 4 9 2 2 2 2 2" xfId="17190" xr:uid="{00000000-0005-0000-0000-000021490000}"/>
    <cellStyle name="Currency 4 9 2 2 2 2 3" xfId="28841" xr:uid="{00000000-0005-0000-0000-000022490000}"/>
    <cellStyle name="Currency 4 9 2 2 2 2 4" xfId="35685" xr:uid="{00000000-0005-0000-0000-000023490000}"/>
    <cellStyle name="Currency 4 9 2 2 2 3" xfId="11340" xr:uid="{00000000-0005-0000-0000-000024490000}"/>
    <cellStyle name="Currency 4 9 2 2 2 4" xfId="23082" xr:uid="{00000000-0005-0000-0000-000025490000}"/>
    <cellStyle name="Currency 4 9 2 2 2 5" xfId="35686" xr:uid="{00000000-0005-0000-0000-000026490000}"/>
    <cellStyle name="Currency 4 9 2 2 3" xfId="6038" xr:uid="{00000000-0005-0000-0000-000027490000}"/>
    <cellStyle name="Currency 4 9 2 2 3 2" xfId="17191" xr:uid="{00000000-0005-0000-0000-000028490000}"/>
    <cellStyle name="Currency 4 9 2 2 3 2 2" xfId="28842" xr:uid="{00000000-0005-0000-0000-000029490000}"/>
    <cellStyle name="Currency 4 9 2 2 3 3" xfId="11341" xr:uid="{00000000-0005-0000-0000-00002A490000}"/>
    <cellStyle name="Currency 4 9 2 2 3 4" xfId="23083" xr:uid="{00000000-0005-0000-0000-00002B490000}"/>
    <cellStyle name="Currency 4 9 2 2 3 5" xfId="35687" xr:uid="{00000000-0005-0000-0000-00002C490000}"/>
    <cellStyle name="Currency 4 9 2 2 4" xfId="17189" xr:uid="{00000000-0005-0000-0000-00002D490000}"/>
    <cellStyle name="Currency 4 9 2 2 4 2" xfId="28840" xr:uid="{00000000-0005-0000-0000-00002E490000}"/>
    <cellStyle name="Currency 4 9 2 2 5" xfId="11339" xr:uid="{00000000-0005-0000-0000-00002F490000}"/>
    <cellStyle name="Currency 4 9 2 2 6" xfId="23081" xr:uid="{00000000-0005-0000-0000-000030490000}"/>
    <cellStyle name="Currency 4 9 2 2 7" xfId="35688" xr:uid="{00000000-0005-0000-0000-000031490000}"/>
    <cellStyle name="Currency 4 9 2 3" xfId="3224" xr:uid="{00000000-0005-0000-0000-000032490000}"/>
    <cellStyle name="Currency 4 9 2 3 2" xfId="7459" xr:uid="{00000000-0005-0000-0000-000033490000}"/>
    <cellStyle name="Currency 4 9 2 3 2 2" xfId="17192" xr:uid="{00000000-0005-0000-0000-000034490000}"/>
    <cellStyle name="Currency 4 9 2 3 2 3" xfId="28843" xr:uid="{00000000-0005-0000-0000-000035490000}"/>
    <cellStyle name="Currency 4 9 2 3 2 4" xfId="35689" xr:uid="{00000000-0005-0000-0000-000036490000}"/>
    <cellStyle name="Currency 4 9 2 3 3" xfId="11342" xr:uid="{00000000-0005-0000-0000-000037490000}"/>
    <cellStyle name="Currency 4 9 2 3 4" xfId="23084" xr:uid="{00000000-0005-0000-0000-000038490000}"/>
    <cellStyle name="Currency 4 9 2 3 5" xfId="35690" xr:uid="{00000000-0005-0000-0000-000039490000}"/>
    <cellStyle name="Currency 4 9 2 4" xfId="5187" xr:uid="{00000000-0005-0000-0000-00003A490000}"/>
    <cellStyle name="Currency 4 9 2 4 2" xfId="17193" xr:uid="{00000000-0005-0000-0000-00003B490000}"/>
    <cellStyle name="Currency 4 9 2 4 2 2" xfId="28844" xr:uid="{00000000-0005-0000-0000-00003C490000}"/>
    <cellStyle name="Currency 4 9 2 4 3" xfId="11343" xr:uid="{00000000-0005-0000-0000-00003D490000}"/>
    <cellStyle name="Currency 4 9 2 4 4" xfId="23085" xr:uid="{00000000-0005-0000-0000-00003E490000}"/>
    <cellStyle name="Currency 4 9 2 4 5" xfId="35691" xr:uid="{00000000-0005-0000-0000-00003F490000}"/>
    <cellStyle name="Currency 4 9 2 5" xfId="17188" xr:uid="{00000000-0005-0000-0000-000040490000}"/>
    <cellStyle name="Currency 4 9 2 5 2" xfId="28839" xr:uid="{00000000-0005-0000-0000-000041490000}"/>
    <cellStyle name="Currency 4 9 2 6" xfId="11338" xr:uid="{00000000-0005-0000-0000-000042490000}"/>
    <cellStyle name="Currency 4 9 2 7" xfId="23080" xr:uid="{00000000-0005-0000-0000-000043490000}"/>
    <cellStyle name="Currency 4 9 2 8" xfId="35692" xr:uid="{00000000-0005-0000-0000-000044490000}"/>
    <cellStyle name="Currency 4 9 3" xfId="1045" xr:uid="{00000000-0005-0000-0000-000045490000}"/>
    <cellStyle name="Currency 4 9 3 2" xfId="1046" xr:uid="{00000000-0005-0000-0000-000046490000}"/>
    <cellStyle name="Currency 4 9 3 2 2" xfId="3227" xr:uid="{00000000-0005-0000-0000-000047490000}"/>
    <cellStyle name="Currency 4 9 3 2 2 2" xfId="7462" xr:uid="{00000000-0005-0000-0000-000048490000}"/>
    <cellStyle name="Currency 4 9 3 2 2 2 2" xfId="17196" xr:uid="{00000000-0005-0000-0000-000049490000}"/>
    <cellStyle name="Currency 4 9 3 2 2 2 3" xfId="28847" xr:uid="{00000000-0005-0000-0000-00004A490000}"/>
    <cellStyle name="Currency 4 9 3 2 2 2 4" xfId="35693" xr:uid="{00000000-0005-0000-0000-00004B490000}"/>
    <cellStyle name="Currency 4 9 3 2 2 3" xfId="11346" xr:uid="{00000000-0005-0000-0000-00004C490000}"/>
    <cellStyle name="Currency 4 9 3 2 2 4" xfId="23088" xr:uid="{00000000-0005-0000-0000-00004D490000}"/>
    <cellStyle name="Currency 4 9 3 2 2 5" xfId="35694" xr:uid="{00000000-0005-0000-0000-00004E490000}"/>
    <cellStyle name="Currency 4 9 3 2 3" xfId="6039" xr:uid="{00000000-0005-0000-0000-00004F490000}"/>
    <cellStyle name="Currency 4 9 3 2 3 2" xfId="17197" xr:uid="{00000000-0005-0000-0000-000050490000}"/>
    <cellStyle name="Currency 4 9 3 2 3 2 2" xfId="28848" xr:uid="{00000000-0005-0000-0000-000051490000}"/>
    <cellStyle name="Currency 4 9 3 2 3 3" xfId="11347" xr:uid="{00000000-0005-0000-0000-000052490000}"/>
    <cellStyle name="Currency 4 9 3 2 3 4" xfId="23089" xr:uid="{00000000-0005-0000-0000-000053490000}"/>
    <cellStyle name="Currency 4 9 3 2 3 5" xfId="35695" xr:uid="{00000000-0005-0000-0000-000054490000}"/>
    <cellStyle name="Currency 4 9 3 2 4" xfId="17195" xr:uid="{00000000-0005-0000-0000-000055490000}"/>
    <cellStyle name="Currency 4 9 3 2 4 2" xfId="28846" xr:uid="{00000000-0005-0000-0000-000056490000}"/>
    <cellStyle name="Currency 4 9 3 2 5" xfId="11345" xr:uid="{00000000-0005-0000-0000-000057490000}"/>
    <cellStyle name="Currency 4 9 3 2 6" xfId="23087" xr:uid="{00000000-0005-0000-0000-000058490000}"/>
    <cellStyle name="Currency 4 9 3 2 7" xfId="35696" xr:uid="{00000000-0005-0000-0000-000059490000}"/>
    <cellStyle name="Currency 4 9 3 3" xfId="3226" xr:uid="{00000000-0005-0000-0000-00005A490000}"/>
    <cellStyle name="Currency 4 9 3 3 2" xfId="7461" xr:uid="{00000000-0005-0000-0000-00005B490000}"/>
    <cellStyle name="Currency 4 9 3 3 2 2" xfId="17198" xr:uid="{00000000-0005-0000-0000-00005C490000}"/>
    <cellStyle name="Currency 4 9 3 3 2 3" xfId="28849" xr:uid="{00000000-0005-0000-0000-00005D490000}"/>
    <cellStyle name="Currency 4 9 3 3 2 4" xfId="35697" xr:uid="{00000000-0005-0000-0000-00005E490000}"/>
    <cellStyle name="Currency 4 9 3 3 3" xfId="11348" xr:uid="{00000000-0005-0000-0000-00005F490000}"/>
    <cellStyle name="Currency 4 9 3 3 4" xfId="23090" xr:uid="{00000000-0005-0000-0000-000060490000}"/>
    <cellStyle name="Currency 4 9 3 3 5" xfId="35698" xr:uid="{00000000-0005-0000-0000-000061490000}"/>
    <cellStyle name="Currency 4 9 3 4" xfId="4945" xr:uid="{00000000-0005-0000-0000-000062490000}"/>
    <cellStyle name="Currency 4 9 3 4 2" xfId="17199" xr:uid="{00000000-0005-0000-0000-000063490000}"/>
    <cellStyle name="Currency 4 9 3 4 2 2" xfId="28850" xr:uid="{00000000-0005-0000-0000-000064490000}"/>
    <cellStyle name="Currency 4 9 3 4 3" xfId="11349" xr:uid="{00000000-0005-0000-0000-000065490000}"/>
    <cellStyle name="Currency 4 9 3 4 4" xfId="23091" xr:uid="{00000000-0005-0000-0000-000066490000}"/>
    <cellStyle name="Currency 4 9 3 4 5" xfId="35699" xr:uid="{00000000-0005-0000-0000-000067490000}"/>
    <cellStyle name="Currency 4 9 3 5" xfId="17194" xr:uid="{00000000-0005-0000-0000-000068490000}"/>
    <cellStyle name="Currency 4 9 3 5 2" xfId="28845" xr:uid="{00000000-0005-0000-0000-000069490000}"/>
    <cellStyle name="Currency 4 9 3 6" xfId="11344" xr:uid="{00000000-0005-0000-0000-00006A490000}"/>
    <cellStyle name="Currency 4 9 3 7" xfId="23086" xr:uid="{00000000-0005-0000-0000-00006B490000}"/>
    <cellStyle name="Currency 4 9 3 8" xfId="35700" xr:uid="{00000000-0005-0000-0000-00006C490000}"/>
    <cellStyle name="Currency 4 9 4" xfId="1047" xr:uid="{00000000-0005-0000-0000-00006D490000}"/>
    <cellStyle name="Currency 4 9 4 2" xfId="1048" xr:uid="{00000000-0005-0000-0000-00006E490000}"/>
    <cellStyle name="Currency 4 9 4 2 2" xfId="3229" xr:uid="{00000000-0005-0000-0000-00006F490000}"/>
    <cellStyle name="Currency 4 9 4 2 2 2" xfId="7464" xr:uid="{00000000-0005-0000-0000-000070490000}"/>
    <cellStyle name="Currency 4 9 4 2 2 2 2" xfId="17202" xr:uid="{00000000-0005-0000-0000-000071490000}"/>
    <cellStyle name="Currency 4 9 4 2 2 2 3" xfId="28853" xr:uid="{00000000-0005-0000-0000-000072490000}"/>
    <cellStyle name="Currency 4 9 4 2 2 2 4" xfId="35701" xr:uid="{00000000-0005-0000-0000-000073490000}"/>
    <cellStyle name="Currency 4 9 4 2 2 3" xfId="11352" xr:uid="{00000000-0005-0000-0000-000074490000}"/>
    <cellStyle name="Currency 4 9 4 2 2 4" xfId="23094" xr:uid="{00000000-0005-0000-0000-000075490000}"/>
    <cellStyle name="Currency 4 9 4 2 2 5" xfId="35702" xr:uid="{00000000-0005-0000-0000-000076490000}"/>
    <cellStyle name="Currency 4 9 4 2 3" xfId="6040" xr:uid="{00000000-0005-0000-0000-000077490000}"/>
    <cellStyle name="Currency 4 9 4 2 3 2" xfId="17203" xr:uid="{00000000-0005-0000-0000-000078490000}"/>
    <cellStyle name="Currency 4 9 4 2 3 2 2" xfId="28854" xr:uid="{00000000-0005-0000-0000-000079490000}"/>
    <cellStyle name="Currency 4 9 4 2 3 3" xfId="11353" xr:uid="{00000000-0005-0000-0000-00007A490000}"/>
    <cellStyle name="Currency 4 9 4 2 3 4" xfId="23095" xr:uid="{00000000-0005-0000-0000-00007B490000}"/>
    <cellStyle name="Currency 4 9 4 2 3 5" xfId="35703" xr:uid="{00000000-0005-0000-0000-00007C490000}"/>
    <cellStyle name="Currency 4 9 4 2 4" xfId="17201" xr:uid="{00000000-0005-0000-0000-00007D490000}"/>
    <cellStyle name="Currency 4 9 4 2 4 2" xfId="28852" xr:uid="{00000000-0005-0000-0000-00007E490000}"/>
    <cellStyle name="Currency 4 9 4 2 5" xfId="11351" xr:uid="{00000000-0005-0000-0000-00007F490000}"/>
    <cellStyle name="Currency 4 9 4 2 6" xfId="23093" xr:uid="{00000000-0005-0000-0000-000080490000}"/>
    <cellStyle name="Currency 4 9 4 2 7" xfId="35704" xr:uid="{00000000-0005-0000-0000-000081490000}"/>
    <cellStyle name="Currency 4 9 4 3" xfId="3228" xr:uid="{00000000-0005-0000-0000-000082490000}"/>
    <cellStyle name="Currency 4 9 4 3 2" xfId="7463" xr:uid="{00000000-0005-0000-0000-000083490000}"/>
    <cellStyle name="Currency 4 9 4 3 2 2" xfId="17204" xr:uid="{00000000-0005-0000-0000-000084490000}"/>
    <cellStyle name="Currency 4 9 4 3 2 3" xfId="28855" xr:uid="{00000000-0005-0000-0000-000085490000}"/>
    <cellStyle name="Currency 4 9 4 3 2 4" xfId="35705" xr:uid="{00000000-0005-0000-0000-000086490000}"/>
    <cellStyle name="Currency 4 9 4 3 3" xfId="11354" xr:uid="{00000000-0005-0000-0000-000087490000}"/>
    <cellStyle name="Currency 4 9 4 3 4" xfId="23096" xr:uid="{00000000-0005-0000-0000-000088490000}"/>
    <cellStyle name="Currency 4 9 4 3 5" xfId="35706" xr:uid="{00000000-0005-0000-0000-000089490000}"/>
    <cellStyle name="Currency 4 9 4 4" xfId="5396" xr:uid="{00000000-0005-0000-0000-00008A490000}"/>
    <cellStyle name="Currency 4 9 4 4 2" xfId="17205" xr:uid="{00000000-0005-0000-0000-00008B490000}"/>
    <cellStyle name="Currency 4 9 4 4 2 2" xfId="28856" xr:uid="{00000000-0005-0000-0000-00008C490000}"/>
    <cellStyle name="Currency 4 9 4 4 3" xfId="11355" xr:uid="{00000000-0005-0000-0000-00008D490000}"/>
    <cellStyle name="Currency 4 9 4 4 4" xfId="23097" xr:uid="{00000000-0005-0000-0000-00008E490000}"/>
    <cellStyle name="Currency 4 9 4 4 5" xfId="35707" xr:uid="{00000000-0005-0000-0000-00008F490000}"/>
    <cellStyle name="Currency 4 9 4 5" xfId="17200" xr:uid="{00000000-0005-0000-0000-000090490000}"/>
    <cellStyle name="Currency 4 9 4 5 2" xfId="28851" xr:uid="{00000000-0005-0000-0000-000091490000}"/>
    <cellStyle name="Currency 4 9 4 6" xfId="11350" xr:uid="{00000000-0005-0000-0000-000092490000}"/>
    <cellStyle name="Currency 4 9 4 7" xfId="23092" xr:uid="{00000000-0005-0000-0000-000093490000}"/>
    <cellStyle name="Currency 4 9 4 8" xfId="35708" xr:uid="{00000000-0005-0000-0000-000094490000}"/>
    <cellStyle name="Currency 4 9 5" xfId="1049" xr:uid="{00000000-0005-0000-0000-000095490000}"/>
    <cellStyle name="Currency 4 9 5 2" xfId="3230" xr:uid="{00000000-0005-0000-0000-000096490000}"/>
    <cellStyle name="Currency 4 9 5 2 2" xfId="7465" xr:uid="{00000000-0005-0000-0000-000097490000}"/>
    <cellStyle name="Currency 4 9 5 2 2 2" xfId="17207" xr:uid="{00000000-0005-0000-0000-000098490000}"/>
    <cellStyle name="Currency 4 9 5 2 2 3" xfId="28858" xr:uid="{00000000-0005-0000-0000-000099490000}"/>
    <cellStyle name="Currency 4 9 5 2 2 4" xfId="35709" xr:uid="{00000000-0005-0000-0000-00009A490000}"/>
    <cellStyle name="Currency 4 9 5 2 3" xfId="11357" xr:uid="{00000000-0005-0000-0000-00009B490000}"/>
    <cellStyle name="Currency 4 9 5 2 4" xfId="23099" xr:uid="{00000000-0005-0000-0000-00009C490000}"/>
    <cellStyle name="Currency 4 9 5 2 5" xfId="35710" xr:uid="{00000000-0005-0000-0000-00009D490000}"/>
    <cellStyle name="Currency 4 9 5 3" xfId="6041" xr:uid="{00000000-0005-0000-0000-00009E490000}"/>
    <cellStyle name="Currency 4 9 5 3 2" xfId="17208" xr:uid="{00000000-0005-0000-0000-00009F490000}"/>
    <cellStyle name="Currency 4 9 5 3 2 2" xfId="28859" xr:uid="{00000000-0005-0000-0000-0000A0490000}"/>
    <cellStyle name="Currency 4 9 5 3 3" xfId="11358" xr:uid="{00000000-0005-0000-0000-0000A1490000}"/>
    <cellStyle name="Currency 4 9 5 3 4" xfId="23100" xr:uid="{00000000-0005-0000-0000-0000A2490000}"/>
    <cellStyle name="Currency 4 9 5 3 5" xfId="35711" xr:uid="{00000000-0005-0000-0000-0000A3490000}"/>
    <cellStyle name="Currency 4 9 5 4" xfId="17206" xr:uid="{00000000-0005-0000-0000-0000A4490000}"/>
    <cellStyle name="Currency 4 9 5 4 2" xfId="28857" xr:uid="{00000000-0005-0000-0000-0000A5490000}"/>
    <cellStyle name="Currency 4 9 5 5" xfId="11356" xr:uid="{00000000-0005-0000-0000-0000A6490000}"/>
    <cellStyle name="Currency 4 9 5 6" xfId="23098" xr:uid="{00000000-0005-0000-0000-0000A7490000}"/>
    <cellStyle name="Currency 4 9 5 7" xfId="35712" xr:uid="{00000000-0005-0000-0000-0000A8490000}"/>
    <cellStyle name="Currency 4 9 6" xfId="3223" xr:uid="{00000000-0005-0000-0000-0000A9490000}"/>
    <cellStyle name="Currency 4 9 6 2" xfId="7458" xr:uid="{00000000-0005-0000-0000-0000AA490000}"/>
    <cellStyle name="Currency 4 9 6 2 2" xfId="17209" xr:uid="{00000000-0005-0000-0000-0000AB490000}"/>
    <cellStyle name="Currency 4 9 6 2 3" xfId="28860" xr:uid="{00000000-0005-0000-0000-0000AC490000}"/>
    <cellStyle name="Currency 4 9 6 2 4" xfId="35713" xr:uid="{00000000-0005-0000-0000-0000AD490000}"/>
    <cellStyle name="Currency 4 9 6 3" xfId="11359" xr:uid="{00000000-0005-0000-0000-0000AE490000}"/>
    <cellStyle name="Currency 4 9 6 4" xfId="23101" xr:uid="{00000000-0005-0000-0000-0000AF490000}"/>
    <cellStyle name="Currency 4 9 6 5" xfId="35714" xr:uid="{00000000-0005-0000-0000-0000B0490000}"/>
    <cellStyle name="Currency 4 9 7" xfId="4703" xr:uid="{00000000-0005-0000-0000-0000B1490000}"/>
    <cellStyle name="Currency 4 9 7 2" xfId="17210" xr:uid="{00000000-0005-0000-0000-0000B2490000}"/>
    <cellStyle name="Currency 4 9 7 2 2" xfId="28861" xr:uid="{00000000-0005-0000-0000-0000B3490000}"/>
    <cellStyle name="Currency 4 9 7 3" xfId="11360" xr:uid="{00000000-0005-0000-0000-0000B4490000}"/>
    <cellStyle name="Currency 4 9 7 4" xfId="23102" xr:uid="{00000000-0005-0000-0000-0000B5490000}"/>
    <cellStyle name="Currency 4 9 7 5" xfId="35715" xr:uid="{00000000-0005-0000-0000-0000B6490000}"/>
    <cellStyle name="Currency 4 9 8" xfId="17187" xr:uid="{00000000-0005-0000-0000-0000B7490000}"/>
    <cellStyle name="Currency 4 9 8 2" xfId="28838" xr:uid="{00000000-0005-0000-0000-0000B8490000}"/>
    <cellStyle name="Currency 4 9 9" xfId="11337" xr:uid="{00000000-0005-0000-0000-0000B9490000}"/>
    <cellStyle name="Currency 5" xfId="1050" xr:uid="{00000000-0005-0000-0000-0000BA490000}"/>
    <cellStyle name="Currency 5 2" xfId="1051" xr:uid="{00000000-0005-0000-0000-0000BB490000}"/>
    <cellStyle name="Currency 5 2 2" xfId="4264" xr:uid="{00000000-0005-0000-0000-0000BC490000}"/>
    <cellStyle name="Currency 5 2 2 2" xfId="5812" xr:uid="{00000000-0005-0000-0000-0000BD490000}"/>
    <cellStyle name="Currency 5 2 2 2 2" xfId="31958" xr:uid="{00000000-0005-0000-0000-0000BE490000}"/>
    <cellStyle name="Currency 5 2 2 2 3" xfId="35716" xr:uid="{00000000-0005-0000-0000-0000BF490000}"/>
    <cellStyle name="Currency 5 2 2 3" xfId="11361" xr:uid="{00000000-0005-0000-0000-0000C0490000}"/>
    <cellStyle name="Currency 5 2 2 3 2" xfId="35717" xr:uid="{00000000-0005-0000-0000-0000C1490000}"/>
    <cellStyle name="Currency 5 2 2 4" xfId="31932" xr:uid="{00000000-0005-0000-0000-0000C2490000}"/>
    <cellStyle name="Currency 5 2 2 5" xfId="35718" xr:uid="{00000000-0005-0000-0000-0000C3490000}"/>
    <cellStyle name="Currency 5 2 3" xfId="4252" xr:uid="{00000000-0005-0000-0000-0000C4490000}"/>
    <cellStyle name="Currency 5 2 3 2" xfId="31935" xr:uid="{00000000-0005-0000-0000-0000C5490000}"/>
    <cellStyle name="Currency 5 2 3 3" xfId="35719" xr:uid="{00000000-0005-0000-0000-0000C6490000}"/>
    <cellStyle name="Currency 5 2 3 4" xfId="35720" xr:uid="{00000000-0005-0000-0000-0000C7490000}"/>
    <cellStyle name="Currency 5 2 4" xfId="5809" xr:uid="{00000000-0005-0000-0000-0000C8490000}"/>
    <cellStyle name="Currency 5 2 4 2" xfId="31903" xr:uid="{00000000-0005-0000-0000-0000C9490000}"/>
    <cellStyle name="Currency 5 2 4 3" xfId="35721" xr:uid="{00000000-0005-0000-0000-0000CA490000}"/>
    <cellStyle name="Currency 5 3" xfId="4259" xr:uid="{00000000-0005-0000-0000-0000CB490000}"/>
    <cellStyle name="Currency 5 3 2" xfId="5810" xr:uid="{00000000-0005-0000-0000-0000CC490000}"/>
    <cellStyle name="Currency 5 3 2 2" xfId="31902" xr:uid="{00000000-0005-0000-0000-0000CD490000}"/>
    <cellStyle name="Currency 5 3 2 3" xfId="35722" xr:uid="{00000000-0005-0000-0000-0000CE490000}"/>
    <cellStyle name="Currency 5 3 3" xfId="11362" xr:uid="{00000000-0005-0000-0000-0000CF490000}"/>
    <cellStyle name="Currency 5 3 3 2" xfId="35723" xr:uid="{00000000-0005-0000-0000-0000D0490000}"/>
    <cellStyle name="Currency 5 3 4" xfId="31984" xr:uid="{00000000-0005-0000-0000-0000D1490000}"/>
    <cellStyle name="Currency 5 3 5" xfId="35724" xr:uid="{00000000-0005-0000-0000-0000D2490000}"/>
    <cellStyle name="Currency 5 4" xfId="4364" xr:uid="{00000000-0005-0000-0000-0000D3490000}"/>
    <cellStyle name="Currency 5 4 2" xfId="11363" xr:uid="{00000000-0005-0000-0000-0000D4490000}"/>
    <cellStyle name="Currency 5 5" xfId="4247" xr:uid="{00000000-0005-0000-0000-0000D5490000}"/>
    <cellStyle name="Currency 5 5 2" xfId="11364" xr:uid="{00000000-0005-0000-0000-0000D6490000}"/>
    <cellStyle name="Currency 5 5 2 2" xfId="35725" xr:uid="{00000000-0005-0000-0000-0000D7490000}"/>
    <cellStyle name="Currency 5 5 3" xfId="31988" xr:uid="{00000000-0005-0000-0000-0000D8490000}"/>
    <cellStyle name="Currency 5 5 4" xfId="35726" xr:uid="{00000000-0005-0000-0000-0000D9490000}"/>
    <cellStyle name="Currency 5 6" xfId="6167" xr:uid="{00000000-0005-0000-0000-0000DA490000}"/>
    <cellStyle name="Currency 5 6 2" xfId="20254" xr:uid="{00000000-0005-0000-0000-0000DB490000}"/>
    <cellStyle name="Currency 5 6 2 2" xfId="35727" xr:uid="{00000000-0005-0000-0000-0000DC490000}"/>
    <cellStyle name="Currency 5 6 3" xfId="31899" xr:uid="{00000000-0005-0000-0000-0000DD490000}"/>
    <cellStyle name="Currency 5 6 4" xfId="35728" xr:uid="{00000000-0005-0000-0000-0000DE490000}"/>
    <cellStyle name="Currency 6" xfId="1052" xr:uid="{00000000-0005-0000-0000-0000DF490000}"/>
    <cellStyle name="Currency 6 10" xfId="4588" xr:uid="{00000000-0005-0000-0000-0000E0490000}"/>
    <cellStyle name="Currency 6 10 2" xfId="17212" xr:uid="{00000000-0005-0000-0000-0000E1490000}"/>
    <cellStyle name="Currency 6 10 2 2" xfId="28863" xr:uid="{00000000-0005-0000-0000-0000E2490000}"/>
    <cellStyle name="Currency 6 10 3" xfId="11366" xr:uid="{00000000-0005-0000-0000-0000E3490000}"/>
    <cellStyle name="Currency 6 10 4" xfId="23104" xr:uid="{00000000-0005-0000-0000-0000E4490000}"/>
    <cellStyle name="Currency 6 10 5" xfId="35729" xr:uid="{00000000-0005-0000-0000-0000E5490000}"/>
    <cellStyle name="Currency 6 11" xfId="17211" xr:uid="{00000000-0005-0000-0000-0000E6490000}"/>
    <cellStyle name="Currency 6 11 2" xfId="28862" xr:uid="{00000000-0005-0000-0000-0000E7490000}"/>
    <cellStyle name="Currency 6 12" xfId="11365" xr:uid="{00000000-0005-0000-0000-0000E8490000}"/>
    <cellStyle name="Currency 6 13" xfId="23103" xr:uid="{00000000-0005-0000-0000-0000E9490000}"/>
    <cellStyle name="Currency 6 14" xfId="35730" xr:uid="{00000000-0005-0000-0000-0000EA490000}"/>
    <cellStyle name="Currency 6 2" xfId="1053" xr:uid="{00000000-0005-0000-0000-0000EB490000}"/>
    <cellStyle name="Currency 6 2 10" xfId="11367" xr:uid="{00000000-0005-0000-0000-0000EC490000}"/>
    <cellStyle name="Currency 6 2 11" xfId="23105" xr:uid="{00000000-0005-0000-0000-0000ED490000}"/>
    <cellStyle name="Currency 6 2 12" xfId="35731" xr:uid="{00000000-0005-0000-0000-0000EE490000}"/>
    <cellStyle name="Currency 6 2 2" xfId="1054" xr:uid="{00000000-0005-0000-0000-0000EF490000}"/>
    <cellStyle name="Currency 6 2 3" xfId="1055" xr:uid="{00000000-0005-0000-0000-0000F0490000}"/>
    <cellStyle name="Currency 6 2 3 2" xfId="1056" xr:uid="{00000000-0005-0000-0000-0000F1490000}"/>
    <cellStyle name="Currency 6 2 3 2 2" xfId="3234" xr:uid="{00000000-0005-0000-0000-0000F2490000}"/>
    <cellStyle name="Currency 6 2 3 2 2 2" xfId="7469" xr:uid="{00000000-0005-0000-0000-0000F3490000}"/>
    <cellStyle name="Currency 6 2 3 2 2 2 2" xfId="17216" xr:uid="{00000000-0005-0000-0000-0000F4490000}"/>
    <cellStyle name="Currency 6 2 3 2 2 2 3" xfId="28867" xr:uid="{00000000-0005-0000-0000-0000F5490000}"/>
    <cellStyle name="Currency 6 2 3 2 2 2 4" xfId="35732" xr:uid="{00000000-0005-0000-0000-0000F6490000}"/>
    <cellStyle name="Currency 6 2 3 2 2 3" xfId="11370" xr:uid="{00000000-0005-0000-0000-0000F7490000}"/>
    <cellStyle name="Currency 6 2 3 2 2 4" xfId="23108" xr:uid="{00000000-0005-0000-0000-0000F8490000}"/>
    <cellStyle name="Currency 6 2 3 2 2 5" xfId="35733" xr:uid="{00000000-0005-0000-0000-0000F9490000}"/>
    <cellStyle name="Currency 6 2 3 2 3" xfId="6042" xr:uid="{00000000-0005-0000-0000-0000FA490000}"/>
    <cellStyle name="Currency 6 2 3 2 3 2" xfId="17217" xr:uid="{00000000-0005-0000-0000-0000FB490000}"/>
    <cellStyle name="Currency 6 2 3 2 3 2 2" xfId="28868" xr:uid="{00000000-0005-0000-0000-0000FC490000}"/>
    <cellStyle name="Currency 6 2 3 2 3 3" xfId="11371" xr:uid="{00000000-0005-0000-0000-0000FD490000}"/>
    <cellStyle name="Currency 6 2 3 2 3 4" xfId="23109" xr:uid="{00000000-0005-0000-0000-0000FE490000}"/>
    <cellStyle name="Currency 6 2 3 2 3 5" xfId="35734" xr:uid="{00000000-0005-0000-0000-0000FF490000}"/>
    <cellStyle name="Currency 6 2 3 2 4" xfId="17215" xr:uid="{00000000-0005-0000-0000-0000004A0000}"/>
    <cellStyle name="Currency 6 2 3 2 4 2" xfId="28866" xr:uid="{00000000-0005-0000-0000-0000014A0000}"/>
    <cellStyle name="Currency 6 2 3 2 5" xfId="11369" xr:uid="{00000000-0005-0000-0000-0000024A0000}"/>
    <cellStyle name="Currency 6 2 3 2 6" xfId="23107" xr:uid="{00000000-0005-0000-0000-0000034A0000}"/>
    <cellStyle name="Currency 6 2 3 2 7" xfId="35735" xr:uid="{00000000-0005-0000-0000-0000044A0000}"/>
    <cellStyle name="Currency 6 2 3 3" xfId="3233" xr:uid="{00000000-0005-0000-0000-0000054A0000}"/>
    <cellStyle name="Currency 6 2 3 3 2" xfId="7468" xr:uid="{00000000-0005-0000-0000-0000064A0000}"/>
    <cellStyle name="Currency 6 2 3 3 2 2" xfId="17218" xr:uid="{00000000-0005-0000-0000-0000074A0000}"/>
    <cellStyle name="Currency 6 2 3 3 2 3" xfId="28869" xr:uid="{00000000-0005-0000-0000-0000084A0000}"/>
    <cellStyle name="Currency 6 2 3 3 2 4" xfId="35736" xr:uid="{00000000-0005-0000-0000-0000094A0000}"/>
    <cellStyle name="Currency 6 2 3 3 3" xfId="11372" xr:uid="{00000000-0005-0000-0000-00000A4A0000}"/>
    <cellStyle name="Currency 6 2 3 3 4" xfId="23110" xr:uid="{00000000-0005-0000-0000-00000B4A0000}"/>
    <cellStyle name="Currency 6 2 3 3 5" xfId="35737" xr:uid="{00000000-0005-0000-0000-00000C4A0000}"/>
    <cellStyle name="Currency 6 2 3 4" xfId="5105" xr:uid="{00000000-0005-0000-0000-00000D4A0000}"/>
    <cellStyle name="Currency 6 2 3 4 2" xfId="17219" xr:uid="{00000000-0005-0000-0000-00000E4A0000}"/>
    <cellStyle name="Currency 6 2 3 4 2 2" xfId="28870" xr:uid="{00000000-0005-0000-0000-00000F4A0000}"/>
    <cellStyle name="Currency 6 2 3 4 3" xfId="11373" xr:uid="{00000000-0005-0000-0000-0000104A0000}"/>
    <cellStyle name="Currency 6 2 3 4 4" xfId="23111" xr:uid="{00000000-0005-0000-0000-0000114A0000}"/>
    <cellStyle name="Currency 6 2 3 4 5" xfId="35738" xr:uid="{00000000-0005-0000-0000-0000124A0000}"/>
    <cellStyle name="Currency 6 2 3 5" xfId="17214" xr:uid="{00000000-0005-0000-0000-0000134A0000}"/>
    <cellStyle name="Currency 6 2 3 5 2" xfId="28865" xr:uid="{00000000-0005-0000-0000-0000144A0000}"/>
    <cellStyle name="Currency 6 2 3 6" xfId="11368" xr:uid="{00000000-0005-0000-0000-0000154A0000}"/>
    <cellStyle name="Currency 6 2 3 7" xfId="23106" xr:uid="{00000000-0005-0000-0000-0000164A0000}"/>
    <cellStyle name="Currency 6 2 3 8" xfId="35739" xr:uid="{00000000-0005-0000-0000-0000174A0000}"/>
    <cellStyle name="Currency 6 2 4" xfId="1057" xr:uid="{00000000-0005-0000-0000-0000184A0000}"/>
    <cellStyle name="Currency 6 2 4 2" xfId="1058" xr:uid="{00000000-0005-0000-0000-0000194A0000}"/>
    <cellStyle name="Currency 6 2 4 2 2" xfId="3236" xr:uid="{00000000-0005-0000-0000-00001A4A0000}"/>
    <cellStyle name="Currency 6 2 4 2 2 2" xfId="7471" xr:uid="{00000000-0005-0000-0000-00001B4A0000}"/>
    <cellStyle name="Currency 6 2 4 2 2 2 2" xfId="17222" xr:uid="{00000000-0005-0000-0000-00001C4A0000}"/>
    <cellStyle name="Currency 6 2 4 2 2 2 3" xfId="28873" xr:uid="{00000000-0005-0000-0000-00001D4A0000}"/>
    <cellStyle name="Currency 6 2 4 2 2 2 4" xfId="35740" xr:uid="{00000000-0005-0000-0000-00001E4A0000}"/>
    <cellStyle name="Currency 6 2 4 2 2 3" xfId="11376" xr:uid="{00000000-0005-0000-0000-00001F4A0000}"/>
    <cellStyle name="Currency 6 2 4 2 2 4" xfId="23114" xr:uid="{00000000-0005-0000-0000-0000204A0000}"/>
    <cellStyle name="Currency 6 2 4 2 2 5" xfId="35741" xr:uid="{00000000-0005-0000-0000-0000214A0000}"/>
    <cellStyle name="Currency 6 2 4 2 3" xfId="6043" xr:uid="{00000000-0005-0000-0000-0000224A0000}"/>
    <cellStyle name="Currency 6 2 4 2 3 2" xfId="17223" xr:uid="{00000000-0005-0000-0000-0000234A0000}"/>
    <cellStyle name="Currency 6 2 4 2 3 2 2" xfId="28874" xr:uid="{00000000-0005-0000-0000-0000244A0000}"/>
    <cellStyle name="Currency 6 2 4 2 3 3" xfId="11377" xr:uid="{00000000-0005-0000-0000-0000254A0000}"/>
    <cellStyle name="Currency 6 2 4 2 3 4" xfId="23115" xr:uid="{00000000-0005-0000-0000-0000264A0000}"/>
    <cellStyle name="Currency 6 2 4 2 3 5" xfId="35742" xr:uid="{00000000-0005-0000-0000-0000274A0000}"/>
    <cellStyle name="Currency 6 2 4 2 4" xfId="17221" xr:uid="{00000000-0005-0000-0000-0000284A0000}"/>
    <cellStyle name="Currency 6 2 4 2 4 2" xfId="28872" xr:uid="{00000000-0005-0000-0000-0000294A0000}"/>
    <cellStyle name="Currency 6 2 4 2 5" xfId="11375" xr:uid="{00000000-0005-0000-0000-00002A4A0000}"/>
    <cellStyle name="Currency 6 2 4 2 6" xfId="23113" xr:uid="{00000000-0005-0000-0000-00002B4A0000}"/>
    <cellStyle name="Currency 6 2 4 2 7" xfId="35743" xr:uid="{00000000-0005-0000-0000-00002C4A0000}"/>
    <cellStyle name="Currency 6 2 4 3" xfId="3235" xr:uid="{00000000-0005-0000-0000-00002D4A0000}"/>
    <cellStyle name="Currency 6 2 4 3 2" xfId="7470" xr:uid="{00000000-0005-0000-0000-00002E4A0000}"/>
    <cellStyle name="Currency 6 2 4 3 2 2" xfId="17224" xr:uid="{00000000-0005-0000-0000-00002F4A0000}"/>
    <cellStyle name="Currency 6 2 4 3 2 3" xfId="28875" xr:uid="{00000000-0005-0000-0000-0000304A0000}"/>
    <cellStyle name="Currency 6 2 4 3 2 4" xfId="35744" xr:uid="{00000000-0005-0000-0000-0000314A0000}"/>
    <cellStyle name="Currency 6 2 4 3 3" xfId="11378" xr:uid="{00000000-0005-0000-0000-0000324A0000}"/>
    <cellStyle name="Currency 6 2 4 3 4" xfId="23116" xr:uid="{00000000-0005-0000-0000-0000334A0000}"/>
    <cellStyle name="Currency 6 2 4 3 5" xfId="35745" xr:uid="{00000000-0005-0000-0000-0000344A0000}"/>
    <cellStyle name="Currency 6 2 4 4" xfId="4863" xr:uid="{00000000-0005-0000-0000-0000354A0000}"/>
    <cellStyle name="Currency 6 2 4 4 2" xfId="17225" xr:uid="{00000000-0005-0000-0000-0000364A0000}"/>
    <cellStyle name="Currency 6 2 4 4 2 2" xfId="28876" xr:uid="{00000000-0005-0000-0000-0000374A0000}"/>
    <cellStyle name="Currency 6 2 4 4 3" xfId="11379" xr:uid="{00000000-0005-0000-0000-0000384A0000}"/>
    <cellStyle name="Currency 6 2 4 4 4" xfId="23117" xr:uid="{00000000-0005-0000-0000-0000394A0000}"/>
    <cellStyle name="Currency 6 2 4 4 5" xfId="35746" xr:uid="{00000000-0005-0000-0000-00003A4A0000}"/>
    <cellStyle name="Currency 6 2 4 5" xfId="17220" xr:uid="{00000000-0005-0000-0000-00003B4A0000}"/>
    <cellStyle name="Currency 6 2 4 5 2" xfId="28871" xr:uid="{00000000-0005-0000-0000-00003C4A0000}"/>
    <cellStyle name="Currency 6 2 4 6" xfId="11374" xr:uid="{00000000-0005-0000-0000-00003D4A0000}"/>
    <cellStyle name="Currency 6 2 4 7" xfId="23112" xr:uid="{00000000-0005-0000-0000-00003E4A0000}"/>
    <cellStyle name="Currency 6 2 4 8" xfId="35747" xr:uid="{00000000-0005-0000-0000-00003F4A0000}"/>
    <cellStyle name="Currency 6 2 5" xfId="1059" xr:uid="{00000000-0005-0000-0000-0000404A0000}"/>
    <cellStyle name="Currency 6 2 5 2" xfId="1060" xr:uid="{00000000-0005-0000-0000-0000414A0000}"/>
    <cellStyle name="Currency 6 2 5 2 2" xfId="3238" xr:uid="{00000000-0005-0000-0000-0000424A0000}"/>
    <cellStyle name="Currency 6 2 5 2 2 2" xfId="7473" xr:uid="{00000000-0005-0000-0000-0000434A0000}"/>
    <cellStyle name="Currency 6 2 5 2 2 2 2" xfId="17228" xr:uid="{00000000-0005-0000-0000-0000444A0000}"/>
    <cellStyle name="Currency 6 2 5 2 2 2 3" xfId="28879" xr:uid="{00000000-0005-0000-0000-0000454A0000}"/>
    <cellStyle name="Currency 6 2 5 2 2 2 4" xfId="35748" xr:uid="{00000000-0005-0000-0000-0000464A0000}"/>
    <cellStyle name="Currency 6 2 5 2 2 3" xfId="11382" xr:uid="{00000000-0005-0000-0000-0000474A0000}"/>
    <cellStyle name="Currency 6 2 5 2 2 4" xfId="23120" xr:uid="{00000000-0005-0000-0000-0000484A0000}"/>
    <cellStyle name="Currency 6 2 5 2 2 5" xfId="35749" xr:uid="{00000000-0005-0000-0000-0000494A0000}"/>
    <cellStyle name="Currency 6 2 5 2 3" xfId="6044" xr:uid="{00000000-0005-0000-0000-00004A4A0000}"/>
    <cellStyle name="Currency 6 2 5 2 3 2" xfId="17229" xr:uid="{00000000-0005-0000-0000-00004B4A0000}"/>
    <cellStyle name="Currency 6 2 5 2 3 2 2" xfId="28880" xr:uid="{00000000-0005-0000-0000-00004C4A0000}"/>
    <cellStyle name="Currency 6 2 5 2 3 3" xfId="11383" xr:uid="{00000000-0005-0000-0000-00004D4A0000}"/>
    <cellStyle name="Currency 6 2 5 2 3 4" xfId="23121" xr:uid="{00000000-0005-0000-0000-00004E4A0000}"/>
    <cellStyle name="Currency 6 2 5 2 3 5" xfId="35750" xr:uid="{00000000-0005-0000-0000-00004F4A0000}"/>
    <cellStyle name="Currency 6 2 5 2 4" xfId="17227" xr:uid="{00000000-0005-0000-0000-0000504A0000}"/>
    <cellStyle name="Currency 6 2 5 2 4 2" xfId="28878" xr:uid="{00000000-0005-0000-0000-0000514A0000}"/>
    <cellStyle name="Currency 6 2 5 2 5" xfId="11381" xr:uid="{00000000-0005-0000-0000-0000524A0000}"/>
    <cellStyle name="Currency 6 2 5 2 6" xfId="23119" xr:uid="{00000000-0005-0000-0000-0000534A0000}"/>
    <cellStyle name="Currency 6 2 5 2 7" xfId="35751" xr:uid="{00000000-0005-0000-0000-0000544A0000}"/>
    <cellStyle name="Currency 6 2 5 3" xfId="3237" xr:uid="{00000000-0005-0000-0000-0000554A0000}"/>
    <cellStyle name="Currency 6 2 5 3 2" xfId="7472" xr:uid="{00000000-0005-0000-0000-0000564A0000}"/>
    <cellStyle name="Currency 6 2 5 3 2 2" xfId="17230" xr:uid="{00000000-0005-0000-0000-0000574A0000}"/>
    <cellStyle name="Currency 6 2 5 3 2 3" xfId="28881" xr:uid="{00000000-0005-0000-0000-0000584A0000}"/>
    <cellStyle name="Currency 6 2 5 3 2 4" xfId="35752" xr:uid="{00000000-0005-0000-0000-0000594A0000}"/>
    <cellStyle name="Currency 6 2 5 3 3" xfId="11384" xr:uid="{00000000-0005-0000-0000-00005A4A0000}"/>
    <cellStyle name="Currency 6 2 5 3 4" xfId="23122" xr:uid="{00000000-0005-0000-0000-00005B4A0000}"/>
    <cellStyle name="Currency 6 2 5 3 5" xfId="35753" xr:uid="{00000000-0005-0000-0000-00005C4A0000}"/>
    <cellStyle name="Currency 6 2 5 4" xfId="5314" xr:uid="{00000000-0005-0000-0000-00005D4A0000}"/>
    <cellStyle name="Currency 6 2 5 4 2" xfId="17231" xr:uid="{00000000-0005-0000-0000-00005E4A0000}"/>
    <cellStyle name="Currency 6 2 5 4 2 2" xfId="28882" xr:uid="{00000000-0005-0000-0000-00005F4A0000}"/>
    <cellStyle name="Currency 6 2 5 4 3" xfId="11385" xr:uid="{00000000-0005-0000-0000-0000604A0000}"/>
    <cellStyle name="Currency 6 2 5 4 4" xfId="23123" xr:uid="{00000000-0005-0000-0000-0000614A0000}"/>
    <cellStyle name="Currency 6 2 5 4 5" xfId="35754" xr:uid="{00000000-0005-0000-0000-0000624A0000}"/>
    <cellStyle name="Currency 6 2 5 5" xfId="17226" xr:uid="{00000000-0005-0000-0000-0000634A0000}"/>
    <cellStyle name="Currency 6 2 5 5 2" xfId="28877" xr:uid="{00000000-0005-0000-0000-0000644A0000}"/>
    <cellStyle name="Currency 6 2 5 6" xfId="11380" xr:uid="{00000000-0005-0000-0000-0000654A0000}"/>
    <cellStyle name="Currency 6 2 5 7" xfId="23118" xr:uid="{00000000-0005-0000-0000-0000664A0000}"/>
    <cellStyle name="Currency 6 2 5 8" xfId="35755" xr:uid="{00000000-0005-0000-0000-0000674A0000}"/>
    <cellStyle name="Currency 6 2 6" xfId="1061" xr:uid="{00000000-0005-0000-0000-0000684A0000}"/>
    <cellStyle name="Currency 6 2 6 2" xfId="3239" xr:uid="{00000000-0005-0000-0000-0000694A0000}"/>
    <cellStyle name="Currency 6 2 6 2 2" xfId="7474" xr:uid="{00000000-0005-0000-0000-00006A4A0000}"/>
    <cellStyle name="Currency 6 2 6 2 2 2" xfId="17233" xr:uid="{00000000-0005-0000-0000-00006B4A0000}"/>
    <cellStyle name="Currency 6 2 6 2 2 3" xfId="28884" xr:uid="{00000000-0005-0000-0000-00006C4A0000}"/>
    <cellStyle name="Currency 6 2 6 2 2 4" xfId="35756" xr:uid="{00000000-0005-0000-0000-00006D4A0000}"/>
    <cellStyle name="Currency 6 2 6 2 3" xfId="11387" xr:uid="{00000000-0005-0000-0000-00006E4A0000}"/>
    <cellStyle name="Currency 6 2 6 2 4" xfId="23125" xr:uid="{00000000-0005-0000-0000-00006F4A0000}"/>
    <cellStyle name="Currency 6 2 6 2 5" xfId="35757" xr:uid="{00000000-0005-0000-0000-0000704A0000}"/>
    <cellStyle name="Currency 6 2 6 3" xfId="6045" xr:uid="{00000000-0005-0000-0000-0000714A0000}"/>
    <cellStyle name="Currency 6 2 6 3 2" xfId="17234" xr:uid="{00000000-0005-0000-0000-0000724A0000}"/>
    <cellStyle name="Currency 6 2 6 3 2 2" xfId="28885" xr:uid="{00000000-0005-0000-0000-0000734A0000}"/>
    <cellStyle name="Currency 6 2 6 3 3" xfId="11388" xr:uid="{00000000-0005-0000-0000-0000744A0000}"/>
    <cellStyle name="Currency 6 2 6 3 4" xfId="23126" xr:uid="{00000000-0005-0000-0000-0000754A0000}"/>
    <cellStyle name="Currency 6 2 6 3 5" xfId="35758" xr:uid="{00000000-0005-0000-0000-0000764A0000}"/>
    <cellStyle name="Currency 6 2 6 4" xfId="17232" xr:uid="{00000000-0005-0000-0000-0000774A0000}"/>
    <cellStyle name="Currency 6 2 6 4 2" xfId="28883" xr:uid="{00000000-0005-0000-0000-0000784A0000}"/>
    <cellStyle name="Currency 6 2 6 5" xfId="11386" xr:uid="{00000000-0005-0000-0000-0000794A0000}"/>
    <cellStyle name="Currency 6 2 6 6" xfId="23124" xr:uid="{00000000-0005-0000-0000-00007A4A0000}"/>
    <cellStyle name="Currency 6 2 6 7" xfId="35759" xr:uid="{00000000-0005-0000-0000-00007B4A0000}"/>
    <cellStyle name="Currency 6 2 7" xfId="3232" xr:uid="{00000000-0005-0000-0000-00007C4A0000}"/>
    <cellStyle name="Currency 6 2 7 2" xfId="7467" xr:uid="{00000000-0005-0000-0000-00007D4A0000}"/>
    <cellStyle name="Currency 6 2 7 2 2" xfId="17235" xr:uid="{00000000-0005-0000-0000-00007E4A0000}"/>
    <cellStyle name="Currency 6 2 7 2 3" xfId="28886" xr:uid="{00000000-0005-0000-0000-00007F4A0000}"/>
    <cellStyle name="Currency 6 2 7 2 4" xfId="35760" xr:uid="{00000000-0005-0000-0000-0000804A0000}"/>
    <cellStyle name="Currency 6 2 7 3" xfId="11389" xr:uid="{00000000-0005-0000-0000-0000814A0000}"/>
    <cellStyle name="Currency 6 2 7 4" xfId="23127" xr:uid="{00000000-0005-0000-0000-0000824A0000}"/>
    <cellStyle name="Currency 6 2 7 5" xfId="35761" xr:uid="{00000000-0005-0000-0000-0000834A0000}"/>
    <cellStyle name="Currency 6 2 8" xfId="4621" xr:uid="{00000000-0005-0000-0000-0000844A0000}"/>
    <cellStyle name="Currency 6 2 8 2" xfId="17236" xr:uid="{00000000-0005-0000-0000-0000854A0000}"/>
    <cellStyle name="Currency 6 2 8 2 2" xfId="28887" xr:uid="{00000000-0005-0000-0000-0000864A0000}"/>
    <cellStyle name="Currency 6 2 8 3" xfId="11390" xr:uid="{00000000-0005-0000-0000-0000874A0000}"/>
    <cellStyle name="Currency 6 2 8 4" xfId="23128" xr:uid="{00000000-0005-0000-0000-0000884A0000}"/>
    <cellStyle name="Currency 6 2 8 5" xfId="35762" xr:uid="{00000000-0005-0000-0000-0000894A0000}"/>
    <cellStyle name="Currency 6 2 9" xfId="17213" xr:uid="{00000000-0005-0000-0000-00008A4A0000}"/>
    <cellStyle name="Currency 6 2 9 2" xfId="28864" xr:uid="{00000000-0005-0000-0000-00008B4A0000}"/>
    <cellStyle name="Currency 6 3" xfId="1062" xr:uid="{00000000-0005-0000-0000-00008C4A0000}"/>
    <cellStyle name="Currency 6 3 10" xfId="11391" xr:uid="{00000000-0005-0000-0000-00008D4A0000}"/>
    <cellStyle name="Currency 6 3 11" xfId="23129" xr:uid="{00000000-0005-0000-0000-00008E4A0000}"/>
    <cellStyle name="Currency 6 3 12" xfId="35763" xr:uid="{00000000-0005-0000-0000-00008F4A0000}"/>
    <cellStyle name="Currency 6 3 2" xfId="1063" xr:uid="{00000000-0005-0000-0000-0000904A0000}"/>
    <cellStyle name="Currency 6 3 2 2" xfId="1064" xr:uid="{00000000-0005-0000-0000-0000914A0000}"/>
    <cellStyle name="Currency 6 3 2 2 2" xfId="3242" xr:uid="{00000000-0005-0000-0000-0000924A0000}"/>
    <cellStyle name="Currency 6 3 2 2 2 2" xfId="7477" xr:uid="{00000000-0005-0000-0000-0000934A0000}"/>
    <cellStyle name="Currency 6 3 2 2 2 2 2" xfId="17240" xr:uid="{00000000-0005-0000-0000-0000944A0000}"/>
    <cellStyle name="Currency 6 3 2 2 2 2 3" xfId="28891" xr:uid="{00000000-0005-0000-0000-0000954A0000}"/>
    <cellStyle name="Currency 6 3 2 2 2 2 4" xfId="35764" xr:uid="{00000000-0005-0000-0000-0000964A0000}"/>
    <cellStyle name="Currency 6 3 2 2 2 3" xfId="11394" xr:uid="{00000000-0005-0000-0000-0000974A0000}"/>
    <cellStyle name="Currency 6 3 2 2 2 4" xfId="23132" xr:uid="{00000000-0005-0000-0000-0000984A0000}"/>
    <cellStyle name="Currency 6 3 2 2 2 5" xfId="35765" xr:uid="{00000000-0005-0000-0000-0000994A0000}"/>
    <cellStyle name="Currency 6 3 2 2 3" xfId="6046" xr:uid="{00000000-0005-0000-0000-00009A4A0000}"/>
    <cellStyle name="Currency 6 3 2 2 3 2" xfId="17241" xr:uid="{00000000-0005-0000-0000-00009B4A0000}"/>
    <cellStyle name="Currency 6 3 2 2 3 2 2" xfId="28892" xr:uid="{00000000-0005-0000-0000-00009C4A0000}"/>
    <cellStyle name="Currency 6 3 2 2 3 3" xfId="11395" xr:uid="{00000000-0005-0000-0000-00009D4A0000}"/>
    <cellStyle name="Currency 6 3 2 2 3 4" xfId="23133" xr:uid="{00000000-0005-0000-0000-00009E4A0000}"/>
    <cellStyle name="Currency 6 3 2 2 3 5" xfId="35766" xr:uid="{00000000-0005-0000-0000-00009F4A0000}"/>
    <cellStyle name="Currency 6 3 2 2 4" xfId="17239" xr:uid="{00000000-0005-0000-0000-0000A04A0000}"/>
    <cellStyle name="Currency 6 3 2 2 4 2" xfId="28890" xr:uid="{00000000-0005-0000-0000-0000A14A0000}"/>
    <cellStyle name="Currency 6 3 2 2 5" xfId="11393" xr:uid="{00000000-0005-0000-0000-0000A24A0000}"/>
    <cellStyle name="Currency 6 3 2 2 6" xfId="23131" xr:uid="{00000000-0005-0000-0000-0000A34A0000}"/>
    <cellStyle name="Currency 6 3 2 2 7" xfId="35767" xr:uid="{00000000-0005-0000-0000-0000A44A0000}"/>
    <cellStyle name="Currency 6 3 2 3" xfId="3241" xr:uid="{00000000-0005-0000-0000-0000A54A0000}"/>
    <cellStyle name="Currency 6 3 2 3 2" xfId="7476" xr:uid="{00000000-0005-0000-0000-0000A64A0000}"/>
    <cellStyle name="Currency 6 3 2 3 2 2" xfId="17242" xr:uid="{00000000-0005-0000-0000-0000A74A0000}"/>
    <cellStyle name="Currency 6 3 2 3 2 3" xfId="28893" xr:uid="{00000000-0005-0000-0000-0000A84A0000}"/>
    <cellStyle name="Currency 6 3 2 3 2 4" xfId="35768" xr:uid="{00000000-0005-0000-0000-0000A94A0000}"/>
    <cellStyle name="Currency 6 3 2 3 3" xfId="11396" xr:uid="{00000000-0005-0000-0000-0000AA4A0000}"/>
    <cellStyle name="Currency 6 3 2 3 4" xfId="23134" xr:uid="{00000000-0005-0000-0000-0000AB4A0000}"/>
    <cellStyle name="Currency 6 3 2 3 5" xfId="35769" xr:uid="{00000000-0005-0000-0000-0000AC4A0000}"/>
    <cellStyle name="Currency 6 3 2 4" xfId="5192" xr:uid="{00000000-0005-0000-0000-0000AD4A0000}"/>
    <cellStyle name="Currency 6 3 2 4 2" xfId="17243" xr:uid="{00000000-0005-0000-0000-0000AE4A0000}"/>
    <cellStyle name="Currency 6 3 2 4 2 2" xfId="28894" xr:uid="{00000000-0005-0000-0000-0000AF4A0000}"/>
    <cellStyle name="Currency 6 3 2 4 3" xfId="11397" xr:uid="{00000000-0005-0000-0000-0000B04A0000}"/>
    <cellStyle name="Currency 6 3 2 4 4" xfId="23135" xr:uid="{00000000-0005-0000-0000-0000B14A0000}"/>
    <cellStyle name="Currency 6 3 2 4 5" xfId="35770" xr:uid="{00000000-0005-0000-0000-0000B24A0000}"/>
    <cellStyle name="Currency 6 3 2 5" xfId="17238" xr:uid="{00000000-0005-0000-0000-0000B34A0000}"/>
    <cellStyle name="Currency 6 3 2 5 2" xfId="28889" xr:uid="{00000000-0005-0000-0000-0000B44A0000}"/>
    <cellStyle name="Currency 6 3 2 6" xfId="11392" xr:uid="{00000000-0005-0000-0000-0000B54A0000}"/>
    <cellStyle name="Currency 6 3 2 7" xfId="23130" xr:uid="{00000000-0005-0000-0000-0000B64A0000}"/>
    <cellStyle name="Currency 6 3 2 8" xfId="35771" xr:uid="{00000000-0005-0000-0000-0000B74A0000}"/>
    <cellStyle name="Currency 6 3 3" xfId="1065" xr:uid="{00000000-0005-0000-0000-0000B84A0000}"/>
    <cellStyle name="Currency 6 3 3 2" xfId="1066" xr:uid="{00000000-0005-0000-0000-0000B94A0000}"/>
    <cellStyle name="Currency 6 3 3 2 2" xfId="3244" xr:uid="{00000000-0005-0000-0000-0000BA4A0000}"/>
    <cellStyle name="Currency 6 3 3 2 2 2" xfId="7479" xr:uid="{00000000-0005-0000-0000-0000BB4A0000}"/>
    <cellStyle name="Currency 6 3 3 2 2 2 2" xfId="17246" xr:uid="{00000000-0005-0000-0000-0000BC4A0000}"/>
    <cellStyle name="Currency 6 3 3 2 2 2 3" xfId="28897" xr:uid="{00000000-0005-0000-0000-0000BD4A0000}"/>
    <cellStyle name="Currency 6 3 3 2 2 2 4" xfId="35772" xr:uid="{00000000-0005-0000-0000-0000BE4A0000}"/>
    <cellStyle name="Currency 6 3 3 2 2 3" xfId="11400" xr:uid="{00000000-0005-0000-0000-0000BF4A0000}"/>
    <cellStyle name="Currency 6 3 3 2 2 4" xfId="23138" xr:uid="{00000000-0005-0000-0000-0000C04A0000}"/>
    <cellStyle name="Currency 6 3 3 2 2 5" xfId="35773" xr:uid="{00000000-0005-0000-0000-0000C14A0000}"/>
    <cellStyle name="Currency 6 3 3 2 3" xfId="6047" xr:uid="{00000000-0005-0000-0000-0000C24A0000}"/>
    <cellStyle name="Currency 6 3 3 2 3 2" xfId="17247" xr:uid="{00000000-0005-0000-0000-0000C34A0000}"/>
    <cellStyle name="Currency 6 3 3 2 3 2 2" xfId="28898" xr:uid="{00000000-0005-0000-0000-0000C44A0000}"/>
    <cellStyle name="Currency 6 3 3 2 3 3" xfId="11401" xr:uid="{00000000-0005-0000-0000-0000C54A0000}"/>
    <cellStyle name="Currency 6 3 3 2 3 4" xfId="23139" xr:uid="{00000000-0005-0000-0000-0000C64A0000}"/>
    <cellStyle name="Currency 6 3 3 2 3 5" xfId="35774" xr:uid="{00000000-0005-0000-0000-0000C74A0000}"/>
    <cellStyle name="Currency 6 3 3 2 4" xfId="17245" xr:uid="{00000000-0005-0000-0000-0000C84A0000}"/>
    <cellStyle name="Currency 6 3 3 2 4 2" xfId="28896" xr:uid="{00000000-0005-0000-0000-0000C94A0000}"/>
    <cellStyle name="Currency 6 3 3 2 5" xfId="11399" xr:uid="{00000000-0005-0000-0000-0000CA4A0000}"/>
    <cellStyle name="Currency 6 3 3 2 6" xfId="23137" xr:uid="{00000000-0005-0000-0000-0000CB4A0000}"/>
    <cellStyle name="Currency 6 3 3 2 7" xfId="35775" xr:uid="{00000000-0005-0000-0000-0000CC4A0000}"/>
    <cellStyle name="Currency 6 3 3 3" xfId="3243" xr:uid="{00000000-0005-0000-0000-0000CD4A0000}"/>
    <cellStyle name="Currency 6 3 3 3 2" xfId="7478" xr:uid="{00000000-0005-0000-0000-0000CE4A0000}"/>
    <cellStyle name="Currency 6 3 3 3 2 2" xfId="17248" xr:uid="{00000000-0005-0000-0000-0000CF4A0000}"/>
    <cellStyle name="Currency 6 3 3 3 2 3" xfId="28899" xr:uid="{00000000-0005-0000-0000-0000D04A0000}"/>
    <cellStyle name="Currency 6 3 3 3 2 4" xfId="35776" xr:uid="{00000000-0005-0000-0000-0000D14A0000}"/>
    <cellStyle name="Currency 6 3 3 3 3" xfId="11402" xr:uid="{00000000-0005-0000-0000-0000D24A0000}"/>
    <cellStyle name="Currency 6 3 3 3 4" xfId="23140" xr:uid="{00000000-0005-0000-0000-0000D34A0000}"/>
    <cellStyle name="Currency 6 3 3 3 5" xfId="35777" xr:uid="{00000000-0005-0000-0000-0000D44A0000}"/>
    <cellStyle name="Currency 6 3 3 4" xfId="4950" xr:uid="{00000000-0005-0000-0000-0000D54A0000}"/>
    <cellStyle name="Currency 6 3 3 4 2" xfId="17249" xr:uid="{00000000-0005-0000-0000-0000D64A0000}"/>
    <cellStyle name="Currency 6 3 3 4 2 2" xfId="28900" xr:uid="{00000000-0005-0000-0000-0000D74A0000}"/>
    <cellStyle name="Currency 6 3 3 4 3" xfId="11403" xr:uid="{00000000-0005-0000-0000-0000D84A0000}"/>
    <cellStyle name="Currency 6 3 3 4 4" xfId="23141" xr:uid="{00000000-0005-0000-0000-0000D94A0000}"/>
    <cellStyle name="Currency 6 3 3 4 5" xfId="35778" xr:uid="{00000000-0005-0000-0000-0000DA4A0000}"/>
    <cellStyle name="Currency 6 3 3 5" xfId="17244" xr:uid="{00000000-0005-0000-0000-0000DB4A0000}"/>
    <cellStyle name="Currency 6 3 3 5 2" xfId="28895" xr:uid="{00000000-0005-0000-0000-0000DC4A0000}"/>
    <cellStyle name="Currency 6 3 3 6" xfId="11398" xr:uid="{00000000-0005-0000-0000-0000DD4A0000}"/>
    <cellStyle name="Currency 6 3 3 7" xfId="23136" xr:uid="{00000000-0005-0000-0000-0000DE4A0000}"/>
    <cellStyle name="Currency 6 3 3 8" xfId="35779" xr:uid="{00000000-0005-0000-0000-0000DF4A0000}"/>
    <cellStyle name="Currency 6 3 4" xfId="1067" xr:uid="{00000000-0005-0000-0000-0000E04A0000}"/>
    <cellStyle name="Currency 6 3 4 2" xfId="1068" xr:uid="{00000000-0005-0000-0000-0000E14A0000}"/>
    <cellStyle name="Currency 6 3 4 2 2" xfId="3246" xr:uid="{00000000-0005-0000-0000-0000E24A0000}"/>
    <cellStyle name="Currency 6 3 4 2 2 2" xfId="7481" xr:uid="{00000000-0005-0000-0000-0000E34A0000}"/>
    <cellStyle name="Currency 6 3 4 2 2 2 2" xfId="17252" xr:uid="{00000000-0005-0000-0000-0000E44A0000}"/>
    <cellStyle name="Currency 6 3 4 2 2 2 3" xfId="28903" xr:uid="{00000000-0005-0000-0000-0000E54A0000}"/>
    <cellStyle name="Currency 6 3 4 2 2 2 4" xfId="35780" xr:uid="{00000000-0005-0000-0000-0000E64A0000}"/>
    <cellStyle name="Currency 6 3 4 2 2 3" xfId="11406" xr:uid="{00000000-0005-0000-0000-0000E74A0000}"/>
    <cellStyle name="Currency 6 3 4 2 2 4" xfId="23144" xr:uid="{00000000-0005-0000-0000-0000E84A0000}"/>
    <cellStyle name="Currency 6 3 4 2 2 5" xfId="35781" xr:uid="{00000000-0005-0000-0000-0000E94A0000}"/>
    <cellStyle name="Currency 6 3 4 2 3" xfId="6048" xr:uid="{00000000-0005-0000-0000-0000EA4A0000}"/>
    <cellStyle name="Currency 6 3 4 2 3 2" xfId="17253" xr:uid="{00000000-0005-0000-0000-0000EB4A0000}"/>
    <cellStyle name="Currency 6 3 4 2 3 2 2" xfId="28904" xr:uid="{00000000-0005-0000-0000-0000EC4A0000}"/>
    <cellStyle name="Currency 6 3 4 2 3 3" xfId="11407" xr:uid="{00000000-0005-0000-0000-0000ED4A0000}"/>
    <cellStyle name="Currency 6 3 4 2 3 4" xfId="23145" xr:uid="{00000000-0005-0000-0000-0000EE4A0000}"/>
    <cellStyle name="Currency 6 3 4 2 3 5" xfId="35782" xr:uid="{00000000-0005-0000-0000-0000EF4A0000}"/>
    <cellStyle name="Currency 6 3 4 2 4" xfId="17251" xr:uid="{00000000-0005-0000-0000-0000F04A0000}"/>
    <cellStyle name="Currency 6 3 4 2 4 2" xfId="28902" xr:uid="{00000000-0005-0000-0000-0000F14A0000}"/>
    <cellStyle name="Currency 6 3 4 2 5" xfId="11405" xr:uid="{00000000-0005-0000-0000-0000F24A0000}"/>
    <cellStyle name="Currency 6 3 4 2 6" xfId="23143" xr:uid="{00000000-0005-0000-0000-0000F34A0000}"/>
    <cellStyle name="Currency 6 3 4 2 7" xfId="35783" xr:uid="{00000000-0005-0000-0000-0000F44A0000}"/>
    <cellStyle name="Currency 6 3 4 3" xfId="3245" xr:uid="{00000000-0005-0000-0000-0000F54A0000}"/>
    <cellStyle name="Currency 6 3 4 3 2" xfId="7480" xr:uid="{00000000-0005-0000-0000-0000F64A0000}"/>
    <cellStyle name="Currency 6 3 4 3 2 2" xfId="17254" xr:uid="{00000000-0005-0000-0000-0000F74A0000}"/>
    <cellStyle name="Currency 6 3 4 3 2 3" xfId="28905" xr:uid="{00000000-0005-0000-0000-0000F84A0000}"/>
    <cellStyle name="Currency 6 3 4 3 2 4" xfId="35784" xr:uid="{00000000-0005-0000-0000-0000F94A0000}"/>
    <cellStyle name="Currency 6 3 4 3 3" xfId="11408" xr:uid="{00000000-0005-0000-0000-0000FA4A0000}"/>
    <cellStyle name="Currency 6 3 4 3 4" xfId="23146" xr:uid="{00000000-0005-0000-0000-0000FB4A0000}"/>
    <cellStyle name="Currency 6 3 4 3 5" xfId="35785" xr:uid="{00000000-0005-0000-0000-0000FC4A0000}"/>
    <cellStyle name="Currency 6 3 4 4" xfId="5401" xr:uid="{00000000-0005-0000-0000-0000FD4A0000}"/>
    <cellStyle name="Currency 6 3 4 4 2" xfId="17255" xr:uid="{00000000-0005-0000-0000-0000FE4A0000}"/>
    <cellStyle name="Currency 6 3 4 4 2 2" xfId="28906" xr:uid="{00000000-0005-0000-0000-0000FF4A0000}"/>
    <cellStyle name="Currency 6 3 4 4 3" xfId="11409" xr:uid="{00000000-0005-0000-0000-0000004B0000}"/>
    <cellStyle name="Currency 6 3 4 4 4" xfId="23147" xr:uid="{00000000-0005-0000-0000-0000014B0000}"/>
    <cellStyle name="Currency 6 3 4 4 5" xfId="35786" xr:uid="{00000000-0005-0000-0000-0000024B0000}"/>
    <cellStyle name="Currency 6 3 4 5" xfId="17250" xr:uid="{00000000-0005-0000-0000-0000034B0000}"/>
    <cellStyle name="Currency 6 3 4 5 2" xfId="28901" xr:uid="{00000000-0005-0000-0000-0000044B0000}"/>
    <cellStyle name="Currency 6 3 4 6" xfId="11404" xr:uid="{00000000-0005-0000-0000-0000054B0000}"/>
    <cellStyle name="Currency 6 3 4 7" xfId="23142" xr:uid="{00000000-0005-0000-0000-0000064B0000}"/>
    <cellStyle name="Currency 6 3 4 8" xfId="35787" xr:uid="{00000000-0005-0000-0000-0000074B0000}"/>
    <cellStyle name="Currency 6 3 5" xfId="1069" xr:uid="{00000000-0005-0000-0000-0000084B0000}"/>
    <cellStyle name="Currency 6 3 5 2" xfId="3247" xr:uid="{00000000-0005-0000-0000-0000094B0000}"/>
    <cellStyle name="Currency 6 3 5 2 2" xfId="7482" xr:uid="{00000000-0005-0000-0000-00000A4B0000}"/>
    <cellStyle name="Currency 6 3 5 2 2 2" xfId="17257" xr:uid="{00000000-0005-0000-0000-00000B4B0000}"/>
    <cellStyle name="Currency 6 3 5 2 2 3" xfId="28908" xr:uid="{00000000-0005-0000-0000-00000C4B0000}"/>
    <cellStyle name="Currency 6 3 5 2 2 4" xfId="35788" xr:uid="{00000000-0005-0000-0000-00000D4B0000}"/>
    <cellStyle name="Currency 6 3 5 2 3" xfId="11411" xr:uid="{00000000-0005-0000-0000-00000E4B0000}"/>
    <cellStyle name="Currency 6 3 5 2 4" xfId="23149" xr:uid="{00000000-0005-0000-0000-00000F4B0000}"/>
    <cellStyle name="Currency 6 3 5 2 5" xfId="35789" xr:uid="{00000000-0005-0000-0000-0000104B0000}"/>
    <cellStyle name="Currency 6 3 5 3" xfId="5526" xr:uid="{00000000-0005-0000-0000-0000114B0000}"/>
    <cellStyle name="Currency 6 3 5 3 2" xfId="17258" xr:uid="{00000000-0005-0000-0000-0000124B0000}"/>
    <cellStyle name="Currency 6 3 5 3 2 2" xfId="28909" xr:uid="{00000000-0005-0000-0000-0000134B0000}"/>
    <cellStyle name="Currency 6 3 5 3 3" xfId="11412" xr:uid="{00000000-0005-0000-0000-0000144B0000}"/>
    <cellStyle name="Currency 6 3 5 3 4" xfId="23150" xr:uid="{00000000-0005-0000-0000-0000154B0000}"/>
    <cellStyle name="Currency 6 3 5 4" xfId="6049" xr:uid="{00000000-0005-0000-0000-0000164B0000}"/>
    <cellStyle name="Currency 6 3 5 4 2" xfId="17256" xr:uid="{00000000-0005-0000-0000-0000174B0000}"/>
    <cellStyle name="Currency 6 3 5 4 3" xfId="28907" xr:uid="{00000000-0005-0000-0000-0000184B0000}"/>
    <cellStyle name="Currency 6 3 5 4 4" xfId="35790" xr:uid="{00000000-0005-0000-0000-0000194B0000}"/>
    <cellStyle name="Currency 6 3 5 5" xfId="11410" xr:uid="{00000000-0005-0000-0000-00001A4B0000}"/>
    <cellStyle name="Currency 6 3 5 6" xfId="23148" xr:uid="{00000000-0005-0000-0000-00001B4B0000}"/>
    <cellStyle name="Currency 6 3 5 7" xfId="35791" xr:uid="{00000000-0005-0000-0000-00001C4B0000}"/>
    <cellStyle name="Currency 6 3 6" xfId="3240" xr:uid="{00000000-0005-0000-0000-00001D4B0000}"/>
    <cellStyle name="Currency 6 3 6 2" xfId="7475" xr:uid="{00000000-0005-0000-0000-00001E4B0000}"/>
    <cellStyle name="Currency 6 3 6 2 2" xfId="17259" xr:uid="{00000000-0005-0000-0000-00001F4B0000}"/>
    <cellStyle name="Currency 6 3 6 2 3" xfId="28910" xr:uid="{00000000-0005-0000-0000-0000204B0000}"/>
    <cellStyle name="Currency 6 3 6 2 4" xfId="35792" xr:uid="{00000000-0005-0000-0000-0000214B0000}"/>
    <cellStyle name="Currency 6 3 6 3" xfId="11413" xr:uid="{00000000-0005-0000-0000-0000224B0000}"/>
    <cellStyle name="Currency 6 3 6 4" xfId="23151" xr:uid="{00000000-0005-0000-0000-0000234B0000}"/>
    <cellStyle name="Currency 6 3 6 5" xfId="35793" xr:uid="{00000000-0005-0000-0000-0000244B0000}"/>
    <cellStyle name="Currency 6 3 7" xfId="4708" xr:uid="{00000000-0005-0000-0000-0000254B0000}"/>
    <cellStyle name="Currency 6 3 7 2" xfId="11414" xr:uid="{00000000-0005-0000-0000-0000264B0000}"/>
    <cellStyle name="Currency 6 3 7 2 2" xfId="35794" xr:uid="{00000000-0005-0000-0000-0000274B0000}"/>
    <cellStyle name="Currency 6 3 7 3" xfId="31911" xr:uid="{00000000-0005-0000-0000-0000284B0000}"/>
    <cellStyle name="Currency 6 3 7 4" xfId="35795" xr:uid="{00000000-0005-0000-0000-0000294B0000}"/>
    <cellStyle name="Currency 6 3 8" xfId="11415" xr:uid="{00000000-0005-0000-0000-00002A4B0000}"/>
    <cellStyle name="Currency 6 3 8 2" xfId="17260" xr:uid="{00000000-0005-0000-0000-00002B4B0000}"/>
    <cellStyle name="Currency 6 3 8 2 2" xfId="28911" xr:uid="{00000000-0005-0000-0000-00002C4B0000}"/>
    <cellStyle name="Currency 6 3 8 3" xfId="23152" xr:uid="{00000000-0005-0000-0000-00002D4B0000}"/>
    <cellStyle name="Currency 6 3 9" xfId="17237" xr:uid="{00000000-0005-0000-0000-00002E4B0000}"/>
    <cellStyle name="Currency 6 3 9 2" xfId="28888" xr:uid="{00000000-0005-0000-0000-00002F4B0000}"/>
    <cellStyle name="Currency 6 4" xfId="1070" xr:uid="{00000000-0005-0000-0000-0000304B0000}"/>
    <cellStyle name="Currency 6 5" xfId="1071" xr:uid="{00000000-0005-0000-0000-0000314B0000}"/>
    <cellStyle name="Currency 6 5 2" xfId="1072" xr:uid="{00000000-0005-0000-0000-0000324B0000}"/>
    <cellStyle name="Currency 6 5 2 2" xfId="3249" xr:uid="{00000000-0005-0000-0000-0000334B0000}"/>
    <cellStyle name="Currency 6 5 2 2 2" xfId="7484" xr:uid="{00000000-0005-0000-0000-0000344B0000}"/>
    <cellStyle name="Currency 6 5 2 2 2 2" xfId="17263" xr:uid="{00000000-0005-0000-0000-0000354B0000}"/>
    <cellStyle name="Currency 6 5 2 2 2 3" xfId="28914" xr:uid="{00000000-0005-0000-0000-0000364B0000}"/>
    <cellStyle name="Currency 6 5 2 2 2 4" xfId="35796" xr:uid="{00000000-0005-0000-0000-0000374B0000}"/>
    <cellStyle name="Currency 6 5 2 2 3" xfId="11418" xr:uid="{00000000-0005-0000-0000-0000384B0000}"/>
    <cellStyle name="Currency 6 5 2 2 4" xfId="23155" xr:uid="{00000000-0005-0000-0000-0000394B0000}"/>
    <cellStyle name="Currency 6 5 2 2 5" xfId="35797" xr:uid="{00000000-0005-0000-0000-00003A4B0000}"/>
    <cellStyle name="Currency 6 5 2 3" xfId="6050" xr:uid="{00000000-0005-0000-0000-00003B4B0000}"/>
    <cellStyle name="Currency 6 5 2 3 2" xfId="17264" xr:uid="{00000000-0005-0000-0000-00003C4B0000}"/>
    <cellStyle name="Currency 6 5 2 3 2 2" xfId="28915" xr:uid="{00000000-0005-0000-0000-00003D4B0000}"/>
    <cellStyle name="Currency 6 5 2 3 3" xfId="11419" xr:uid="{00000000-0005-0000-0000-00003E4B0000}"/>
    <cellStyle name="Currency 6 5 2 3 4" xfId="23156" xr:uid="{00000000-0005-0000-0000-00003F4B0000}"/>
    <cellStyle name="Currency 6 5 2 3 5" xfId="35798" xr:uid="{00000000-0005-0000-0000-0000404B0000}"/>
    <cellStyle name="Currency 6 5 2 4" xfId="17262" xr:uid="{00000000-0005-0000-0000-0000414B0000}"/>
    <cellStyle name="Currency 6 5 2 4 2" xfId="28913" xr:uid="{00000000-0005-0000-0000-0000424B0000}"/>
    <cellStyle name="Currency 6 5 2 5" xfId="11417" xr:uid="{00000000-0005-0000-0000-0000434B0000}"/>
    <cellStyle name="Currency 6 5 2 6" xfId="23154" xr:uid="{00000000-0005-0000-0000-0000444B0000}"/>
    <cellStyle name="Currency 6 5 2 7" xfId="35799" xr:uid="{00000000-0005-0000-0000-0000454B0000}"/>
    <cellStyle name="Currency 6 5 3" xfId="3248" xr:uid="{00000000-0005-0000-0000-0000464B0000}"/>
    <cellStyle name="Currency 6 5 3 2" xfId="7483" xr:uid="{00000000-0005-0000-0000-0000474B0000}"/>
    <cellStyle name="Currency 6 5 3 2 2" xfId="17265" xr:uid="{00000000-0005-0000-0000-0000484B0000}"/>
    <cellStyle name="Currency 6 5 3 2 3" xfId="28916" xr:uid="{00000000-0005-0000-0000-0000494B0000}"/>
    <cellStyle name="Currency 6 5 3 2 4" xfId="35800" xr:uid="{00000000-0005-0000-0000-00004A4B0000}"/>
    <cellStyle name="Currency 6 5 3 3" xfId="11420" xr:uid="{00000000-0005-0000-0000-00004B4B0000}"/>
    <cellStyle name="Currency 6 5 3 4" xfId="23157" xr:uid="{00000000-0005-0000-0000-00004C4B0000}"/>
    <cellStyle name="Currency 6 5 3 5" xfId="35801" xr:uid="{00000000-0005-0000-0000-00004D4B0000}"/>
    <cellStyle name="Currency 6 5 4" xfId="5072" xr:uid="{00000000-0005-0000-0000-00004E4B0000}"/>
    <cellStyle name="Currency 6 5 4 2" xfId="17266" xr:uid="{00000000-0005-0000-0000-00004F4B0000}"/>
    <cellStyle name="Currency 6 5 4 2 2" xfId="28917" xr:uid="{00000000-0005-0000-0000-0000504B0000}"/>
    <cellStyle name="Currency 6 5 4 3" xfId="11421" xr:uid="{00000000-0005-0000-0000-0000514B0000}"/>
    <cellStyle name="Currency 6 5 4 4" xfId="23158" xr:uid="{00000000-0005-0000-0000-0000524B0000}"/>
    <cellStyle name="Currency 6 5 4 5" xfId="35802" xr:uid="{00000000-0005-0000-0000-0000534B0000}"/>
    <cellStyle name="Currency 6 5 5" xfId="17261" xr:uid="{00000000-0005-0000-0000-0000544B0000}"/>
    <cellStyle name="Currency 6 5 5 2" xfId="28912" xr:uid="{00000000-0005-0000-0000-0000554B0000}"/>
    <cellStyle name="Currency 6 5 6" xfId="11416" xr:uid="{00000000-0005-0000-0000-0000564B0000}"/>
    <cellStyle name="Currency 6 5 7" xfId="23153" xr:uid="{00000000-0005-0000-0000-0000574B0000}"/>
    <cellStyle name="Currency 6 5 8" xfId="35803" xr:uid="{00000000-0005-0000-0000-0000584B0000}"/>
    <cellStyle name="Currency 6 6" xfId="1073" xr:uid="{00000000-0005-0000-0000-0000594B0000}"/>
    <cellStyle name="Currency 6 6 2" xfId="1074" xr:uid="{00000000-0005-0000-0000-00005A4B0000}"/>
    <cellStyle name="Currency 6 6 2 2" xfId="3251" xr:uid="{00000000-0005-0000-0000-00005B4B0000}"/>
    <cellStyle name="Currency 6 6 2 2 2" xfId="7486" xr:uid="{00000000-0005-0000-0000-00005C4B0000}"/>
    <cellStyle name="Currency 6 6 2 2 2 2" xfId="17269" xr:uid="{00000000-0005-0000-0000-00005D4B0000}"/>
    <cellStyle name="Currency 6 6 2 2 2 3" xfId="28920" xr:uid="{00000000-0005-0000-0000-00005E4B0000}"/>
    <cellStyle name="Currency 6 6 2 2 2 4" xfId="35804" xr:uid="{00000000-0005-0000-0000-00005F4B0000}"/>
    <cellStyle name="Currency 6 6 2 2 3" xfId="11424" xr:uid="{00000000-0005-0000-0000-0000604B0000}"/>
    <cellStyle name="Currency 6 6 2 2 4" xfId="23161" xr:uid="{00000000-0005-0000-0000-0000614B0000}"/>
    <cellStyle name="Currency 6 6 2 2 5" xfId="35805" xr:uid="{00000000-0005-0000-0000-0000624B0000}"/>
    <cellStyle name="Currency 6 6 2 3" xfId="6051" xr:uid="{00000000-0005-0000-0000-0000634B0000}"/>
    <cellStyle name="Currency 6 6 2 3 2" xfId="17270" xr:uid="{00000000-0005-0000-0000-0000644B0000}"/>
    <cellStyle name="Currency 6 6 2 3 2 2" xfId="28921" xr:uid="{00000000-0005-0000-0000-0000654B0000}"/>
    <cellStyle name="Currency 6 6 2 3 3" xfId="11425" xr:uid="{00000000-0005-0000-0000-0000664B0000}"/>
    <cellStyle name="Currency 6 6 2 3 4" xfId="23162" xr:uid="{00000000-0005-0000-0000-0000674B0000}"/>
    <cellStyle name="Currency 6 6 2 3 5" xfId="35806" xr:uid="{00000000-0005-0000-0000-0000684B0000}"/>
    <cellStyle name="Currency 6 6 2 4" xfId="17268" xr:uid="{00000000-0005-0000-0000-0000694B0000}"/>
    <cellStyle name="Currency 6 6 2 4 2" xfId="28919" xr:uid="{00000000-0005-0000-0000-00006A4B0000}"/>
    <cellStyle name="Currency 6 6 2 5" xfId="11423" xr:uid="{00000000-0005-0000-0000-00006B4B0000}"/>
    <cellStyle name="Currency 6 6 2 6" xfId="23160" xr:uid="{00000000-0005-0000-0000-00006C4B0000}"/>
    <cellStyle name="Currency 6 6 2 7" xfId="35807" xr:uid="{00000000-0005-0000-0000-00006D4B0000}"/>
    <cellStyle name="Currency 6 6 3" xfId="3250" xr:uid="{00000000-0005-0000-0000-00006E4B0000}"/>
    <cellStyle name="Currency 6 6 3 2" xfId="7485" xr:uid="{00000000-0005-0000-0000-00006F4B0000}"/>
    <cellStyle name="Currency 6 6 3 2 2" xfId="17271" xr:uid="{00000000-0005-0000-0000-0000704B0000}"/>
    <cellStyle name="Currency 6 6 3 2 3" xfId="28922" xr:uid="{00000000-0005-0000-0000-0000714B0000}"/>
    <cellStyle name="Currency 6 6 3 2 4" xfId="35808" xr:uid="{00000000-0005-0000-0000-0000724B0000}"/>
    <cellStyle name="Currency 6 6 3 3" xfId="11426" xr:uid="{00000000-0005-0000-0000-0000734B0000}"/>
    <cellStyle name="Currency 6 6 3 4" xfId="23163" xr:uid="{00000000-0005-0000-0000-0000744B0000}"/>
    <cellStyle name="Currency 6 6 3 5" xfId="35809" xr:uid="{00000000-0005-0000-0000-0000754B0000}"/>
    <cellStyle name="Currency 6 6 4" xfId="4830" xr:uid="{00000000-0005-0000-0000-0000764B0000}"/>
    <cellStyle name="Currency 6 6 4 2" xfId="17272" xr:uid="{00000000-0005-0000-0000-0000774B0000}"/>
    <cellStyle name="Currency 6 6 4 2 2" xfId="28923" xr:uid="{00000000-0005-0000-0000-0000784B0000}"/>
    <cellStyle name="Currency 6 6 4 3" xfId="11427" xr:uid="{00000000-0005-0000-0000-0000794B0000}"/>
    <cellStyle name="Currency 6 6 4 4" xfId="23164" xr:uid="{00000000-0005-0000-0000-00007A4B0000}"/>
    <cellStyle name="Currency 6 6 4 5" xfId="35810" xr:uid="{00000000-0005-0000-0000-00007B4B0000}"/>
    <cellStyle name="Currency 6 6 5" xfId="17267" xr:uid="{00000000-0005-0000-0000-00007C4B0000}"/>
    <cellStyle name="Currency 6 6 5 2" xfId="28918" xr:uid="{00000000-0005-0000-0000-00007D4B0000}"/>
    <cellStyle name="Currency 6 6 6" xfId="11422" xr:uid="{00000000-0005-0000-0000-00007E4B0000}"/>
    <cellStyle name="Currency 6 6 7" xfId="23159" xr:uid="{00000000-0005-0000-0000-00007F4B0000}"/>
    <cellStyle name="Currency 6 6 8" xfId="35811" xr:uid="{00000000-0005-0000-0000-0000804B0000}"/>
    <cellStyle name="Currency 6 7" xfId="1075" xr:uid="{00000000-0005-0000-0000-0000814B0000}"/>
    <cellStyle name="Currency 6 7 2" xfId="1076" xr:uid="{00000000-0005-0000-0000-0000824B0000}"/>
    <cellStyle name="Currency 6 7 2 2" xfId="3253" xr:uid="{00000000-0005-0000-0000-0000834B0000}"/>
    <cellStyle name="Currency 6 7 2 2 2" xfId="7488" xr:uid="{00000000-0005-0000-0000-0000844B0000}"/>
    <cellStyle name="Currency 6 7 2 2 2 2" xfId="17275" xr:uid="{00000000-0005-0000-0000-0000854B0000}"/>
    <cellStyle name="Currency 6 7 2 2 2 3" xfId="28926" xr:uid="{00000000-0005-0000-0000-0000864B0000}"/>
    <cellStyle name="Currency 6 7 2 2 2 4" xfId="35812" xr:uid="{00000000-0005-0000-0000-0000874B0000}"/>
    <cellStyle name="Currency 6 7 2 2 3" xfId="11430" xr:uid="{00000000-0005-0000-0000-0000884B0000}"/>
    <cellStyle name="Currency 6 7 2 2 4" xfId="23167" xr:uid="{00000000-0005-0000-0000-0000894B0000}"/>
    <cellStyle name="Currency 6 7 2 2 5" xfId="35813" xr:uid="{00000000-0005-0000-0000-00008A4B0000}"/>
    <cellStyle name="Currency 6 7 2 3" xfId="6052" xr:uid="{00000000-0005-0000-0000-00008B4B0000}"/>
    <cellStyle name="Currency 6 7 2 3 2" xfId="17276" xr:uid="{00000000-0005-0000-0000-00008C4B0000}"/>
    <cellStyle name="Currency 6 7 2 3 2 2" xfId="28927" xr:uid="{00000000-0005-0000-0000-00008D4B0000}"/>
    <cellStyle name="Currency 6 7 2 3 3" xfId="11431" xr:uid="{00000000-0005-0000-0000-00008E4B0000}"/>
    <cellStyle name="Currency 6 7 2 3 4" xfId="23168" xr:uid="{00000000-0005-0000-0000-00008F4B0000}"/>
    <cellStyle name="Currency 6 7 2 3 5" xfId="35814" xr:uid="{00000000-0005-0000-0000-0000904B0000}"/>
    <cellStyle name="Currency 6 7 2 4" xfId="17274" xr:uid="{00000000-0005-0000-0000-0000914B0000}"/>
    <cellStyle name="Currency 6 7 2 4 2" xfId="28925" xr:uid="{00000000-0005-0000-0000-0000924B0000}"/>
    <cellStyle name="Currency 6 7 2 5" xfId="11429" xr:uid="{00000000-0005-0000-0000-0000934B0000}"/>
    <cellStyle name="Currency 6 7 2 6" xfId="23166" xr:uid="{00000000-0005-0000-0000-0000944B0000}"/>
    <cellStyle name="Currency 6 7 2 7" xfId="35815" xr:uid="{00000000-0005-0000-0000-0000954B0000}"/>
    <cellStyle name="Currency 6 7 3" xfId="3252" xr:uid="{00000000-0005-0000-0000-0000964B0000}"/>
    <cellStyle name="Currency 6 7 3 2" xfId="7487" xr:uid="{00000000-0005-0000-0000-0000974B0000}"/>
    <cellStyle name="Currency 6 7 3 2 2" xfId="17277" xr:uid="{00000000-0005-0000-0000-0000984B0000}"/>
    <cellStyle name="Currency 6 7 3 2 3" xfId="28928" xr:uid="{00000000-0005-0000-0000-0000994B0000}"/>
    <cellStyle name="Currency 6 7 3 2 4" xfId="35816" xr:uid="{00000000-0005-0000-0000-00009A4B0000}"/>
    <cellStyle name="Currency 6 7 3 3" xfId="11432" xr:uid="{00000000-0005-0000-0000-00009B4B0000}"/>
    <cellStyle name="Currency 6 7 3 4" xfId="23169" xr:uid="{00000000-0005-0000-0000-00009C4B0000}"/>
    <cellStyle name="Currency 6 7 3 5" xfId="35817" xr:uid="{00000000-0005-0000-0000-00009D4B0000}"/>
    <cellStyle name="Currency 6 7 4" xfId="5281" xr:uid="{00000000-0005-0000-0000-00009E4B0000}"/>
    <cellStyle name="Currency 6 7 4 2" xfId="17278" xr:uid="{00000000-0005-0000-0000-00009F4B0000}"/>
    <cellStyle name="Currency 6 7 4 2 2" xfId="28929" xr:uid="{00000000-0005-0000-0000-0000A04B0000}"/>
    <cellStyle name="Currency 6 7 4 3" xfId="11433" xr:uid="{00000000-0005-0000-0000-0000A14B0000}"/>
    <cellStyle name="Currency 6 7 4 4" xfId="23170" xr:uid="{00000000-0005-0000-0000-0000A24B0000}"/>
    <cellStyle name="Currency 6 7 4 5" xfId="35818" xr:uid="{00000000-0005-0000-0000-0000A34B0000}"/>
    <cellStyle name="Currency 6 7 5" xfId="17273" xr:uid="{00000000-0005-0000-0000-0000A44B0000}"/>
    <cellStyle name="Currency 6 7 5 2" xfId="28924" xr:uid="{00000000-0005-0000-0000-0000A54B0000}"/>
    <cellStyle name="Currency 6 7 6" xfId="11428" xr:uid="{00000000-0005-0000-0000-0000A64B0000}"/>
    <cellStyle name="Currency 6 7 7" xfId="23165" xr:uid="{00000000-0005-0000-0000-0000A74B0000}"/>
    <cellStyle name="Currency 6 7 8" xfId="35819" xr:uid="{00000000-0005-0000-0000-0000A84B0000}"/>
    <cellStyle name="Currency 6 8" xfId="1077" xr:uid="{00000000-0005-0000-0000-0000A94B0000}"/>
    <cellStyle name="Currency 6 8 2" xfId="3254" xr:uid="{00000000-0005-0000-0000-0000AA4B0000}"/>
    <cellStyle name="Currency 6 8 2 2" xfId="7489" xr:uid="{00000000-0005-0000-0000-0000AB4B0000}"/>
    <cellStyle name="Currency 6 8 2 2 2" xfId="17280" xr:uid="{00000000-0005-0000-0000-0000AC4B0000}"/>
    <cellStyle name="Currency 6 8 2 2 3" xfId="28931" xr:uid="{00000000-0005-0000-0000-0000AD4B0000}"/>
    <cellStyle name="Currency 6 8 2 2 4" xfId="35820" xr:uid="{00000000-0005-0000-0000-0000AE4B0000}"/>
    <cellStyle name="Currency 6 8 2 3" xfId="11435" xr:uid="{00000000-0005-0000-0000-0000AF4B0000}"/>
    <cellStyle name="Currency 6 8 2 4" xfId="23172" xr:uid="{00000000-0005-0000-0000-0000B04B0000}"/>
    <cellStyle name="Currency 6 8 2 5" xfId="35821" xr:uid="{00000000-0005-0000-0000-0000B14B0000}"/>
    <cellStyle name="Currency 6 8 3" xfId="6053" xr:uid="{00000000-0005-0000-0000-0000B24B0000}"/>
    <cellStyle name="Currency 6 8 3 2" xfId="17281" xr:uid="{00000000-0005-0000-0000-0000B34B0000}"/>
    <cellStyle name="Currency 6 8 3 2 2" xfId="28932" xr:uid="{00000000-0005-0000-0000-0000B44B0000}"/>
    <cellStyle name="Currency 6 8 3 3" xfId="11436" xr:uid="{00000000-0005-0000-0000-0000B54B0000}"/>
    <cellStyle name="Currency 6 8 3 4" xfId="23173" xr:uid="{00000000-0005-0000-0000-0000B64B0000}"/>
    <cellStyle name="Currency 6 8 3 5" xfId="35822" xr:uid="{00000000-0005-0000-0000-0000B74B0000}"/>
    <cellStyle name="Currency 6 8 4" xfId="17279" xr:uid="{00000000-0005-0000-0000-0000B84B0000}"/>
    <cellStyle name="Currency 6 8 4 2" xfId="28930" xr:uid="{00000000-0005-0000-0000-0000B94B0000}"/>
    <cellStyle name="Currency 6 8 5" xfId="11434" xr:uid="{00000000-0005-0000-0000-0000BA4B0000}"/>
    <cellStyle name="Currency 6 8 6" xfId="23171" xr:uid="{00000000-0005-0000-0000-0000BB4B0000}"/>
    <cellStyle name="Currency 6 8 7" xfId="35823" xr:uid="{00000000-0005-0000-0000-0000BC4B0000}"/>
    <cellStyle name="Currency 6 9" xfId="3231" xr:uid="{00000000-0005-0000-0000-0000BD4B0000}"/>
    <cellStyle name="Currency 6 9 2" xfId="7466" xr:uid="{00000000-0005-0000-0000-0000BE4B0000}"/>
    <cellStyle name="Currency 6 9 2 2" xfId="17282" xr:uid="{00000000-0005-0000-0000-0000BF4B0000}"/>
    <cellStyle name="Currency 6 9 2 3" xfId="28933" xr:uid="{00000000-0005-0000-0000-0000C04B0000}"/>
    <cellStyle name="Currency 6 9 2 4" xfId="35824" xr:uid="{00000000-0005-0000-0000-0000C14B0000}"/>
    <cellStyle name="Currency 6 9 3" xfId="11437" xr:uid="{00000000-0005-0000-0000-0000C24B0000}"/>
    <cellStyle name="Currency 6 9 4" xfId="23174" xr:uid="{00000000-0005-0000-0000-0000C34B0000}"/>
    <cellStyle name="Currency 6 9 5" xfId="35825" xr:uid="{00000000-0005-0000-0000-0000C44B0000}"/>
    <cellStyle name="Currency 7" xfId="1078" xr:uid="{00000000-0005-0000-0000-0000C54B0000}"/>
    <cellStyle name="Currency 7 2" xfId="1079" xr:uid="{00000000-0005-0000-0000-0000C64B0000}"/>
    <cellStyle name="Currency 7 2 2" xfId="11438" xr:uid="{00000000-0005-0000-0000-0000C74B0000}"/>
    <cellStyle name="Currency 7 3" xfId="4270" xr:uid="{00000000-0005-0000-0000-0000C84B0000}"/>
    <cellStyle name="Currency 7 3 2" xfId="17283" xr:uid="{00000000-0005-0000-0000-0000C94B0000}"/>
    <cellStyle name="Currency 7 3 2 2" xfId="28934" xr:uid="{00000000-0005-0000-0000-0000CA4B0000}"/>
    <cellStyle name="Currency 7 3 3" xfId="20255" xr:uid="{00000000-0005-0000-0000-0000CB4B0000}"/>
    <cellStyle name="Currency 7 3 3 2" xfId="31865" xr:uid="{00000000-0005-0000-0000-0000CC4B0000}"/>
    <cellStyle name="Currency 7 3 4" xfId="11439" xr:uid="{00000000-0005-0000-0000-0000CD4B0000}"/>
    <cellStyle name="Currency 7 3 5" xfId="23175" xr:uid="{00000000-0005-0000-0000-0000CE4B0000}"/>
    <cellStyle name="Currency 7 4" xfId="11440" xr:uid="{00000000-0005-0000-0000-0000CF4B0000}"/>
    <cellStyle name="Currency 8" xfId="1080" xr:uid="{00000000-0005-0000-0000-0000D04B0000}"/>
    <cellStyle name="Currency 8 2" xfId="5527" xr:uid="{00000000-0005-0000-0000-0000D14B0000}"/>
    <cellStyle name="Currency 8 3" xfId="11441" xr:uid="{00000000-0005-0000-0000-0000D24B0000}"/>
    <cellStyle name="Currency 9" xfId="1081" xr:uid="{00000000-0005-0000-0000-0000D34B0000}"/>
    <cellStyle name="Currency 9 10" xfId="23176" xr:uid="{00000000-0005-0000-0000-0000D44B0000}"/>
    <cellStyle name="Currency 9 11" xfId="35826" xr:uid="{00000000-0005-0000-0000-0000D54B0000}"/>
    <cellStyle name="Currency 9 2" xfId="1082" xr:uid="{00000000-0005-0000-0000-0000D64B0000}"/>
    <cellStyle name="Currency 9 2 2" xfId="1083" xr:uid="{00000000-0005-0000-0000-0000D74B0000}"/>
    <cellStyle name="Currency 9 2 2 2" xfId="3257" xr:uid="{00000000-0005-0000-0000-0000D84B0000}"/>
    <cellStyle name="Currency 9 2 2 2 2" xfId="7492" xr:uid="{00000000-0005-0000-0000-0000D94B0000}"/>
    <cellStyle name="Currency 9 2 2 2 2 2" xfId="17287" xr:uid="{00000000-0005-0000-0000-0000DA4B0000}"/>
    <cellStyle name="Currency 9 2 2 2 2 3" xfId="28938" xr:uid="{00000000-0005-0000-0000-0000DB4B0000}"/>
    <cellStyle name="Currency 9 2 2 2 2 4" xfId="35827" xr:uid="{00000000-0005-0000-0000-0000DC4B0000}"/>
    <cellStyle name="Currency 9 2 2 2 3" xfId="11445" xr:uid="{00000000-0005-0000-0000-0000DD4B0000}"/>
    <cellStyle name="Currency 9 2 2 2 4" xfId="23179" xr:uid="{00000000-0005-0000-0000-0000DE4B0000}"/>
    <cellStyle name="Currency 9 2 2 2 5" xfId="35828" xr:uid="{00000000-0005-0000-0000-0000DF4B0000}"/>
    <cellStyle name="Currency 9 2 2 3" xfId="5529" xr:uid="{00000000-0005-0000-0000-0000E04B0000}"/>
    <cellStyle name="Currency 9 2 2 3 2" xfId="17288" xr:uid="{00000000-0005-0000-0000-0000E14B0000}"/>
    <cellStyle name="Currency 9 2 2 3 2 2" xfId="28939" xr:uid="{00000000-0005-0000-0000-0000E24B0000}"/>
    <cellStyle name="Currency 9 2 2 3 3" xfId="11446" xr:uid="{00000000-0005-0000-0000-0000E34B0000}"/>
    <cellStyle name="Currency 9 2 2 3 4" xfId="23180" xr:uid="{00000000-0005-0000-0000-0000E44B0000}"/>
    <cellStyle name="Currency 9 2 2 4" xfId="6054" xr:uid="{00000000-0005-0000-0000-0000E54B0000}"/>
    <cellStyle name="Currency 9 2 2 4 2" xfId="17286" xr:uid="{00000000-0005-0000-0000-0000E64B0000}"/>
    <cellStyle name="Currency 9 2 2 4 3" xfId="28937" xr:uid="{00000000-0005-0000-0000-0000E74B0000}"/>
    <cellStyle name="Currency 9 2 2 4 4" xfId="35829" xr:uid="{00000000-0005-0000-0000-0000E84B0000}"/>
    <cellStyle name="Currency 9 2 2 5" xfId="11444" xr:uid="{00000000-0005-0000-0000-0000E94B0000}"/>
    <cellStyle name="Currency 9 2 2 6" xfId="23178" xr:uid="{00000000-0005-0000-0000-0000EA4B0000}"/>
    <cellStyle name="Currency 9 2 2 7" xfId="35830" xr:uid="{00000000-0005-0000-0000-0000EB4B0000}"/>
    <cellStyle name="Currency 9 2 3" xfId="3256" xr:uid="{00000000-0005-0000-0000-0000EC4B0000}"/>
    <cellStyle name="Currency 9 2 3 2" xfId="7491" xr:uid="{00000000-0005-0000-0000-0000ED4B0000}"/>
    <cellStyle name="Currency 9 2 3 2 2" xfId="17289" xr:uid="{00000000-0005-0000-0000-0000EE4B0000}"/>
    <cellStyle name="Currency 9 2 3 2 3" xfId="28940" xr:uid="{00000000-0005-0000-0000-0000EF4B0000}"/>
    <cellStyle name="Currency 9 2 3 2 4" xfId="35831" xr:uid="{00000000-0005-0000-0000-0000F04B0000}"/>
    <cellStyle name="Currency 9 2 3 3" xfId="11447" xr:uid="{00000000-0005-0000-0000-0000F14B0000}"/>
    <cellStyle name="Currency 9 2 3 4" xfId="23181" xr:uid="{00000000-0005-0000-0000-0000F24B0000}"/>
    <cellStyle name="Currency 9 2 3 5" xfId="35832" xr:uid="{00000000-0005-0000-0000-0000F34B0000}"/>
    <cellStyle name="Currency 9 2 4" xfId="5031" xr:uid="{00000000-0005-0000-0000-0000F44B0000}"/>
    <cellStyle name="Currency 9 2 4 2" xfId="17290" xr:uid="{00000000-0005-0000-0000-0000F54B0000}"/>
    <cellStyle name="Currency 9 2 4 2 2" xfId="28941" xr:uid="{00000000-0005-0000-0000-0000F64B0000}"/>
    <cellStyle name="Currency 9 2 4 3" xfId="11448" xr:uid="{00000000-0005-0000-0000-0000F74B0000}"/>
    <cellStyle name="Currency 9 2 4 4" xfId="23182" xr:uid="{00000000-0005-0000-0000-0000F84B0000}"/>
    <cellStyle name="Currency 9 2 4 5" xfId="35833" xr:uid="{00000000-0005-0000-0000-0000F94B0000}"/>
    <cellStyle name="Currency 9 2 5" xfId="17285" xr:uid="{00000000-0005-0000-0000-0000FA4B0000}"/>
    <cellStyle name="Currency 9 2 5 2" xfId="28936" xr:uid="{00000000-0005-0000-0000-0000FB4B0000}"/>
    <cellStyle name="Currency 9 2 6" xfId="11443" xr:uid="{00000000-0005-0000-0000-0000FC4B0000}"/>
    <cellStyle name="Currency 9 2 7" xfId="23177" xr:uid="{00000000-0005-0000-0000-0000FD4B0000}"/>
    <cellStyle name="Currency 9 2 8" xfId="35834" xr:uid="{00000000-0005-0000-0000-0000FE4B0000}"/>
    <cellStyle name="Currency 9 3" xfId="1084" xr:uid="{00000000-0005-0000-0000-0000FF4B0000}"/>
    <cellStyle name="Currency 9 3 2" xfId="1085" xr:uid="{00000000-0005-0000-0000-0000004C0000}"/>
    <cellStyle name="Currency 9 3 2 2" xfId="3259" xr:uid="{00000000-0005-0000-0000-0000014C0000}"/>
    <cellStyle name="Currency 9 3 2 2 2" xfId="7494" xr:uid="{00000000-0005-0000-0000-0000024C0000}"/>
    <cellStyle name="Currency 9 3 2 2 2 2" xfId="17293" xr:uid="{00000000-0005-0000-0000-0000034C0000}"/>
    <cellStyle name="Currency 9 3 2 2 2 3" xfId="28944" xr:uid="{00000000-0005-0000-0000-0000044C0000}"/>
    <cellStyle name="Currency 9 3 2 2 2 4" xfId="35835" xr:uid="{00000000-0005-0000-0000-0000054C0000}"/>
    <cellStyle name="Currency 9 3 2 2 3" xfId="11451" xr:uid="{00000000-0005-0000-0000-0000064C0000}"/>
    <cellStyle name="Currency 9 3 2 2 4" xfId="23185" xr:uid="{00000000-0005-0000-0000-0000074C0000}"/>
    <cellStyle name="Currency 9 3 2 2 5" xfId="35836" xr:uid="{00000000-0005-0000-0000-0000084C0000}"/>
    <cellStyle name="Currency 9 3 2 3" xfId="5530" xr:uid="{00000000-0005-0000-0000-0000094C0000}"/>
    <cellStyle name="Currency 9 3 2 3 2" xfId="17294" xr:uid="{00000000-0005-0000-0000-00000A4C0000}"/>
    <cellStyle name="Currency 9 3 2 3 2 2" xfId="28945" xr:uid="{00000000-0005-0000-0000-00000B4C0000}"/>
    <cellStyle name="Currency 9 3 2 3 3" xfId="11452" xr:uid="{00000000-0005-0000-0000-00000C4C0000}"/>
    <cellStyle name="Currency 9 3 2 3 4" xfId="23186" xr:uid="{00000000-0005-0000-0000-00000D4C0000}"/>
    <cellStyle name="Currency 9 3 2 4" xfId="6055" xr:uid="{00000000-0005-0000-0000-00000E4C0000}"/>
    <cellStyle name="Currency 9 3 2 4 2" xfId="17292" xr:uid="{00000000-0005-0000-0000-00000F4C0000}"/>
    <cellStyle name="Currency 9 3 2 4 3" xfId="28943" xr:uid="{00000000-0005-0000-0000-0000104C0000}"/>
    <cellStyle name="Currency 9 3 2 4 4" xfId="35837" xr:uid="{00000000-0005-0000-0000-0000114C0000}"/>
    <cellStyle name="Currency 9 3 2 5" xfId="11450" xr:uid="{00000000-0005-0000-0000-0000124C0000}"/>
    <cellStyle name="Currency 9 3 2 6" xfId="23184" xr:uid="{00000000-0005-0000-0000-0000134C0000}"/>
    <cellStyle name="Currency 9 3 2 7" xfId="35838" xr:uid="{00000000-0005-0000-0000-0000144C0000}"/>
    <cellStyle name="Currency 9 3 3" xfId="3258" xr:uid="{00000000-0005-0000-0000-0000154C0000}"/>
    <cellStyle name="Currency 9 3 3 2" xfId="7493" xr:uid="{00000000-0005-0000-0000-0000164C0000}"/>
    <cellStyle name="Currency 9 3 3 2 2" xfId="17295" xr:uid="{00000000-0005-0000-0000-0000174C0000}"/>
    <cellStyle name="Currency 9 3 3 2 3" xfId="28946" xr:uid="{00000000-0005-0000-0000-0000184C0000}"/>
    <cellStyle name="Currency 9 3 3 2 4" xfId="35839" xr:uid="{00000000-0005-0000-0000-0000194C0000}"/>
    <cellStyle name="Currency 9 3 3 3" xfId="11453" xr:uid="{00000000-0005-0000-0000-00001A4C0000}"/>
    <cellStyle name="Currency 9 3 3 4" xfId="23187" xr:uid="{00000000-0005-0000-0000-00001B4C0000}"/>
    <cellStyle name="Currency 9 3 3 5" xfId="35840" xr:uid="{00000000-0005-0000-0000-00001C4C0000}"/>
    <cellStyle name="Currency 9 3 4" xfId="5482" xr:uid="{00000000-0005-0000-0000-00001D4C0000}"/>
    <cellStyle name="Currency 9 3 4 2" xfId="17296" xr:uid="{00000000-0005-0000-0000-00001E4C0000}"/>
    <cellStyle name="Currency 9 3 4 2 2" xfId="28947" xr:uid="{00000000-0005-0000-0000-00001F4C0000}"/>
    <cellStyle name="Currency 9 3 4 3" xfId="11454" xr:uid="{00000000-0005-0000-0000-0000204C0000}"/>
    <cellStyle name="Currency 9 3 4 4" xfId="23188" xr:uid="{00000000-0005-0000-0000-0000214C0000}"/>
    <cellStyle name="Currency 9 3 4 5" xfId="35841" xr:uid="{00000000-0005-0000-0000-0000224C0000}"/>
    <cellStyle name="Currency 9 3 5" xfId="17291" xr:uid="{00000000-0005-0000-0000-0000234C0000}"/>
    <cellStyle name="Currency 9 3 5 2" xfId="28942" xr:uid="{00000000-0005-0000-0000-0000244C0000}"/>
    <cellStyle name="Currency 9 3 6" xfId="11449" xr:uid="{00000000-0005-0000-0000-0000254C0000}"/>
    <cellStyle name="Currency 9 3 7" xfId="23183" xr:uid="{00000000-0005-0000-0000-0000264C0000}"/>
    <cellStyle name="Currency 9 3 8" xfId="35842" xr:uid="{00000000-0005-0000-0000-0000274C0000}"/>
    <cellStyle name="Currency 9 4" xfId="1086" xr:uid="{00000000-0005-0000-0000-0000284C0000}"/>
    <cellStyle name="Currency 9 4 2" xfId="3260" xr:uid="{00000000-0005-0000-0000-0000294C0000}"/>
    <cellStyle name="Currency 9 4 2 2" xfId="7495" xr:uid="{00000000-0005-0000-0000-00002A4C0000}"/>
    <cellStyle name="Currency 9 4 2 2 2" xfId="17298" xr:uid="{00000000-0005-0000-0000-00002B4C0000}"/>
    <cellStyle name="Currency 9 4 2 2 3" xfId="28949" xr:uid="{00000000-0005-0000-0000-00002C4C0000}"/>
    <cellStyle name="Currency 9 4 2 2 4" xfId="35843" xr:uid="{00000000-0005-0000-0000-00002D4C0000}"/>
    <cellStyle name="Currency 9 4 2 3" xfId="11456" xr:uid="{00000000-0005-0000-0000-00002E4C0000}"/>
    <cellStyle name="Currency 9 4 2 4" xfId="23190" xr:uid="{00000000-0005-0000-0000-00002F4C0000}"/>
    <cellStyle name="Currency 9 4 2 5" xfId="35844" xr:uid="{00000000-0005-0000-0000-0000304C0000}"/>
    <cellStyle name="Currency 9 4 3" xfId="5528" xr:uid="{00000000-0005-0000-0000-0000314C0000}"/>
    <cellStyle name="Currency 9 4 3 2" xfId="17299" xr:uid="{00000000-0005-0000-0000-0000324C0000}"/>
    <cellStyle name="Currency 9 4 3 2 2" xfId="28950" xr:uid="{00000000-0005-0000-0000-0000334C0000}"/>
    <cellStyle name="Currency 9 4 3 3" xfId="11457" xr:uid="{00000000-0005-0000-0000-0000344C0000}"/>
    <cellStyle name="Currency 9 4 3 4" xfId="23191" xr:uid="{00000000-0005-0000-0000-0000354C0000}"/>
    <cellStyle name="Currency 9 4 4" xfId="6056" xr:uid="{00000000-0005-0000-0000-0000364C0000}"/>
    <cellStyle name="Currency 9 4 4 2" xfId="17297" xr:uid="{00000000-0005-0000-0000-0000374C0000}"/>
    <cellStyle name="Currency 9 4 4 3" xfId="28948" xr:uid="{00000000-0005-0000-0000-0000384C0000}"/>
    <cellStyle name="Currency 9 4 4 4" xfId="35845" xr:uid="{00000000-0005-0000-0000-0000394C0000}"/>
    <cellStyle name="Currency 9 4 5" xfId="11455" xr:uid="{00000000-0005-0000-0000-00003A4C0000}"/>
    <cellStyle name="Currency 9 4 6" xfId="23189" xr:uid="{00000000-0005-0000-0000-00003B4C0000}"/>
    <cellStyle name="Currency 9 4 7" xfId="35846" xr:uid="{00000000-0005-0000-0000-00003C4C0000}"/>
    <cellStyle name="Currency 9 5" xfId="3255" xr:uid="{00000000-0005-0000-0000-00003D4C0000}"/>
    <cellStyle name="Currency 9 5 2" xfId="7490" xr:uid="{00000000-0005-0000-0000-00003E4C0000}"/>
    <cellStyle name="Currency 9 5 2 2" xfId="17300" xr:uid="{00000000-0005-0000-0000-00003F4C0000}"/>
    <cellStyle name="Currency 9 5 2 3" xfId="28951" xr:uid="{00000000-0005-0000-0000-0000404C0000}"/>
    <cellStyle name="Currency 9 5 2 4" xfId="35847" xr:uid="{00000000-0005-0000-0000-0000414C0000}"/>
    <cellStyle name="Currency 9 5 3" xfId="11458" xr:uid="{00000000-0005-0000-0000-0000424C0000}"/>
    <cellStyle name="Currency 9 5 4" xfId="23192" xr:uid="{00000000-0005-0000-0000-0000434C0000}"/>
    <cellStyle name="Currency 9 5 5" xfId="35848" xr:uid="{00000000-0005-0000-0000-0000444C0000}"/>
    <cellStyle name="Currency 9 6" xfId="4789" xr:uid="{00000000-0005-0000-0000-0000454C0000}"/>
    <cellStyle name="Currency 9 6 2" xfId="11459" xr:uid="{00000000-0005-0000-0000-0000464C0000}"/>
    <cellStyle name="Currency 9 6 2 2" xfId="35849" xr:uid="{00000000-0005-0000-0000-0000474C0000}"/>
    <cellStyle name="Currency 9 6 3" xfId="31910" xr:uid="{00000000-0005-0000-0000-0000484C0000}"/>
    <cellStyle name="Currency 9 6 4" xfId="35850" xr:uid="{00000000-0005-0000-0000-0000494C0000}"/>
    <cellStyle name="Currency 9 7" xfId="11460" xr:uid="{00000000-0005-0000-0000-00004A4C0000}"/>
    <cellStyle name="Currency 9 7 2" xfId="17301" xr:uid="{00000000-0005-0000-0000-00004B4C0000}"/>
    <cellStyle name="Currency 9 7 2 2" xfId="28952" xr:uid="{00000000-0005-0000-0000-00004C4C0000}"/>
    <cellStyle name="Currency 9 7 3" xfId="23193" xr:uid="{00000000-0005-0000-0000-00004D4C0000}"/>
    <cellStyle name="Currency 9 8" xfId="17284" xr:uid="{00000000-0005-0000-0000-00004E4C0000}"/>
    <cellStyle name="Currency 9 8 2" xfId="28935" xr:uid="{00000000-0005-0000-0000-00004F4C0000}"/>
    <cellStyle name="Currency 9 9" xfId="11442" xr:uid="{00000000-0005-0000-0000-0000504C0000}"/>
    <cellStyle name="Currency0" xfId="1087" xr:uid="{00000000-0005-0000-0000-0000514C0000}"/>
    <cellStyle name="Currency0 2" xfId="11461" xr:uid="{00000000-0005-0000-0000-0000524C0000}"/>
    <cellStyle name="Date" xfId="1088" xr:uid="{00000000-0005-0000-0000-0000534C0000}"/>
    <cellStyle name="Date 2" xfId="11462" xr:uid="{00000000-0005-0000-0000-0000544C0000}"/>
    <cellStyle name="DisplayPercent" xfId="4365" xr:uid="{00000000-0005-0000-0000-0000554C0000}"/>
    <cellStyle name="Dollar" xfId="4366" xr:uid="{00000000-0005-0000-0000-0000564C0000}"/>
    <cellStyle name="Dollar0Decimals" xfId="4367" xr:uid="{00000000-0005-0000-0000-0000574C0000}"/>
    <cellStyle name="Dollar2Decimals" xfId="4368" xr:uid="{00000000-0005-0000-0000-0000584C0000}"/>
    <cellStyle name="DriversNumber" xfId="4369" xr:uid="{00000000-0005-0000-0000-0000594C0000}"/>
    <cellStyle name="DriversPercent" xfId="4370" xr:uid="{00000000-0005-0000-0000-00005A4C0000}"/>
    <cellStyle name="Explanatory Text 2" xfId="1089" xr:uid="{00000000-0005-0000-0000-00005B4C0000}"/>
    <cellStyle name="Explanatory Text 2 2" xfId="4371" xr:uid="{00000000-0005-0000-0000-00005C4C0000}"/>
    <cellStyle name="Explanatory Text 3" xfId="4372" xr:uid="{00000000-0005-0000-0000-00005D4C0000}"/>
    <cellStyle name="ExtRef_Date" xfId="1090" xr:uid="{00000000-0005-0000-0000-00005E4C0000}"/>
    <cellStyle name="Fixed" xfId="1091" xr:uid="{00000000-0005-0000-0000-00005F4C0000}"/>
    <cellStyle name="Fixed 2" xfId="11463" xr:uid="{00000000-0005-0000-0000-0000604C0000}"/>
    <cellStyle name="Good 2" xfId="1092" xr:uid="{00000000-0005-0000-0000-0000614C0000}"/>
    <cellStyle name="Good 2 2" xfId="4373" xr:uid="{00000000-0005-0000-0000-0000624C0000}"/>
    <cellStyle name="Good 3" xfId="4374" xr:uid="{00000000-0005-0000-0000-0000634C0000}"/>
    <cellStyle name="Grey" xfId="1093" xr:uid="{00000000-0005-0000-0000-0000644C0000}"/>
    <cellStyle name="Header" xfId="4375" xr:uid="{00000000-0005-0000-0000-0000654C0000}"/>
    <cellStyle name="Header Total" xfId="4376" xr:uid="{00000000-0005-0000-0000-0000664C0000}"/>
    <cellStyle name="Header_newmodel" xfId="4377" xr:uid="{00000000-0005-0000-0000-0000674C0000}"/>
    <cellStyle name="Header1" xfId="4378" xr:uid="{00000000-0005-0000-0000-0000684C0000}"/>
    <cellStyle name="Header2" xfId="4379" xr:uid="{00000000-0005-0000-0000-0000694C0000}"/>
    <cellStyle name="Header2 2" xfId="4513" xr:uid="{00000000-0005-0000-0000-00006A4C0000}"/>
    <cellStyle name="Header3" xfId="4380" xr:uid="{00000000-0005-0000-0000-00006B4C0000}"/>
    <cellStyle name="Header3 2" xfId="31926" xr:uid="{00000000-0005-0000-0000-00006C4C0000}"/>
    <cellStyle name="Header3 3" xfId="31894" xr:uid="{00000000-0005-0000-0000-00006D4C0000}"/>
    <cellStyle name="Header4" xfId="4381" xr:uid="{00000000-0005-0000-0000-00006E4C0000}"/>
    <cellStyle name="Heading 1 2" xfId="1094" xr:uid="{00000000-0005-0000-0000-00006F4C0000}"/>
    <cellStyle name="Heading 1 2 2" xfId="4382" xr:uid="{00000000-0005-0000-0000-0000704C0000}"/>
    <cellStyle name="Heading 1 2 2 2" xfId="5531" xr:uid="{00000000-0005-0000-0000-0000714C0000}"/>
    <cellStyle name="Heading 1 3" xfId="1095" xr:uid="{00000000-0005-0000-0000-0000724C0000}"/>
    <cellStyle name="Heading 1 3 2" xfId="4383" xr:uid="{00000000-0005-0000-0000-0000734C0000}"/>
    <cellStyle name="Heading 1 4" xfId="20257" xr:uid="{00000000-0005-0000-0000-0000744C0000}"/>
    <cellStyle name="Heading 2 2" xfId="1096" xr:uid="{00000000-0005-0000-0000-0000754C0000}"/>
    <cellStyle name="Heading 2 2 2" xfId="4384" xr:uid="{00000000-0005-0000-0000-0000764C0000}"/>
    <cellStyle name="Heading 2 2 2 2" xfId="5532" xr:uid="{00000000-0005-0000-0000-0000774C0000}"/>
    <cellStyle name="Heading 2 3" xfId="1097" xr:uid="{00000000-0005-0000-0000-0000784C0000}"/>
    <cellStyle name="Heading 2 3 2" xfId="4385" xr:uid="{00000000-0005-0000-0000-0000794C0000}"/>
    <cellStyle name="Heading 2 4" xfId="20258" xr:uid="{00000000-0005-0000-0000-00007A4C0000}"/>
    <cellStyle name="Heading 3 2" xfId="1098" xr:uid="{00000000-0005-0000-0000-00007B4C0000}"/>
    <cellStyle name="Heading 3 2 2" xfId="4386" xr:uid="{00000000-0005-0000-0000-00007C4C0000}"/>
    <cellStyle name="Heading 3 2 2 2" xfId="31976" xr:uid="{00000000-0005-0000-0000-00007D4C0000}"/>
    <cellStyle name="Heading 3 2 3" xfId="31897" xr:uid="{00000000-0005-0000-0000-00007E4C0000}"/>
    <cellStyle name="Heading 3 3" xfId="4387" xr:uid="{00000000-0005-0000-0000-00007F4C0000}"/>
    <cellStyle name="Heading 3 3 2" xfId="31898" xr:uid="{00000000-0005-0000-0000-0000804C0000}"/>
    <cellStyle name="Heading 3 4" xfId="20259" xr:uid="{00000000-0005-0000-0000-0000814C0000}"/>
    <cellStyle name="Heading 3 4 2" xfId="31993" xr:uid="{00000000-0005-0000-0000-0000824C0000}"/>
    <cellStyle name="Heading 4 2" xfId="1099" xr:uid="{00000000-0005-0000-0000-0000834C0000}"/>
    <cellStyle name="Heading 4 2 2" xfId="4388" xr:uid="{00000000-0005-0000-0000-0000844C0000}"/>
    <cellStyle name="Heading 4 3" xfId="4389" xr:uid="{00000000-0005-0000-0000-0000854C0000}"/>
    <cellStyle name="Heading 4 4" xfId="20260" xr:uid="{00000000-0005-0000-0000-0000864C0000}"/>
    <cellStyle name="Hyperlink 2" xfId="2" xr:uid="{00000000-0005-0000-0000-0000874C0000}"/>
    <cellStyle name="Hyperlink 2 2" xfId="4242" xr:uid="{00000000-0005-0000-0000-0000884C0000}"/>
    <cellStyle name="Hyperlink 2 3" xfId="4567" xr:uid="{00000000-0005-0000-0000-0000894C0000}"/>
    <cellStyle name="Hyperlink 3" xfId="1100" xr:uid="{00000000-0005-0000-0000-00008A4C0000}"/>
    <cellStyle name="Hyperlink 4" xfId="20338" xr:uid="{00000000-0005-0000-0000-00008B4C0000}"/>
    <cellStyle name="Input [yellow]" xfId="1101" xr:uid="{00000000-0005-0000-0000-00008C4C0000}"/>
    <cellStyle name="Input 10" xfId="4390" xr:uid="{00000000-0005-0000-0000-00008D4C0000}"/>
    <cellStyle name="Input 10 2" xfId="4514" xr:uid="{00000000-0005-0000-0000-00008E4C0000}"/>
    <cellStyle name="Input 11" xfId="4391" xr:uid="{00000000-0005-0000-0000-00008F4C0000}"/>
    <cellStyle name="Input 11 2" xfId="4515" xr:uid="{00000000-0005-0000-0000-0000904C0000}"/>
    <cellStyle name="Input 12" xfId="4392" xr:uid="{00000000-0005-0000-0000-0000914C0000}"/>
    <cellStyle name="Input 12 2" xfId="4516" xr:uid="{00000000-0005-0000-0000-0000924C0000}"/>
    <cellStyle name="Input 13" xfId="4393" xr:uid="{00000000-0005-0000-0000-0000934C0000}"/>
    <cellStyle name="Input 13 2" xfId="4517" xr:uid="{00000000-0005-0000-0000-0000944C0000}"/>
    <cellStyle name="Input 14" xfId="4394" xr:uid="{00000000-0005-0000-0000-0000954C0000}"/>
    <cellStyle name="Input 14 2" xfId="4518" xr:uid="{00000000-0005-0000-0000-0000964C0000}"/>
    <cellStyle name="Input 2" xfId="1102" xr:uid="{00000000-0005-0000-0000-0000974C0000}"/>
    <cellStyle name="Input 2 2" xfId="4519" xr:uid="{00000000-0005-0000-0000-0000984C0000}"/>
    <cellStyle name="Input 2 3" xfId="4395" xr:uid="{00000000-0005-0000-0000-0000994C0000}"/>
    <cellStyle name="Input 3" xfId="4396" xr:uid="{00000000-0005-0000-0000-00009A4C0000}"/>
    <cellStyle name="Input 3 2" xfId="4520" xr:uid="{00000000-0005-0000-0000-00009B4C0000}"/>
    <cellStyle name="Input 3 3" xfId="20261" xr:uid="{00000000-0005-0000-0000-00009C4C0000}"/>
    <cellStyle name="Input 4" xfId="4397" xr:uid="{00000000-0005-0000-0000-00009D4C0000}"/>
    <cellStyle name="Input 4 2" xfId="4521" xr:uid="{00000000-0005-0000-0000-00009E4C0000}"/>
    <cellStyle name="Input 5" xfId="4398" xr:uid="{00000000-0005-0000-0000-00009F4C0000}"/>
    <cellStyle name="Input 5 2" xfId="4522" xr:uid="{00000000-0005-0000-0000-0000A04C0000}"/>
    <cellStyle name="Input 6" xfId="4399" xr:uid="{00000000-0005-0000-0000-0000A14C0000}"/>
    <cellStyle name="Input 6 2" xfId="4523" xr:uid="{00000000-0005-0000-0000-0000A24C0000}"/>
    <cellStyle name="Input 7" xfId="4400" xr:uid="{00000000-0005-0000-0000-0000A34C0000}"/>
    <cellStyle name="Input 7 2" xfId="4524" xr:uid="{00000000-0005-0000-0000-0000A44C0000}"/>
    <cellStyle name="Input 8" xfId="4401" xr:uid="{00000000-0005-0000-0000-0000A54C0000}"/>
    <cellStyle name="Input 8 2" xfId="4525" xr:uid="{00000000-0005-0000-0000-0000A64C0000}"/>
    <cellStyle name="Input 9" xfId="4402" xr:uid="{00000000-0005-0000-0000-0000A74C0000}"/>
    <cellStyle name="Input 9 2" xfId="4526" xr:uid="{00000000-0005-0000-0000-0000A84C0000}"/>
    <cellStyle name="Input area" xfId="1103" xr:uid="{00000000-0005-0000-0000-0000A94C0000}"/>
    <cellStyle name="Input Box" xfId="4403" xr:uid="{00000000-0005-0000-0000-0000AA4C0000}"/>
    <cellStyle name="Inputs" xfId="4404" xr:uid="{00000000-0005-0000-0000-0000AB4C0000}"/>
    <cellStyle name="ISBSPercentSS" xfId="4405" xr:uid="{00000000-0005-0000-0000-0000AC4C0000}"/>
    <cellStyle name="ISBSPercentSSBoldwBorders" xfId="4406" xr:uid="{00000000-0005-0000-0000-0000AD4C0000}"/>
    <cellStyle name="Label Bold" xfId="1104" xr:uid="{00000000-0005-0000-0000-0000AE4C0000}"/>
    <cellStyle name="Label Normal" xfId="1105" xr:uid="{00000000-0005-0000-0000-0000AF4C0000}"/>
    <cellStyle name="Label Sum" xfId="1106" xr:uid="{00000000-0005-0000-0000-0000B04C0000}"/>
    <cellStyle name="Label Total" xfId="1107" xr:uid="{00000000-0005-0000-0000-0000B14C0000}"/>
    <cellStyle name="Linked Cell 2" xfId="1108" xr:uid="{00000000-0005-0000-0000-0000B24C0000}"/>
    <cellStyle name="Linked Cell 2 2" xfId="4407" xr:uid="{00000000-0005-0000-0000-0000B34C0000}"/>
    <cellStyle name="Linked Cell 3" xfId="4408" xr:uid="{00000000-0005-0000-0000-0000B44C0000}"/>
    <cellStyle name="Multiple" xfId="4409" xr:uid="{00000000-0005-0000-0000-0000B54C0000}"/>
    <cellStyle name="Name" xfId="4410" xr:uid="{00000000-0005-0000-0000-0000B64C0000}"/>
    <cellStyle name="Neutral 2" xfId="1109" xr:uid="{00000000-0005-0000-0000-0000B74C0000}"/>
    <cellStyle name="Neutral 2 2" xfId="4411" xr:uid="{00000000-0005-0000-0000-0000B84C0000}"/>
    <cellStyle name="Neutral 3" xfId="4412" xr:uid="{00000000-0005-0000-0000-0000B94C0000}"/>
    <cellStyle name="NewAcct" xfId="4413" xr:uid="{00000000-0005-0000-0000-0000BA4C0000}"/>
    <cellStyle name="NonPrint_Heading" xfId="4414" xr:uid="{00000000-0005-0000-0000-0000BB4C0000}"/>
    <cellStyle name="Normal" xfId="0" builtinId="0"/>
    <cellStyle name="Normal - Style1" xfId="1110" xr:uid="{00000000-0005-0000-0000-0000BD4C0000}"/>
    <cellStyle name="Normal - Style1 2" xfId="4415" xr:uid="{00000000-0005-0000-0000-0000BE4C0000}"/>
    <cellStyle name="Normal 10" xfId="1111" xr:uid="{00000000-0005-0000-0000-0000BF4C0000}"/>
    <cellStyle name="Normal 10 2" xfId="1112" xr:uid="{00000000-0005-0000-0000-0000C04C0000}"/>
    <cellStyle name="Normal 10 3" xfId="11464" xr:uid="{00000000-0005-0000-0000-0000C14C0000}"/>
    <cellStyle name="Normal 100" xfId="1113" xr:uid="{00000000-0005-0000-0000-0000C24C0000}"/>
    <cellStyle name="Normal 101" xfId="1114" xr:uid="{00000000-0005-0000-0000-0000C34C0000}"/>
    <cellStyle name="Normal 101 2" xfId="11465" xr:uid="{00000000-0005-0000-0000-0000C44C0000}"/>
    <cellStyle name="Normal 102" xfId="1115" xr:uid="{00000000-0005-0000-0000-0000C54C0000}"/>
    <cellStyle name="Normal 103" xfId="1116" xr:uid="{00000000-0005-0000-0000-0000C64C0000}"/>
    <cellStyle name="Normal 103 2" xfId="5514" xr:uid="{00000000-0005-0000-0000-0000C74C0000}"/>
    <cellStyle name="Normal 104" xfId="1117" xr:uid="{00000000-0005-0000-0000-0000C84C0000}"/>
    <cellStyle name="Normal 104 2" xfId="1118" xr:uid="{00000000-0005-0000-0000-0000C94C0000}"/>
    <cellStyle name="Normal 104 2 2" xfId="5549" xr:uid="{00000000-0005-0000-0000-0000CA4C0000}"/>
    <cellStyle name="Normal 105" xfId="1119" xr:uid="{00000000-0005-0000-0000-0000CB4C0000}"/>
    <cellStyle name="Normal 105 2" xfId="5550" xr:uid="{00000000-0005-0000-0000-0000CC4C0000}"/>
    <cellStyle name="Normal 106" xfId="1120" xr:uid="{00000000-0005-0000-0000-0000CD4C0000}"/>
    <cellStyle name="Normal 106 2" xfId="3261" xr:uid="{00000000-0005-0000-0000-0000CE4C0000}"/>
    <cellStyle name="Normal 106 2 2" xfId="7496" xr:uid="{00000000-0005-0000-0000-0000CF4C0000}"/>
    <cellStyle name="Normal 106 2 2 2" xfId="17303" xr:uid="{00000000-0005-0000-0000-0000D04C0000}"/>
    <cellStyle name="Normal 106 2 2 3" xfId="28954" xr:uid="{00000000-0005-0000-0000-0000D14C0000}"/>
    <cellStyle name="Normal 106 2 2 4" xfId="35851" xr:uid="{00000000-0005-0000-0000-0000D24C0000}"/>
    <cellStyle name="Normal 106 2 3" xfId="11467" xr:uid="{00000000-0005-0000-0000-0000D34C0000}"/>
    <cellStyle name="Normal 106 2 4" xfId="23195" xr:uid="{00000000-0005-0000-0000-0000D44C0000}"/>
    <cellStyle name="Normal 106 2 5" xfId="35852" xr:uid="{00000000-0005-0000-0000-0000D54C0000}"/>
    <cellStyle name="Normal 106 3" xfId="5551" xr:uid="{00000000-0005-0000-0000-0000D64C0000}"/>
    <cellStyle name="Normal 106 3 2" xfId="17304" xr:uid="{00000000-0005-0000-0000-0000D74C0000}"/>
    <cellStyle name="Normal 106 3 2 2" xfId="28955" xr:uid="{00000000-0005-0000-0000-0000D84C0000}"/>
    <cellStyle name="Normal 106 3 3" xfId="11468" xr:uid="{00000000-0005-0000-0000-0000D94C0000}"/>
    <cellStyle name="Normal 106 3 4" xfId="23196" xr:uid="{00000000-0005-0000-0000-0000DA4C0000}"/>
    <cellStyle name="Normal 106 4" xfId="6057" xr:uid="{00000000-0005-0000-0000-0000DB4C0000}"/>
    <cellStyle name="Normal 106 4 2" xfId="17302" xr:uid="{00000000-0005-0000-0000-0000DC4C0000}"/>
    <cellStyle name="Normal 106 4 3" xfId="28953" xr:uid="{00000000-0005-0000-0000-0000DD4C0000}"/>
    <cellStyle name="Normal 106 4 4" xfId="35853" xr:uid="{00000000-0005-0000-0000-0000DE4C0000}"/>
    <cellStyle name="Normal 106 5" xfId="11466" xr:uid="{00000000-0005-0000-0000-0000DF4C0000}"/>
    <cellStyle name="Normal 106 6" xfId="23194" xr:uid="{00000000-0005-0000-0000-0000E04C0000}"/>
    <cellStyle name="Normal 106 7" xfId="35854" xr:uid="{00000000-0005-0000-0000-0000E14C0000}"/>
    <cellStyle name="Normal 107" xfId="1121" xr:uid="{00000000-0005-0000-0000-0000E24C0000}"/>
    <cellStyle name="Normal 107 2" xfId="3262" xr:uid="{00000000-0005-0000-0000-0000E34C0000}"/>
    <cellStyle name="Normal 107 2 2" xfId="7497" xr:uid="{00000000-0005-0000-0000-0000E44C0000}"/>
    <cellStyle name="Normal 107 2 2 2" xfId="17306" xr:uid="{00000000-0005-0000-0000-0000E54C0000}"/>
    <cellStyle name="Normal 107 2 2 3" xfId="28957" xr:uid="{00000000-0005-0000-0000-0000E64C0000}"/>
    <cellStyle name="Normal 107 2 2 4" xfId="35855" xr:uid="{00000000-0005-0000-0000-0000E74C0000}"/>
    <cellStyle name="Normal 107 2 3" xfId="11470" xr:uid="{00000000-0005-0000-0000-0000E84C0000}"/>
    <cellStyle name="Normal 107 2 4" xfId="23198" xr:uid="{00000000-0005-0000-0000-0000E94C0000}"/>
    <cellStyle name="Normal 107 2 5" xfId="35856" xr:uid="{00000000-0005-0000-0000-0000EA4C0000}"/>
    <cellStyle name="Normal 107 3" xfId="5552" xr:uid="{00000000-0005-0000-0000-0000EB4C0000}"/>
    <cellStyle name="Normal 107 3 2" xfId="17307" xr:uid="{00000000-0005-0000-0000-0000EC4C0000}"/>
    <cellStyle name="Normal 107 3 2 2" xfId="28958" xr:uid="{00000000-0005-0000-0000-0000ED4C0000}"/>
    <cellStyle name="Normal 107 3 3" xfId="11471" xr:uid="{00000000-0005-0000-0000-0000EE4C0000}"/>
    <cellStyle name="Normal 107 3 4" xfId="23199" xr:uid="{00000000-0005-0000-0000-0000EF4C0000}"/>
    <cellStyle name="Normal 107 4" xfId="6058" xr:uid="{00000000-0005-0000-0000-0000F04C0000}"/>
    <cellStyle name="Normal 107 4 2" xfId="17305" xr:uid="{00000000-0005-0000-0000-0000F14C0000}"/>
    <cellStyle name="Normal 107 4 3" xfId="28956" xr:uid="{00000000-0005-0000-0000-0000F24C0000}"/>
    <cellStyle name="Normal 107 4 4" xfId="35857" xr:uid="{00000000-0005-0000-0000-0000F34C0000}"/>
    <cellStyle name="Normal 107 5" xfId="11469" xr:uid="{00000000-0005-0000-0000-0000F44C0000}"/>
    <cellStyle name="Normal 107 6" xfId="23197" xr:uid="{00000000-0005-0000-0000-0000F54C0000}"/>
    <cellStyle name="Normal 107 7" xfId="35858" xr:uid="{00000000-0005-0000-0000-0000F64C0000}"/>
    <cellStyle name="Normal 108" xfId="1122" xr:uid="{00000000-0005-0000-0000-0000F74C0000}"/>
    <cellStyle name="Normal 108 2" xfId="3263" xr:uid="{00000000-0005-0000-0000-0000F84C0000}"/>
    <cellStyle name="Normal 108 2 2" xfId="7498" xr:uid="{00000000-0005-0000-0000-0000F94C0000}"/>
    <cellStyle name="Normal 108 2 2 2" xfId="17309" xr:uid="{00000000-0005-0000-0000-0000FA4C0000}"/>
    <cellStyle name="Normal 108 2 2 3" xfId="28960" xr:uid="{00000000-0005-0000-0000-0000FB4C0000}"/>
    <cellStyle name="Normal 108 2 2 4" xfId="35859" xr:uid="{00000000-0005-0000-0000-0000FC4C0000}"/>
    <cellStyle name="Normal 108 2 3" xfId="11473" xr:uid="{00000000-0005-0000-0000-0000FD4C0000}"/>
    <cellStyle name="Normal 108 2 4" xfId="23201" xr:uid="{00000000-0005-0000-0000-0000FE4C0000}"/>
    <cellStyle name="Normal 108 2 5" xfId="35860" xr:uid="{00000000-0005-0000-0000-0000FF4C0000}"/>
    <cellStyle name="Normal 108 3" xfId="5553" xr:uid="{00000000-0005-0000-0000-0000004D0000}"/>
    <cellStyle name="Normal 108 3 2" xfId="17310" xr:uid="{00000000-0005-0000-0000-0000014D0000}"/>
    <cellStyle name="Normal 108 3 2 2" xfId="28961" xr:uid="{00000000-0005-0000-0000-0000024D0000}"/>
    <cellStyle name="Normal 108 3 3" xfId="11474" xr:uid="{00000000-0005-0000-0000-0000034D0000}"/>
    <cellStyle name="Normal 108 3 4" xfId="23202" xr:uid="{00000000-0005-0000-0000-0000044D0000}"/>
    <cellStyle name="Normal 108 4" xfId="6059" xr:uid="{00000000-0005-0000-0000-0000054D0000}"/>
    <cellStyle name="Normal 108 4 2" xfId="17308" xr:uid="{00000000-0005-0000-0000-0000064D0000}"/>
    <cellStyle name="Normal 108 4 3" xfId="28959" xr:uid="{00000000-0005-0000-0000-0000074D0000}"/>
    <cellStyle name="Normal 108 4 4" xfId="35861" xr:uid="{00000000-0005-0000-0000-0000084D0000}"/>
    <cellStyle name="Normal 108 5" xfId="11472" xr:uid="{00000000-0005-0000-0000-0000094D0000}"/>
    <cellStyle name="Normal 108 6" xfId="23200" xr:uid="{00000000-0005-0000-0000-00000A4D0000}"/>
    <cellStyle name="Normal 108 7" xfId="35862" xr:uid="{00000000-0005-0000-0000-00000B4D0000}"/>
    <cellStyle name="Normal 109" xfId="1123" xr:uid="{00000000-0005-0000-0000-00000C4D0000}"/>
    <cellStyle name="Normal 109 2" xfId="5562" xr:uid="{00000000-0005-0000-0000-00000D4D0000}"/>
    <cellStyle name="Normal 109 2 2" xfId="31906" xr:uid="{00000000-0005-0000-0000-00000E4D0000}"/>
    <cellStyle name="Normal 109 2 3" xfId="35863" xr:uid="{00000000-0005-0000-0000-00000F4D0000}"/>
    <cellStyle name="Normal 11" xfId="1124" xr:uid="{00000000-0005-0000-0000-0000104D0000}"/>
    <cellStyle name="Normal 11 2" xfId="4416" xr:uid="{00000000-0005-0000-0000-0000114D0000}"/>
    <cellStyle name="Normal 11 2 2" xfId="20262" xr:uid="{00000000-0005-0000-0000-0000124D0000}"/>
    <cellStyle name="Normal 11 2 3" xfId="31866" xr:uid="{00000000-0005-0000-0000-0000134D0000}"/>
    <cellStyle name="Normal 110" xfId="1125" xr:uid="{00000000-0005-0000-0000-0000144D0000}"/>
    <cellStyle name="Normal 111" xfId="1126" xr:uid="{00000000-0005-0000-0000-0000154D0000}"/>
    <cellStyle name="Normal 112" xfId="4229" xr:uid="{00000000-0005-0000-0000-0000164D0000}"/>
    <cellStyle name="Normal 112 2" xfId="8471" xr:uid="{00000000-0005-0000-0000-0000174D0000}"/>
    <cellStyle name="Normal 113" xfId="4244" xr:uid="{00000000-0005-0000-0000-0000184D0000}"/>
    <cellStyle name="Normal 113 2" xfId="8477" xr:uid="{00000000-0005-0000-0000-0000194D0000}"/>
    <cellStyle name="Normal 113 3" xfId="11475" xr:uid="{00000000-0005-0000-0000-00001A4D0000}"/>
    <cellStyle name="Normal 114" xfId="4563" xr:uid="{00000000-0005-0000-0000-00001B4D0000}"/>
    <cellStyle name="Normal 114 2" xfId="8474" xr:uid="{00000000-0005-0000-0000-00001C4D0000}"/>
    <cellStyle name="Normal 114 3" xfId="11476" xr:uid="{00000000-0005-0000-0000-00001D4D0000}"/>
    <cellStyle name="Normal 114 3 2" xfId="35864" xr:uid="{00000000-0005-0000-0000-00001E4D0000}"/>
    <cellStyle name="Normal 114 4" xfId="31968" xr:uid="{00000000-0005-0000-0000-00001F4D0000}"/>
    <cellStyle name="Normal 114 5" xfId="35865" xr:uid="{00000000-0005-0000-0000-0000204D0000}"/>
    <cellStyle name="Normal 115" xfId="4583" xr:uid="{00000000-0005-0000-0000-0000214D0000}"/>
    <cellStyle name="Normal 115 2" xfId="8483" xr:uid="{00000000-0005-0000-0000-0000224D0000}"/>
    <cellStyle name="Normal 115 3" xfId="11477" xr:uid="{00000000-0005-0000-0000-0000234D0000}"/>
    <cellStyle name="Normal 115 3 2" xfId="35866" xr:uid="{00000000-0005-0000-0000-0000244D0000}"/>
    <cellStyle name="Normal 115 4" xfId="31966" xr:uid="{00000000-0005-0000-0000-0000254D0000}"/>
    <cellStyle name="Normal 115 5" xfId="35867" xr:uid="{00000000-0005-0000-0000-0000264D0000}"/>
    <cellStyle name="Normal 116" xfId="8484" xr:uid="{00000000-0005-0000-0000-0000274D0000}"/>
    <cellStyle name="Normal 117" xfId="8482" xr:uid="{00000000-0005-0000-0000-0000284D0000}"/>
    <cellStyle name="Normal 118" xfId="5566" xr:uid="{00000000-0005-0000-0000-0000294D0000}"/>
    <cellStyle name="Normal 118 2" xfId="17311" xr:uid="{00000000-0005-0000-0000-00002A4D0000}"/>
    <cellStyle name="Normal 118 2 2" xfId="28962" xr:uid="{00000000-0005-0000-0000-00002B4D0000}"/>
    <cellStyle name="Normal 118 3" xfId="11478" xr:uid="{00000000-0005-0000-0000-00002C4D0000}"/>
    <cellStyle name="Normal 118 4" xfId="23203" xr:uid="{00000000-0005-0000-0000-00002D4D0000}"/>
    <cellStyle name="Normal 119" xfId="6547" xr:uid="{00000000-0005-0000-0000-00002E4D0000}"/>
    <cellStyle name="Normal 119 2" xfId="17312" xr:uid="{00000000-0005-0000-0000-00002F4D0000}"/>
    <cellStyle name="Normal 119 2 2" xfId="28963" xr:uid="{00000000-0005-0000-0000-0000304D0000}"/>
    <cellStyle name="Normal 119 3" xfId="11479" xr:uid="{00000000-0005-0000-0000-0000314D0000}"/>
    <cellStyle name="Normal 119 4" xfId="23204" xr:uid="{00000000-0005-0000-0000-0000324D0000}"/>
    <cellStyle name="Normal 12" xfId="1127" xr:uid="{00000000-0005-0000-0000-0000334D0000}"/>
    <cellStyle name="Normal 12 2" xfId="5533" xr:uid="{00000000-0005-0000-0000-0000344D0000}"/>
    <cellStyle name="Normal 12 2 2" xfId="20306" xr:uid="{00000000-0005-0000-0000-0000354D0000}"/>
    <cellStyle name="Normal 12 2 2 2" xfId="35868" xr:uid="{00000000-0005-0000-0000-0000364D0000}"/>
    <cellStyle name="Normal 12 2 3" xfId="31963" xr:uid="{00000000-0005-0000-0000-0000374D0000}"/>
    <cellStyle name="Normal 12 2 4" xfId="35869" xr:uid="{00000000-0005-0000-0000-0000384D0000}"/>
    <cellStyle name="Normal 12 3" xfId="5554" xr:uid="{00000000-0005-0000-0000-0000394D0000}"/>
    <cellStyle name="Normal 12 3 2" xfId="31962" xr:uid="{00000000-0005-0000-0000-00003A4D0000}"/>
    <cellStyle name="Normal 12 3 3" xfId="35870" xr:uid="{00000000-0005-0000-0000-00003B4D0000}"/>
    <cellStyle name="Normal 120" xfId="8506" xr:uid="{00000000-0005-0000-0000-00003C4D0000}"/>
    <cellStyle name="Normal 120 2" xfId="17313" xr:uid="{00000000-0005-0000-0000-00003D4D0000}"/>
    <cellStyle name="Normal 120 2 2" xfId="28964" xr:uid="{00000000-0005-0000-0000-00003E4D0000}"/>
    <cellStyle name="Normal 120 3" xfId="11480" xr:uid="{00000000-0005-0000-0000-00003F4D0000}"/>
    <cellStyle name="Normal 120 4" xfId="23205" xr:uid="{00000000-0005-0000-0000-0000404D0000}"/>
    <cellStyle name="Normal 121" xfId="5805" xr:uid="{00000000-0005-0000-0000-0000414D0000}"/>
    <cellStyle name="Normal 122" xfId="8512" xr:uid="{00000000-0005-0000-0000-0000424D0000}"/>
    <cellStyle name="Normal 122 2" xfId="11481" xr:uid="{00000000-0005-0000-0000-0000434D0000}"/>
    <cellStyle name="Normal 123" xfId="11482" xr:uid="{00000000-0005-0000-0000-0000444D0000}"/>
    <cellStyle name="Normal 124" xfId="11483" xr:uid="{00000000-0005-0000-0000-0000454D0000}"/>
    <cellStyle name="Normal 125" xfId="11484" xr:uid="{00000000-0005-0000-0000-0000464D0000}"/>
    <cellStyle name="Normal 126" xfId="11485" xr:uid="{00000000-0005-0000-0000-0000474D0000}"/>
    <cellStyle name="Normal 127" xfId="11486" xr:uid="{00000000-0005-0000-0000-0000484D0000}"/>
    <cellStyle name="Normal 128" xfId="11487" xr:uid="{00000000-0005-0000-0000-0000494D0000}"/>
    <cellStyle name="Normal 129" xfId="8547" xr:uid="{00000000-0005-0000-0000-00004A4D0000}"/>
    <cellStyle name="Normal 13" xfId="1128" xr:uid="{00000000-0005-0000-0000-00004B4D0000}"/>
    <cellStyle name="Normal 13 2" xfId="4417" xr:uid="{00000000-0005-0000-0000-00004C4D0000}"/>
    <cellStyle name="Normal 13 2 2" xfId="5534" xr:uid="{00000000-0005-0000-0000-00004D4D0000}"/>
    <cellStyle name="Normal 13 2 2 2" xfId="31909" xr:uid="{00000000-0005-0000-0000-00004E4D0000}"/>
    <cellStyle name="Normal 13 2 2 3" xfId="35871" xr:uid="{00000000-0005-0000-0000-00004F4D0000}"/>
    <cellStyle name="Normal 13 3" xfId="5555" xr:uid="{00000000-0005-0000-0000-0000504D0000}"/>
    <cellStyle name="Normal 13 3 2" xfId="31907" xr:uid="{00000000-0005-0000-0000-0000514D0000}"/>
    <cellStyle name="Normal 13 3 3" xfId="35872" xr:uid="{00000000-0005-0000-0000-0000524D0000}"/>
    <cellStyle name="Normal 13 8" xfId="4228" xr:uid="{00000000-0005-0000-0000-0000534D0000}"/>
    <cellStyle name="Normal 130" xfId="8546" xr:uid="{00000000-0005-0000-0000-0000544D0000}"/>
    <cellStyle name="Normal 131" xfId="8545" xr:uid="{00000000-0005-0000-0000-0000554D0000}"/>
    <cellStyle name="Normal 132" xfId="8544" xr:uid="{00000000-0005-0000-0000-0000564D0000}"/>
    <cellStyle name="Normal 133" xfId="11488" xr:uid="{00000000-0005-0000-0000-0000574D0000}"/>
    <cellStyle name="Normal 134" xfId="11489" xr:uid="{00000000-0005-0000-0000-0000584D0000}"/>
    <cellStyle name="Normal 135" xfId="11490" xr:uid="{00000000-0005-0000-0000-0000594D0000}"/>
    <cellStyle name="Normal 136" xfId="11491" xr:uid="{00000000-0005-0000-0000-00005A4D0000}"/>
    <cellStyle name="Normal 137" xfId="11492" xr:uid="{00000000-0005-0000-0000-00005B4D0000}"/>
    <cellStyle name="Normal 138" xfId="11493" xr:uid="{00000000-0005-0000-0000-00005C4D0000}"/>
    <cellStyle name="Normal 139" xfId="11494" xr:uid="{00000000-0005-0000-0000-00005D4D0000}"/>
    <cellStyle name="Normal 14" xfId="1129" xr:uid="{00000000-0005-0000-0000-00005E4D0000}"/>
    <cellStyle name="Normal 14 2" xfId="4418" xr:uid="{00000000-0005-0000-0000-00005F4D0000}"/>
    <cellStyle name="Normal 14 2 2" xfId="5535" xr:uid="{00000000-0005-0000-0000-0000604D0000}"/>
    <cellStyle name="Normal 140" xfId="14445" xr:uid="{00000000-0005-0000-0000-0000614D0000}"/>
    <cellStyle name="Normal 140 2" xfId="20208" xr:uid="{00000000-0005-0000-0000-0000624D0000}"/>
    <cellStyle name="Normal 141" xfId="14446" xr:uid="{00000000-0005-0000-0000-0000634D0000}"/>
    <cellStyle name="Normal 141 2" xfId="20209" xr:uid="{00000000-0005-0000-0000-0000644D0000}"/>
    <cellStyle name="Normal 142" xfId="14449" xr:uid="{00000000-0005-0000-0000-0000654D0000}"/>
    <cellStyle name="Normal 142 2" xfId="20210" xr:uid="{00000000-0005-0000-0000-0000664D0000}"/>
    <cellStyle name="Normal 143" xfId="20211" xr:uid="{00000000-0005-0000-0000-0000674D0000}"/>
    <cellStyle name="Normal 143 2" xfId="31859" xr:uid="{00000000-0005-0000-0000-0000684D0000}"/>
    <cellStyle name="Normal 144" xfId="20213" xr:uid="{00000000-0005-0000-0000-0000694D0000}"/>
    <cellStyle name="Normal 145" xfId="20291" xr:uid="{00000000-0005-0000-0000-00006A4D0000}"/>
    <cellStyle name="Normal 146" xfId="20310" xr:uid="{00000000-0005-0000-0000-00006B4D0000}"/>
    <cellStyle name="Normal 147" xfId="8542" xr:uid="{00000000-0005-0000-0000-00006C4D0000}"/>
    <cellStyle name="Normal 148" xfId="13622" xr:uid="{00000000-0005-0000-0000-00006D4D0000}"/>
    <cellStyle name="Normal 149" xfId="20312" xr:uid="{00000000-0005-0000-0000-00006E4D0000}"/>
    <cellStyle name="Normal 15" xfId="1130" xr:uid="{00000000-0005-0000-0000-00006F4D0000}"/>
    <cellStyle name="Normal 150" xfId="20322" xr:uid="{00000000-0005-0000-0000-0000704D0000}"/>
    <cellStyle name="Normal 151" xfId="20324" xr:uid="{00000000-0005-0000-0000-0000714D0000}"/>
    <cellStyle name="Normal 152" xfId="20326" xr:uid="{00000000-0005-0000-0000-0000724D0000}"/>
    <cellStyle name="Normal 153" xfId="20328" xr:uid="{00000000-0005-0000-0000-0000734D0000}"/>
    <cellStyle name="Normal 154" xfId="20331" xr:uid="{00000000-0005-0000-0000-0000744D0000}"/>
    <cellStyle name="Normal 155" xfId="8534" xr:uid="{00000000-0005-0000-0000-0000754D0000}"/>
    <cellStyle name="Normal 156" xfId="20339" xr:uid="{00000000-0005-0000-0000-0000764D0000}"/>
    <cellStyle name="Normal 157" xfId="26102" xr:uid="{00000000-0005-0000-0000-0000774D0000}"/>
    <cellStyle name="Normal 158" xfId="31941" xr:uid="{00000000-0005-0000-0000-0000784D0000}"/>
    <cellStyle name="Normal 159" xfId="31939" xr:uid="{00000000-0005-0000-0000-0000794D0000}"/>
    <cellStyle name="Normal 16" xfId="1131" xr:uid="{00000000-0005-0000-0000-00007A4D0000}"/>
    <cellStyle name="Normal 16 2" xfId="1132" xr:uid="{00000000-0005-0000-0000-00007B4D0000}"/>
    <cellStyle name="Normal 160" xfId="31994" xr:uid="{00000000-0005-0000-0000-00007C4D0000}"/>
    <cellStyle name="Normal 161" xfId="35873" xr:uid="{00000000-0005-0000-0000-00007D4D0000}"/>
    <cellStyle name="Normal 162" xfId="35874" xr:uid="{00000000-0005-0000-0000-00007E4D0000}"/>
    <cellStyle name="Normal 165" xfId="39826" xr:uid="{00000000-0005-0000-0000-00007F4D0000}"/>
    <cellStyle name="Normal 165 2" xfId="39829" xr:uid="{00000000-0005-0000-0000-0000804D0000}"/>
    <cellStyle name="Normal 166" xfId="39830" xr:uid="{00000000-0005-0000-0000-0000814D0000}"/>
    <cellStyle name="Normal 167" xfId="39832" xr:uid="{00000000-0005-0000-0000-0000824D0000}"/>
    <cellStyle name="Normal 167 2" xfId="39837" xr:uid="{00000000-0005-0000-0000-0000834D0000}"/>
    <cellStyle name="Normal 168" xfId="39833" xr:uid="{00000000-0005-0000-0000-0000844D0000}"/>
    <cellStyle name="Normal 17" xfId="1133" xr:uid="{00000000-0005-0000-0000-0000854D0000}"/>
    <cellStyle name="Normal 17 10" xfId="4586" xr:uid="{00000000-0005-0000-0000-0000864D0000}"/>
    <cellStyle name="Normal 17 10 2" xfId="17314" xr:uid="{00000000-0005-0000-0000-0000874D0000}"/>
    <cellStyle name="Normal 17 10 3" xfId="28965" xr:uid="{00000000-0005-0000-0000-0000884D0000}"/>
    <cellStyle name="Normal 17 10 4" xfId="35875" xr:uid="{00000000-0005-0000-0000-0000894D0000}"/>
    <cellStyle name="Normal 17 11" xfId="11495" xr:uid="{00000000-0005-0000-0000-00008A4D0000}"/>
    <cellStyle name="Normal 17 12" xfId="23206" xr:uid="{00000000-0005-0000-0000-00008B4D0000}"/>
    <cellStyle name="Normal 17 13" xfId="35876" xr:uid="{00000000-0005-0000-0000-00008C4D0000}"/>
    <cellStyle name="Normal 17 2" xfId="1134" xr:uid="{00000000-0005-0000-0000-00008D4D0000}"/>
    <cellStyle name="Normal 17 2 10" xfId="23207" xr:uid="{00000000-0005-0000-0000-00008E4D0000}"/>
    <cellStyle name="Normal 17 2 11" xfId="35877" xr:uid="{00000000-0005-0000-0000-00008F4D0000}"/>
    <cellStyle name="Normal 17 2 2" xfId="1135" xr:uid="{00000000-0005-0000-0000-0000904D0000}"/>
    <cellStyle name="Normal 17 2 2 2" xfId="1136" xr:uid="{00000000-0005-0000-0000-0000914D0000}"/>
    <cellStyle name="Normal 17 2 2 2 2" xfId="3267" xr:uid="{00000000-0005-0000-0000-0000924D0000}"/>
    <cellStyle name="Normal 17 2 2 2 2 2" xfId="7502" xr:uid="{00000000-0005-0000-0000-0000934D0000}"/>
    <cellStyle name="Normal 17 2 2 2 2 2 2" xfId="17318" xr:uid="{00000000-0005-0000-0000-0000944D0000}"/>
    <cellStyle name="Normal 17 2 2 2 2 2 3" xfId="28969" xr:uid="{00000000-0005-0000-0000-0000954D0000}"/>
    <cellStyle name="Normal 17 2 2 2 2 2 4" xfId="35878" xr:uid="{00000000-0005-0000-0000-0000964D0000}"/>
    <cellStyle name="Normal 17 2 2 2 2 3" xfId="11499" xr:uid="{00000000-0005-0000-0000-0000974D0000}"/>
    <cellStyle name="Normal 17 2 2 2 2 4" xfId="23210" xr:uid="{00000000-0005-0000-0000-0000984D0000}"/>
    <cellStyle name="Normal 17 2 2 2 2 5" xfId="35879" xr:uid="{00000000-0005-0000-0000-0000994D0000}"/>
    <cellStyle name="Normal 17 2 2 2 3" xfId="6060" xr:uid="{00000000-0005-0000-0000-00009A4D0000}"/>
    <cellStyle name="Normal 17 2 2 2 3 2" xfId="17319" xr:uid="{00000000-0005-0000-0000-00009B4D0000}"/>
    <cellStyle name="Normal 17 2 2 2 3 2 2" xfId="28970" xr:uid="{00000000-0005-0000-0000-00009C4D0000}"/>
    <cellStyle name="Normal 17 2 2 2 3 3" xfId="11500" xr:uid="{00000000-0005-0000-0000-00009D4D0000}"/>
    <cellStyle name="Normal 17 2 2 2 3 4" xfId="23211" xr:uid="{00000000-0005-0000-0000-00009E4D0000}"/>
    <cellStyle name="Normal 17 2 2 2 3 5" xfId="35880" xr:uid="{00000000-0005-0000-0000-00009F4D0000}"/>
    <cellStyle name="Normal 17 2 2 2 4" xfId="17317" xr:uid="{00000000-0005-0000-0000-0000A04D0000}"/>
    <cellStyle name="Normal 17 2 2 2 4 2" xfId="28968" xr:uid="{00000000-0005-0000-0000-0000A14D0000}"/>
    <cellStyle name="Normal 17 2 2 2 5" xfId="11498" xr:uid="{00000000-0005-0000-0000-0000A24D0000}"/>
    <cellStyle name="Normal 17 2 2 2 6" xfId="23209" xr:uid="{00000000-0005-0000-0000-0000A34D0000}"/>
    <cellStyle name="Normal 17 2 2 2 7" xfId="35881" xr:uid="{00000000-0005-0000-0000-0000A44D0000}"/>
    <cellStyle name="Normal 17 2 2 3" xfId="3266" xr:uid="{00000000-0005-0000-0000-0000A54D0000}"/>
    <cellStyle name="Normal 17 2 2 3 2" xfId="7501" xr:uid="{00000000-0005-0000-0000-0000A64D0000}"/>
    <cellStyle name="Normal 17 2 2 3 2 2" xfId="17320" xr:uid="{00000000-0005-0000-0000-0000A74D0000}"/>
    <cellStyle name="Normal 17 2 2 3 2 3" xfId="28971" xr:uid="{00000000-0005-0000-0000-0000A84D0000}"/>
    <cellStyle name="Normal 17 2 2 3 2 4" xfId="35882" xr:uid="{00000000-0005-0000-0000-0000A94D0000}"/>
    <cellStyle name="Normal 17 2 2 3 3" xfId="11501" xr:uid="{00000000-0005-0000-0000-0000AA4D0000}"/>
    <cellStyle name="Normal 17 2 2 3 4" xfId="23212" xr:uid="{00000000-0005-0000-0000-0000AB4D0000}"/>
    <cellStyle name="Normal 17 2 2 3 5" xfId="35883" xr:uid="{00000000-0005-0000-0000-0000AC4D0000}"/>
    <cellStyle name="Normal 17 2 2 4" xfId="5103" xr:uid="{00000000-0005-0000-0000-0000AD4D0000}"/>
    <cellStyle name="Normal 17 2 2 4 2" xfId="17321" xr:uid="{00000000-0005-0000-0000-0000AE4D0000}"/>
    <cellStyle name="Normal 17 2 2 4 2 2" xfId="28972" xr:uid="{00000000-0005-0000-0000-0000AF4D0000}"/>
    <cellStyle name="Normal 17 2 2 4 3" xfId="11502" xr:uid="{00000000-0005-0000-0000-0000B04D0000}"/>
    <cellStyle name="Normal 17 2 2 4 4" xfId="23213" xr:uid="{00000000-0005-0000-0000-0000B14D0000}"/>
    <cellStyle name="Normal 17 2 2 4 5" xfId="35884" xr:uid="{00000000-0005-0000-0000-0000B24D0000}"/>
    <cellStyle name="Normal 17 2 2 5" xfId="17316" xr:uid="{00000000-0005-0000-0000-0000B34D0000}"/>
    <cellStyle name="Normal 17 2 2 5 2" xfId="28967" xr:uid="{00000000-0005-0000-0000-0000B44D0000}"/>
    <cellStyle name="Normal 17 2 2 6" xfId="11497" xr:uid="{00000000-0005-0000-0000-0000B54D0000}"/>
    <cellStyle name="Normal 17 2 2 7" xfId="23208" xr:uid="{00000000-0005-0000-0000-0000B64D0000}"/>
    <cellStyle name="Normal 17 2 2 8" xfId="35885" xr:uid="{00000000-0005-0000-0000-0000B74D0000}"/>
    <cellStyle name="Normal 17 2 3" xfId="1137" xr:uid="{00000000-0005-0000-0000-0000B84D0000}"/>
    <cellStyle name="Normal 17 2 3 2" xfId="1138" xr:uid="{00000000-0005-0000-0000-0000B94D0000}"/>
    <cellStyle name="Normal 17 2 3 2 2" xfId="3269" xr:uid="{00000000-0005-0000-0000-0000BA4D0000}"/>
    <cellStyle name="Normal 17 2 3 2 2 2" xfId="7504" xr:uid="{00000000-0005-0000-0000-0000BB4D0000}"/>
    <cellStyle name="Normal 17 2 3 2 2 2 2" xfId="17324" xr:uid="{00000000-0005-0000-0000-0000BC4D0000}"/>
    <cellStyle name="Normal 17 2 3 2 2 2 3" xfId="28975" xr:uid="{00000000-0005-0000-0000-0000BD4D0000}"/>
    <cellStyle name="Normal 17 2 3 2 2 2 4" xfId="35886" xr:uid="{00000000-0005-0000-0000-0000BE4D0000}"/>
    <cellStyle name="Normal 17 2 3 2 2 3" xfId="11505" xr:uid="{00000000-0005-0000-0000-0000BF4D0000}"/>
    <cellStyle name="Normal 17 2 3 2 2 4" xfId="23216" xr:uid="{00000000-0005-0000-0000-0000C04D0000}"/>
    <cellStyle name="Normal 17 2 3 2 2 5" xfId="35887" xr:uid="{00000000-0005-0000-0000-0000C14D0000}"/>
    <cellStyle name="Normal 17 2 3 2 3" xfId="6061" xr:uid="{00000000-0005-0000-0000-0000C24D0000}"/>
    <cellStyle name="Normal 17 2 3 2 3 2" xfId="17325" xr:uid="{00000000-0005-0000-0000-0000C34D0000}"/>
    <cellStyle name="Normal 17 2 3 2 3 2 2" xfId="28976" xr:uid="{00000000-0005-0000-0000-0000C44D0000}"/>
    <cellStyle name="Normal 17 2 3 2 3 3" xfId="11506" xr:uid="{00000000-0005-0000-0000-0000C54D0000}"/>
    <cellStyle name="Normal 17 2 3 2 3 4" xfId="23217" xr:uid="{00000000-0005-0000-0000-0000C64D0000}"/>
    <cellStyle name="Normal 17 2 3 2 3 5" xfId="35888" xr:uid="{00000000-0005-0000-0000-0000C74D0000}"/>
    <cellStyle name="Normal 17 2 3 2 4" xfId="17323" xr:uid="{00000000-0005-0000-0000-0000C84D0000}"/>
    <cellStyle name="Normal 17 2 3 2 4 2" xfId="28974" xr:uid="{00000000-0005-0000-0000-0000C94D0000}"/>
    <cellStyle name="Normal 17 2 3 2 5" xfId="11504" xr:uid="{00000000-0005-0000-0000-0000CA4D0000}"/>
    <cellStyle name="Normal 17 2 3 2 6" xfId="23215" xr:uid="{00000000-0005-0000-0000-0000CB4D0000}"/>
    <cellStyle name="Normal 17 2 3 2 7" xfId="35889" xr:uid="{00000000-0005-0000-0000-0000CC4D0000}"/>
    <cellStyle name="Normal 17 2 3 3" xfId="3268" xr:uid="{00000000-0005-0000-0000-0000CD4D0000}"/>
    <cellStyle name="Normal 17 2 3 3 2" xfId="7503" xr:uid="{00000000-0005-0000-0000-0000CE4D0000}"/>
    <cellStyle name="Normal 17 2 3 3 2 2" xfId="17326" xr:uid="{00000000-0005-0000-0000-0000CF4D0000}"/>
    <cellStyle name="Normal 17 2 3 3 2 3" xfId="28977" xr:uid="{00000000-0005-0000-0000-0000D04D0000}"/>
    <cellStyle name="Normal 17 2 3 3 2 4" xfId="35890" xr:uid="{00000000-0005-0000-0000-0000D14D0000}"/>
    <cellStyle name="Normal 17 2 3 3 3" xfId="11507" xr:uid="{00000000-0005-0000-0000-0000D24D0000}"/>
    <cellStyle name="Normal 17 2 3 3 4" xfId="23218" xr:uid="{00000000-0005-0000-0000-0000D34D0000}"/>
    <cellStyle name="Normal 17 2 3 3 5" xfId="35891" xr:uid="{00000000-0005-0000-0000-0000D44D0000}"/>
    <cellStyle name="Normal 17 2 3 4" xfId="4861" xr:uid="{00000000-0005-0000-0000-0000D54D0000}"/>
    <cellStyle name="Normal 17 2 3 4 2" xfId="17327" xr:uid="{00000000-0005-0000-0000-0000D64D0000}"/>
    <cellStyle name="Normal 17 2 3 4 2 2" xfId="28978" xr:uid="{00000000-0005-0000-0000-0000D74D0000}"/>
    <cellStyle name="Normal 17 2 3 4 3" xfId="11508" xr:uid="{00000000-0005-0000-0000-0000D84D0000}"/>
    <cellStyle name="Normal 17 2 3 4 4" xfId="23219" xr:uid="{00000000-0005-0000-0000-0000D94D0000}"/>
    <cellStyle name="Normal 17 2 3 4 5" xfId="35892" xr:uid="{00000000-0005-0000-0000-0000DA4D0000}"/>
    <cellStyle name="Normal 17 2 3 5" xfId="17322" xr:uid="{00000000-0005-0000-0000-0000DB4D0000}"/>
    <cellStyle name="Normal 17 2 3 5 2" xfId="28973" xr:uid="{00000000-0005-0000-0000-0000DC4D0000}"/>
    <cellStyle name="Normal 17 2 3 6" xfId="11503" xr:uid="{00000000-0005-0000-0000-0000DD4D0000}"/>
    <cellStyle name="Normal 17 2 3 7" xfId="23214" xr:uid="{00000000-0005-0000-0000-0000DE4D0000}"/>
    <cellStyle name="Normal 17 2 3 8" xfId="35893" xr:uid="{00000000-0005-0000-0000-0000DF4D0000}"/>
    <cellStyle name="Normal 17 2 4" xfId="1139" xr:uid="{00000000-0005-0000-0000-0000E04D0000}"/>
    <cellStyle name="Normal 17 2 4 2" xfId="1140" xr:uid="{00000000-0005-0000-0000-0000E14D0000}"/>
    <cellStyle name="Normal 17 2 4 2 2" xfId="3271" xr:uid="{00000000-0005-0000-0000-0000E24D0000}"/>
    <cellStyle name="Normal 17 2 4 2 2 2" xfId="7506" xr:uid="{00000000-0005-0000-0000-0000E34D0000}"/>
    <cellStyle name="Normal 17 2 4 2 2 2 2" xfId="17330" xr:uid="{00000000-0005-0000-0000-0000E44D0000}"/>
    <cellStyle name="Normal 17 2 4 2 2 2 3" xfId="28981" xr:uid="{00000000-0005-0000-0000-0000E54D0000}"/>
    <cellStyle name="Normal 17 2 4 2 2 2 4" xfId="35894" xr:uid="{00000000-0005-0000-0000-0000E64D0000}"/>
    <cellStyle name="Normal 17 2 4 2 2 3" xfId="11511" xr:uid="{00000000-0005-0000-0000-0000E74D0000}"/>
    <cellStyle name="Normal 17 2 4 2 2 4" xfId="23222" xr:uid="{00000000-0005-0000-0000-0000E84D0000}"/>
    <cellStyle name="Normal 17 2 4 2 2 5" xfId="35895" xr:uid="{00000000-0005-0000-0000-0000E94D0000}"/>
    <cellStyle name="Normal 17 2 4 2 3" xfId="6062" xr:uid="{00000000-0005-0000-0000-0000EA4D0000}"/>
    <cellStyle name="Normal 17 2 4 2 3 2" xfId="17331" xr:uid="{00000000-0005-0000-0000-0000EB4D0000}"/>
    <cellStyle name="Normal 17 2 4 2 3 2 2" xfId="28982" xr:uid="{00000000-0005-0000-0000-0000EC4D0000}"/>
    <cellStyle name="Normal 17 2 4 2 3 3" xfId="11512" xr:uid="{00000000-0005-0000-0000-0000ED4D0000}"/>
    <cellStyle name="Normal 17 2 4 2 3 4" xfId="23223" xr:uid="{00000000-0005-0000-0000-0000EE4D0000}"/>
    <cellStyle name="Normal 17 2 4 2 3 5" xfId="35896" xr:uid="{00000000-0005-0000-0000-0000EF4D0000}"/>
    <cellStyle name="Normal 17 2 4 2 4" xfId="17329" xr:uid="{00000000-0005-0000-0000-0000F04D0000}"/>
    <cellStyle name="Normal 17 2 4 2 4 2" xfId="28980" xr:uid="{00000000-0005-0000-0000-0000F14D0000}"/>
    <cellStyle name="Normal 17 2 4 2 5" xfId="11510" xr:uid="{00000000-0005-0000-0000-0000F24D0000}"/>
    <cellStyle name="Normal 17 2 4 2 6" xfId="23221" xr:uid="{00000000-0005-0000-0000-0000F34D0000}"/>
    <cellStyle name="Normal 17 2 4 2 7" xfId="35897" xr:uid="{00000000-0005-0000-0000-0000F44D0000}"/>
    <cellStyle name="Normal 17 2 4 3" xfId="3270" xr:uid="{00000000-0005-0000-0000-0000F54D0000}"/>
    <cellStyle name="Normal 17 2 4 3 2" xfId="7505" xr:uid="{00000000-0005-0000-0000-0000F64D0000}"/>
    <cellStyle name="Normal 17 2 4 3 2 2" xfId="17332" xr:uid="{00000000-0005-0000-0000-0000F74D0000}"/>
    <cellStyle name="Normal 17 2 4 3 2 3" xfId="28983" xr:uid="{00000000-0005-0000-0000-0000F84D0000}"/>
    <cellStyle name="Normal 17 2 4 3 2 4" xfId="35898" xr:uid="{00000000-0005-0000-0000-0000F94D0000}"/>
    <cellStyle name="Normal 17 2 4 3 3" xfId="11513" xr:uid="{00000000-0005-0000-0000-0000FA4D0000}"/>
    <cellStyle name="Normal 17 2 4 3 4" xfId="23224" xr:uid="{00000000-0005-0000-0000-0000FB4D0000}"/>
    <cellStyle name="Normal 17 2 4 3 5" xfId="35899" xr:uid="{00000000-0005-0000-0000-0000FC4D0000}"/>
    <cellStyle name="Normal 17 2 4 4" xfId="5312" xr:uid="{00000000-0005-0000-0000-0000FD4D0000}"/>
    <cellStyle name="Normal 17 2 4 4 2" xfId="17333" xr:uid="{00000000-0005-0000-0000-0000FE4D0000}"/>
    <cellStyle name="Normal 17 2 4 4 2 2" xfId="28984" xr:uid="{00000000-0005-0000-0000-0000FF4D0000}"/>
    <cellStyle name="Normal 17 2 4 4 3" xfId="11514" xr:uid="{00000000-0005-0000-0000-0000004E0000}"/>
    <cellStyle name="Normal 17 2 4 4 4" xfId="23225" xr:uid="{00000000-0005-0000-0000-0000014E0000}"/>
    <cellStyle name="Normal 17 2 4 4 5" xfId="35900" xr:uid="{00000000-0005-0000-0000-0000024E0000}"/>
    <cellStyle name="Normal 17 2 4 5" xfId="17328" xr:uid="{00000000-0005-0000-0000-0000034E0000}"/>
    <cellStyle name="Normal 17 2 4 5 2" xfId="28979" xr:uid="{00000000-0005-0000-0000-0000044E0000}"/>
    <cellStyle name="Normal 17 2 4 6" xfId="11509" xr:uid="{00000000-0005-0000-0000-0000054E0000}"/>
    <cellStyle name="Normal 17 2 4 7" xfId="23220" xr:uid="{00000000-0005-0000-0000-0000064E0000}"/>
    <cellStyle name="Normal 17 2 4 8" xfId="35901" xr:uid="{00000000-0005-0000-0000-0000074E0000}"/>
    <cellStyle name="Normal 17 2 5" xfId="1141" xr:uid="{00000000-0005-0000-0000-0000084E0000}"/>
    <cellStyle name="Normal 17 2 5 2" xfId="3272" xr:uid="{00000000-0005-0000-0000-0000094E0000}"/>
    <cellStyle name="Normal 17 2 5 2 2" xfId="7507" xr:uid="{00000000-0005-0000-0000-00000A4E0000}"/>
    <cellStyle name="Normal 17 2 5 2 2 2" xfId="17335" xr:uid="{00000000-0005-0000-0000-00000B4E0000}"/>
    <cellStyle name="Normal 17 2 5 2 2 3" xfId="28986" xr:uid="{00000000-0005-0000-0000-00000C4E0000}"/>
    <cellStyle name="Normal 17 2 5 2 2 4" xfId="35902" xr:uid="{00000000-0005-0000-0000-00000D4E0000}"/>
    <cellStyle name="Normal 17 2 5 2 3" xfId="11516" xr:uid="{00000000-0005-0000-0000-00000E4E0000}"/>
    <cellStyle name="Normal 17 2 5 2 4" xfId="23227" xr:uid="{00000000-0005-0000-0000-00000F4E0000}"/>
    <cellStyle name="Normal 17 2 5 2 5" xfId="35903" xr:uid="{00000000-0005-0000-0000-0000104E0000}"/>
    <cellStyle name="Normal 17 2 5 3" xfId="6063" xr:uid="{00000000-0005-0000-0000-0000114E0000}"/>
    <cellStyle name="Normal 17 2 5 3 2" xfId="17336" xr:uid="{00000000-0005-0000-0000-0000124E0000}"/>
    <cellStyle name="Normal 17 2 5 3 2 2" xfId="28987" xr:uid="{00000000-0005-0000-0000-0000134E0000}"/>
    <cellStyle name="Normal 17 2 5 3 3" xfId="11517" xr:uid="{00000000-0005-0000-0000-0000144E0000}"/>
    <cellStyle name="Normal 17 2 5 3 4" xfId="23228" xr:uid="{00000000-0005-0000-0000-0000154E0000}"/>
    <cellStyle name="Normal 17 2 5 3 5" xfId="35904" xr:uid="{00000000-0005-0000-0000-0000164E0000}"/>
    <cellStyle name="Normal 17 2 5 4" xfId="17334" xr:uid="{00000000-0005-0000-0000-0000174E0000}"/>
    <cellStyle name="Normal 17 2 5 4 2" xfId="28985" xr:uid="{00000000-0005-0000-0000-0000184E0000}"/>
    <cellStyle name="Normal 17 2 5 5" xfId="11515" xr:uid="{00000000-0005-0000-0000-0000194E0000}"/>
    <cellStyle name="Normal 17 2 5 6" xfId="23226" xr:uid="{00000000-0005-0000-0000-00001A4E0000}"/>
    <cellStyle name="Normal 17 2 5 7" xfId="35905" xr:uid="{00000000-0005-0000-0000-00001B4E0000}"/>
    <cellStyle name="Normal 17 2 6" xfId="3265" xr:uid="{00000000-0005-0000-0000-00001C4E0000}"/>
    <cellStyle name="Normal 17 2 6 2" xfId="7500" xr:uid="{00000000-0005-0000-0000-00001D4E0000}"/>
    <cellStyle name="Normal 17 2 6 2 2" xfId="17337" xr:uid="{00000000-0005-0000-0000-00001E4E0000}"/>
    <cellStyle name="Normal 17 2 6 2 3" xfId="28988" xr:uid="{00000000-0005-0000-0000-00001F4E0000}"/>
    <cellStyle name="Normal 17 2 6 2 4" xfId="35906" xr:uid="{00000000-0005-0000-0000-0000204E0000}"/>
    <cellStyle name="Normal 17 2 6 3" xfId="11518" xr:uid="{00000000-0005-0000-0000-0000214E0000}"/>
    <cellStyle name="Normal 17 2 6 4" xfId="23229" xr:uid="{00000000-0005-0000-0000-0000224E0000}"/>
    <cellStyle name="Normal 17 2 6 5" xfId="35907" xr:uid="{00000000-0005-0000-0000-0000234E0000}"/>
    <cellStyle name="Normal 17 2 7" xfId="4619" xr:uid="{00000000-0005-0000-0000-0000244E0000}"/>
    <cellStyle name="Normal 17 2 7 2" xfId="17338" xr:uid="{00000000-0005-0000-0000-0000254E0000}"/>
    <cellStyle name="Normal 17 2 7 2 2" xfId="28989" xr:uid="{00000000-0005-0000-0000-0000264E0000}"/>
    <cellStyle name="Normal 17 2 7 3" xfId="11519" xr:uid="{00000000-0005-0000-0000-0000274E0000}"/>
    <cellStyle name="Normal 17 2 7 4" xfId="23230" xr:uid="{00000000-0005-0000-0000-0000284E0000}"/>
    <cellStyle name="Normal 17 2 7 5" xfId="35908" xr:uid="{00000000-0005-0000-0000-0000294E0000}"/>
    <cellStyle name="Normal 17 2 8" xfId="17315" xr:uid="{00000000-0005-0000-0000-00002A4E0000}"/>
    <cellStyle name="Normal 17 2 8 2" xfId="28966" xr:uid="{00000000-0005-0000-0000-00002B4E0000}"/>
    <cellStyle name="Normal 17 2 9" xfId="11496" xr:uid="{00000000-0005-0000-0000-00002C4E0000}"/>
    <cellStyle name="Normal 17 3" xfId="1142" xr:uid="{00000000-0005-0000-0000-00002D4E0000}"/>
    <cellStyle name="Normal 17 3 10" xfId="23231" xr:uid="{00000000-0005-0000-0000-00002E4E0000}"/>
    <cellStyle name="Normal 17 3 11" xfId="35909" xr:uid="{00000000-0005-0000-0000-00002F4E0000}"/>
    <cellStyle name="Normal 17 3 2" xfId="1143" xr:uid="{00000000-0005-0000-0000-0000304E0000}"/>
    <cellStyle name="Normal 17 3 2 2" xfId="1144" xr:uid="{00000000-0005-0000-0000-0000314E0000}"/>
    <cellStyle name="Normal 17 3 2 2 2" xfId="3275" xr:uid="{00000000-0005-0000-0000-0000324E0000}"/>
    <cellStyle name="Normal 17 3 2 2 2 2" xfId="7510" xr:uid="{00000000-0005-0000-0000-0000334E0000}"/>
    <cellStyle name="Normal 17 3 2 2 2 2 2" xfId="17342" xr:uid="{00000000-0005-0000-0000-0000344E0000}"/>
    <cellStyle name="Normal 17 3 2 2 2 2 3" xfId="28993" xr:uid="{00000000-0005-0000-0000-0000354E0000}"/>
    <cellStyle name="Normal 17 3 2 2 2 2 4" xfId="35910" xr:uid="{00000000-0005-0000-0000-0000364E0000}"/>
    <cellStyle name="Normal 17 3 2 2 2 3" xfId="11523" xr:uid="{00000000-0005-0000-0000-0000374E0000}"/>
    <cellStyle name="Normal 17 3 2 2 2 4" xfId="23234" xr:uid="{00000000-0005-0000-0000-0000384E0000}"/>
    <cellStyle name="Normal 17 3 2 2 2 5" xfId="35911" xr:uid="{00000000-0005-0000-0000-0000394E0000}"/>
    <cellStyle name="Normal 17 3 2 2 3" xfId="6064" xr:uid="{00000000-0005-0000-0000-00003A4E0000}"/>
    <cellStyle name="Normal 17 3 2 2 3 2" xfId="17343" xr:uid="{00000000-0005-0000-0000-00003B4E0000}"/>
    <cellStyle name="Normal 17 3 2 2 3 2 2" xfId="28994" xr:uid="{00000000-0005-0000-0000-00003C4E0000}"/>
    <cellStyle name="Normal 17 3 2 2 3 3" xfId="11524" xr:uid="{00000000-0005-0000-0000-00003D4E0000}"/>
    <cellStyle name="Normal 17 3 2 2 3 4" xfId="23235" xr:uid="{00000000-0005-0000-0000-00003E4E0000}"/>
    <cellStyle name="Normal 17 3 2 2 3 5" xfId="35912" xr:uid="{00000000-0005-0000-0000-00003F4E0000}"/>
    <cellStyle name="Normal 17 3 2 2 4" xfId="17341" xr:uid="{00000000-0005-0000-0000-0000404E0000}"/>
    <cellStyle name="Normal 17 3 2 2 4 2" xfId="28992" xr:uid="{00000000-0005-0000-0000-0000414E0000}"/>
    <cellStyle name="Normal 17 3 2 2 5" xfId="11522" xr:uid="{00000000-0005-0000-0000-0000424E0000}"/>
    <cellStyle name="Normal 17 3 2 2 6" xfId="23233" xr:uid="{00000000-0005-0000-0000-0000434E0000}"/>
    <cellStyle name="Normal 17 3 2 2 7" xfId="35913" xr:uid="{00000000-0005-0000-0000-0000444E0000}"/>
    <cellStyle name="Normal 17 3 2 3" xfId="3274" xr:uid="{00000000-0005-0000-0000-0000454E0000}"/>
    <cellStyle name="Normal 17 3 2 3 2" xfId="7509" xr:uid="{00000000-0005-0000-0000-0000464E0000}"/>
    <cellStyle name="Normal 17 3 2 3 2 2" xfId="17344" xr:uid="{00000000-0005-0000-0000-0000474E0000}"/>
    <cellStyle name="Normal 17 3 2 3 2 3" xfId="28995" xr:uid="{00000000-0005-0000-0000-0000484E0000}"/>
    <cellStyle name="Normal 17 3 2 3 2 4" xfId="35914" xr:uid="{00000000-0005-0000-0000-0000494E0000}"/>
    <cellStyle name="Normal 17 3 2 3 3" xfId="11525" xr:uid="{00000000-0005-0000-0000-00004A4E0000}"/>
    <cellStyle name="Normal 17 3 2 3 4" xfId="23236" xr:uid="{00000000-0005-0000-0000-00004B4E0000}"/>
    <cellStyle name="Normal 17 3 2 3 5" xfId="35915" xr:uid="{00000000-0005-0000-0000-00004C4E0000}"/>
    <cellStyle name="Normal 17 3 2 4" xfId="5190" xr:uid="{00000000-0005-0000-0000-00004D4E0000}"/>
    <cellStyle name="Normal 17 3 2 4 2" xfId="17345" xr:uid="{00000000-0005-0000-0000-00004E4E0000}"/>
    <cellStyle name="Normal 17 3 2 4 2 2" xfId="28996" xr:uid="{00000000-0005-0000-0000-00004F4E0000}"/>
    <cellStyle name="Normal 17 3 2 4 3" xfId="11526" xr:uid="{00000000-0005-0000-0000-0000504E0000}"/>
    <cellStyle name="Normal 17 3 2 4 4" xfId="23237" xr:uid="{00000000-0005-0000-0000-0000514E0000}"/>
    <cellStyle name="Normal 17 3 2 4 5" xfId="35916" xr:uid="{00000000-0005-0000-0000-0000524E0000}"/>
    <cellStyle name="Normal 17 3 2 5" xfId="17340" xr:uid="{00000000-0005-0000-0000-0000534E0000}"/>
    <cellStyle name="Normal 17 3 2 5 2" xfId="28991" xr:uid="{00000000-0005-0000-0000-0000544E0000}"/>
    <cellStyle name="Normal 17 3 2 6" xfId="11521" xr:uid="{00000000-0005-0000-0000-0000554E0000}"/>
    <cellStyle name="Normal 17 3 2 7" xfId="23232" xr:uid="{00000000-0005-0000-0000-0000564E0000}"/>
    <cellStyle name="Normal 17 3 2 8" xfId="35917" xr:uid="{00000000-0005-0000-0000-0000574E0000}"/>
    <cellStyle name="Normal 17 3 3" xfId="1145" xr:uid="{00000000-0005-0000-0000-0000584E0000}"/>
    <cellStyle name="Normal 17 3 3 2" xfId="1146" xr:uid="{00000000-0005-0000-0000-0000594E0000}"/>
    <cellStyle name="Normal 17 3 3 2 2" xfId="3277" xr:uid="{00000000-0005-0000-0000-00005A4E0000}"/>
    <cellStyle name="Normal 17 3 3 2 2 2" xfId="7512" xr:uid="{00000000-0005-0000-0000-00005B4E0000}"/>
    <cellStyle name="Normal 17 3 3 2 2 2 2" xfId="17348" xr:uid="{00000000-0005-0000-0000-00005C4E0000}"/>
    <cellStyle name="Normal 17 3 3 2 2 2 3" xfId="28999" xr:uid="{00000000-0005-0000-0000-00005D4E0000}"/>
    <cellStyle name="Normal 17 3 3 2 2 2 4" xfId="35918" xr:uid="{00000000-0005-0000-0000-00005E4E0000}"/>
    <cellStyle name="Normal 17 3 3 2 2 3" xfId="11529" xr:uid="{00000000-0005-0000-0000-00005F4E0000}"/>
    <cellStyle name="Normal 17 3 3 2 2 4" xfId="23240" xr:uid="{00000000-0005-0000-0000-0000604E0000}"/>
    <cellStyle name="Normal 17 3 3 2 2 5" xfId="35919" xr:uid="{00000000-0005-0000-0000-0000614E0000}"/>
    <cellStyle name="Normal 17 3 3 2 3" xfId="6065" xr:uid="{00000000-0005-0000-0000-0000624E0000}"/>
    <cellStyle name="Normal 17 3 3 2 3 2" xfId="17349" xr:uid="{00000000-0005-0000-0000-0000634E0000}"/>
    <cellStyle name="Normal 17 3 3 2 3 2 2" xfId="29000" xr:uid="{00000000-0005-0000-0000-0000644E0000}"/>
    <cellStyle name="Normal 17 3 3 2 3 3" xfId="11530" xr:uid="{00000000-0005-0000-0000-0000654E0000}"/>
    <cellStyle name="Normal 17 3 3 2 3 4" xfId="23241" xr:uid="{00000000-0005-0000-0000-0000664E0000}"/>
    <cellStyle name="Normal 17 3 3 2 3 5" xfId="35920" xr:uid="{00000000-0005-0000-0000-0000674E0000}"/>
    <cellStyle name="Normal 17 3 3 2 4" xfId="17347" xr:uid="{00000000-0005-0000-0000-0000684E0000}"/>
    <cellStyle name="Normal 17 3 3 2 4 2" xfId="28998" xr:uid="{00000000-0005-0000-0000-0000694E0000}"/>
    <cellStyle name="Normal 17 3 3 2 5" xfId="11528" xr:uid="{00000000-0005-0000-0000-00006A4E0000}"/>
    <cellStyle name="Normal 17 3 3 2 6" xfId="23239" xr:uid="{00000000-0005-0000-0000-00006B4E0000}"/>
    <cellStyle name="Normal 17 3 3 2 7" xfId="35921" xr:uid="{00000000-0005-0000-0000-00006C4E0000}"/>
    <cellStyle name="Normal 17 3 3 3" xfId="3276" xr:uid="{00000000-0005-0000-0000-00006D4E0000}"/>
    <cellStyle name="Normal 17 3 3 3 2" xfId="7511" xr:uid="{00000000-0005-0000-0000-00006E4E0000}"/>
    <cellStyle name="Normal 17 3 3 3 2 2" xfId="17350" xr:uid="{00000000-0005-0000-0000-00006F4E0000}"/>
    <cellStyle name="Normal 17 3 3 3 2 3" xfId="29001" xr:uid="{00000000-0005-0000-0000-0000704E0000}"/>
    <cellStyle name="Normal 17 3 3 3 2 4" xfId="35922" xr:uid="{00000000-0005-0000-0000-0000714E0000}"/>
    <cellStyle name="Normal 17 3 3 3 3" xfId="11531" xr:uid="{00000000-0005-0000-0000-0000724E0000}"/>
    <cellStyle name="Normal 17 3 3 3 4" xfId="23242" xr:uid="{00000000-0005-0000-0000-0000734E0000}"/>
    <cellStyle name="Normal 17 3 3 3 5" xfId="35923" xr:uid="{00000000-0005-0000-0000-0000744E0000}"/>
    <cellStyle name="Normal 17 3 3 4" xfId="4948" xr:uid="{00000000-0005-0000-0000-0000754E0000}"/>
    <cellStyle name="Normal 17 3 3 4 2" xfId="17351" xr:uid="{00000000-0005-0000-0000-0000764E0000}"/>
    <cellStyle name="Normal 17 3 3 4 2 2" xfId="29002" xr:uid="{00000000-0005-0000-0000-0000774E0000}"/>
    <cellStyle name="Normal 17 3 3 4 3" xfId="11532" xr:uid="{00000000-0005-0000-0000-0000784E0000}"/>
    <cellStyle name="Normal 17 3 3 4 4" xfId="23243" xr:uid="{00000000-0005-0000-0000-0000794E0000}"/>
    <cellStyle name="Normal 17 3 3 4 5" xfId="35924" xr:uid="{00000000-0005-0000-0000-00007A4E0000}"/>
    <cellStyle name="Normal 17 3 3 5" xfId="17346" xr:uid="{00000000-0005-0000-0000-00007B4E0000}"/>
    <cellStyle name="Normal 17 3 3 5 2" xfId="28997" xr:uid="{00000000-0005-0000-0000-00007C4E0000}"/>
    <cellStyle name="Normal 17 3 3 6" xfId="11527" xr:uid="{00000000-0005-0000-0000-00007D4E0000}"/>
    <cellStyle name="Normal 17 3 3 7" xfId="23238" xr:uid="{00000000-0005-0000-0000-00007E4E0000}"/>
    <cellStyle name="Normal 17 3 3 8" xfId="35925" xr:uid="{00000000-0005-0000-0000-00007F4E0000}"/>
    <cellStyle name="Normal 17 3 4" xfId="1147" xr:uid="{00000000-0005-0000-0000-0000804E0000}"/>
    <cellStyle name="Normal 17 3 4 2" xfId="1148" xr:uid="{00000000-0005-0000-0000-0000814E0000}"/>
    <cellStyle name="Normal 17 3 4 2 2" xfId="3279" xr:uid="{00000000-0005-0000-0000-0000824E0000}"/>
    <cellStyle name="Normal 17 3 4 2 2 2" xfId="7514" xr:uid="{00000000-0005-0000-0000-0000834E0000}"/>
    <cellStyle name="Normal 17 3 4 2 2 2 2" xfId="17354" xr:uid="{00000000-0005-0000-0000-0000844E0000}"/>
    <cellStyle name="Normal 17 3 4 2 2 2 3" xfId="29005" xr:uid="{00000000-0005-0000-0000-0000854E0000}"/>
    <cellStyle name="Normal 17 3 4 2 2 2 4" xfId="35926" xr:uid="{00000000-0005-0000-0000-0000864E0000}"/>
    <cellStyle name="Normal 17 3 4 2 2 3" xfId="11535" xr:uid="{00000000-0005-0000-0000-0000874E0000}"/>
    <cellStyle name="Normal 17 3 4 2 2 4" xfId="23246" xr:uid="{00000000-0005-0000-0000-0000884E0000}"/>
    <cellStyle name="Normal 17 3 4 2 2 5" xfId="35927" xr:uid="{00000000-0005-0000-0000-0000894E0000}"/>
    <cellStyle name="Normal 17 3 4 2 3" xfId="6066" xr:uid="{00000000-0005-0000-0000-00008A4E0000}"/>
    <cellStyle name="Normal 17 3 4 2 3 2" xfId="17355" xr:uid="{00000000-0005-0000-0000-00008B4E0000}"/>
    <cellStyle name="Normal 17 3 4 2 3 2 2" xfId="29006" xr:uid="{00000000-0005-0000-0000-00008C4E0000}"/>
    <cellStyle name="Normal 17 3 4 2 3 3" xfId="11536" xr:uid="{00000000-0005-0000-0000-00008D4E0000}"/>
    <cellStyle name="Normal 17 3 4 2 3 4" xfId="23247" xr:uid="{00000000-0005-0000-0000-00008E4E0000}"/>
    <cellStyle name="Normal 17 3 4 2 3 5" xfId="35928" xr:uid="{00000000-0005-0000-0000-00008F4E0000}"/>
    <cellStyle name="Normal 17 3 4 2 4" xfId="17353" xr:uid="{00000000-0005-0000-0000-0000904E0000}"/>
    <cellStyle name="Normal 17 3 4 2 4 2" xfId="29004" xr:uid="{00000000-0005-0000-0000-0000914E0000}"/>
    <cellStyle name="Normal 17 3 4 2 5" xfId="11534" xr:uid="{00000000-0005-0000-0000-0000924E0000}"/>
    <cellStyle name="Normal 17 3 4 2 6" xfId="23245" xr:uid="{00000000-0005-0000-0000-0000934E0000}"/>
    <cellStyle name="Normal 17 3 4 2 7" xfId="35929" xr:uid="{00000000-0005-0000-0000-0000944E0000}"/>
    <cellStyle name="Normal 17 3 4 3" xfId="3278" xr:uid="{00000000-0005-0000-0000-0000954E0000}"/>
    <cellStyle name="Normal 17 3 4 3 2" xfId="7513" xr:uid="{00000000-0005-0000-0000-0000964E0000}"/>
    <cellStyle name="Normal 17 3 4 3 2 2" xfId="17356" xr:uid="{00000000-0005-0000-0000-0000974E0000}"/>
    <cellStyle name="Normal 17 3 4 3 2 3" xfId="29007" xr:uid="{00000000-0005-0000-0000-0000984E0000}"/>
    <cellStyle name="Normal 17 3 4 3 2 4" xfId="35930" xr:uid="{00000000-0005-0000-0000-0000994E0000}"/>
    <cellStyle name="Normal 17 3 4 3 3" xfId="11537" xr:uid="{00000000-0005-0000-0000-00009A4E0000}"/>
    <cellStyle name="Normal 17 3 4 3 4" xfId="23248" xr:uid="{00000000-0005-0000-0000-00009B4E0000}"/>
    <cellStyle name="Normal 17 3 4 3 5" xfId="35931" xr:uid="{00000000-0005-0000-0000-00009C4E0000}"/>
    <cellStyle name="Normal 17 3 4 4" xfId="5399" xr:uid="{00000000-0005-0000-0000-00009D4E0000}"/>
    <cellStyle name="Normal 17 3 4 4 2" xfId="17357" xr:uid="{00000000-0005-0000-0000-00009E4E0000}"/>
    <cellStyle name="Normal 17 3 4 4 2 2" xfId="29008" xr:uid="{00000000-0005-0000-0000-00009F4E0000}"/>
    <cellStyle name="Normal 17 3 4 4 3" xfId="11538" xr:uid="{00000000-0005-0000-0000-0000A04E0000}"/>
    <cellStyle name="Normal 17 3 4 4 4" xfId="23249" xr:uid="{00000000-0005-0000-0000-0000A14E0000}"/>
    <cellStyle name="Normal 17 3 4 4 5" xfId="35932" xr:uid="{00000000-0005-0000-0000-0000A24E0000}"/>
    <cellStyle name="Normal 17 3 4 5" xfId="17352" xr:uid="{00000000-0005-0000-0000-0000A34E0000}"/>
    <cellStyle name="Normal 17 3 4 5 2" xfId="29003" xr:uid="{00000000-0005-0000-0000-0000A44E0000}"/>
    <cellStyle name="Normal 17 3 4 6" xfId="11533" xr:uid="{00000000-0005-0000-0000-0000A54E0000}"/>
    <cellStyle name="Normal 17 3 4 7" xfId="23244" xr:uid="{00000000-0005-0000-0000-0000A64E0000}"/>
    <cellStyle name="Normal 17 3 4 8" xfId="35933" xr:uid="{00000000-0005-0000-0000-0000A74E0000}"/>
    <cellStyle name="Normal 17 3 5" xfId="1149" xr:uid="{00000000-0005-0000-0000-0000A84E0000}"/>
    <cellStyle name="Normal 17 3 5 2" xfId="3280" xr:uid="{00000000-0005-0000-0000-0000A94E0000}"/>
    <cellStyle name="Normal 17 3 5 2 2" xfId="7515" xr:uid="{00000000-0005-0000-0000-0000AA4E0000}"/>
    <cellStyle name="Normal 17 3 5 2 2 2" xfId="17359" xr:uid="{00000000-0005-0000-0000-0000AB4E0000}"/>
    <cellStyle name="Normal 17 3 5 2 2 3" xfId="29010" xr:uid="{00000000-0005-0000-0000-0000AC4E0000}"/>
    <cellStyle name="Normal 17 3 5 2 2 4" xfId="35934" xr:uid="{00000000-0005-0000-0000-0000AD4E0000}"/>
    <cellStyle name="Normal 17 3 5 2 3" xfId="11540" xr:uid="{00000000-0005-0000-0000-0000AE4E0000}"/>
    <cellStyle name="Normal 17 3 5 2 4" xfId="23251" xr:uid="{00000000-0005-0000-0000-0000AF4E0000}"/>
    <cellStyle name="Normal 17 3 5 2 5" xfId="35935" xr:uid="{00000000-0005-0000-0000-0000B04E0000}"/>
    <cellStyle name="Normal 17 3 5 3" xfId="6067" xr:uid="{00000000-0005-0000-0000-0000B14E0000}"/>
    <cellStyle name="Normal 17 3 5 3 2" xfId="17360" xr:uid="{00000000-0005-0000-0000-0000B24E0000}"/>
    <cellStyle name="Normal 17 3 5 3 2 2" xfId="29011" xr:uid="{00000000-0005-0000-0000-0000B34E0000}"/>
    <cellStyle name="Normal 17 3 5 3 3" xfId="11541" xr:uid="{00000000-0005-0000-0000-0000B44E0000}"/>
    <cellStyle name="Normal 17 3 5 3 4" xfId="23252" xr:uid="{00000000-0005-0000-0000-0000B54E0000}"/>
    <cellStyle name="Normal 17 3 5 3 5" xfId="35936" xr:uid="{00000000-0005-0000-0000-0000B64E0000}"/>
    <cellStyle name="Normal 17 3 5 4" xfId="17358" xr:uid="{00000000-0005-0000-0000-0000B74E0000}"/>
    <cellStyle name="Normal 17 3 5 4 2" xfId="29009" xr:uid="{00000000-0005-0000-0000-0000B84E0000}"/>
    <cellStyle name="Normal 17 3 5 5" xfId="11539" xr:uid="{00000000-0005-0000-0000-0000B94E0000}"/>
    <cellStyle name="Normal 17 3 5 6" xfId="23250" xr:uid="{00000000-0005-0000-0000-0000BA4E0000}"/>
    <cellStyle name="Normal 17 3 5 7" xfId="35937" xr:uid="{00000000-0005-0000-0000-0000BB4E0000}"/>
    <cellStyle name="Normal 17 3 6" xfId="3273" xr:uid="{00000000-0005-0000-0000-0000BC4E0000}"/>
    <cellStyle name="Normal 17 3 6 2" xfId="7508" xr:uid="{00000000-0005-0000-0000-0000BD4E0000}"/>
    <cellStyle name="Normal 17 3 6 2 2" xfId="17361" xr:uid="{00000000-0005-0000-0000-0000BE4E0000}"/>
    <cellStyle name="Normal 17 3 6 2 3" xfId="29012" xr:uid="{00000000-0005-0000-0000-0000BF4E0000}"/>
    <cellStyle name="Normal 17 3 6 2 4" xfId="35938" xr:uid="{00000000-0005-0000-0000-0000C04E0000}"/>
    <cellStyle name="Normal 17 3 6 3" xfId="11542" xr:uid="{00000000-0005-0000-0000-0000C14E0000}"/>
    <cellStyle name="Normal 17 3 6 4" xfId="23253" xr:uid="{00000000-0005-0000-0000-0000C24E0000}"/>
    <cellStyle name="Normal 17 3 6 5" xfId="35939" xr:uid="{00000000-0005-0000-0000-0000C34E0000}"/>
    <cellStyle name="Normal 17 3 7" xfId="4706" xr:uid="{00000000-0005-0000-0000-0000C44E0000}"/>
    <cellStyle name="Normal 17 3 7 2" xfId="17362" xr:uid="{00000000-0005-0000-0000-0000C54E0000}"/>
    <cellStyle name="Normal 17 3 7 2 2" xfId="29013" xr:uid="{00000000-0005-0000-0000-0000C64E0000}"/>
    <cellStyle name="Normal 17 3 7 3" xfId="11543" xr:uid="{00000000-0005-0000-0000-0000C74E0000}"/>
    <cellStyle name="Normal 17 3 7 4" xfId="23254" xr:uid="{00000000-0005-0000-0000-0000C84E0000}"/>
    <cellStyle name="Normal 17 3 7 5" xfId="35940" xr:uid="{00000000-0005-0000-0000-0000C94E0000}"/>
    <cellStyle name="Normal 17 3 8" xfId="17339" xr:uid="{00000000-0005-0000-0000-0000CA4E0000}"/>
    <cellStyle name="Normal 17 3 8 2" xfId="28990" xr:uid="{00000000-0005-0000-0000-0000CB4E0000}"/>
    <cellStyle name="Normal 17 3 9" xfId="11520" xr:uid="{00000000-0005-0000-0000-0000CC4E0000}"/>
    <cellStyle name="Normal 17 4" xfId="1150" xr:uid="{00000000-0005-0000-0000-0000CD4E0000}"/>
    <cellStyle name="Normal 17 4 2" xfId="1151" xr:uid="{00000000-0005-0000-0000-0000CE4E0000}"/>
    <cellStyle name="Normal 17 4 2 2" xfId="3282" xr:uid="{00000000-0005-0000-0000-0000CF4E0000}"/>
    <cellStyle name="Normal 17 4 2 2 2" xfId="7517" xr:uid="{00000000-0005-0000-0000-0000D04E0000}"/>
    <cellStyle name="Normal 17 4 2 2 2 2" xfId="17365" xr:uid="{00000000-0005-0000-0000-0000D14E0000}"/>
    <cellStyle name="Normal 17 4 2 2 2 3" xfId="29016" xr:uid="{00000000-0005-0000-0000-0000D24E0000}"/>
    <cellStyle name="Normal 17 4 2 2 2 4" xfId="35941" xr:uid="{00000000-0005-0000-0000-0000D34E0000}"/>
    <cellStyle name="Normal 17 4 2 2 3" xfId="11546" xr:uid="{00000000-0005-0000-0000-0000D44E0000}"/>
    <cellStyle name="Normal 17 4 2 2 4" xfId="23257" xr:uid="{00000000-0005-0000-0000-0000D54E0000}"/>
    <cellStyle name="Normal 17 4 2 2 5" xfId="35942" xr:uid="{00000000-0005-0000-0000-0000D64E0000}"/>
    <cellStyle name="Normal 17 4 2 3" xfId="6068" xr:uid="{00000000-0005-0000-0000-0000D74E0000}"/>
    <cellStyle name="Normal 17 4 2 3 2" xfId="17366" xr:uid="{00000000-0005-0000-0000-0000D84E0000}"/>
    <cellStyle name="Normal 17 4 2 3 2 2" xfId="29017" xr:uid="{00000000-0005-0000-0000-0000D94E0000}"/>
    <cellStyle name="Normal 17 4 2 3 3" xfId="11547" xr:uid="{00000000-0005-0000-0000-0000DA4E0000}"/>
    <cellStyle name="Normal 17 4 2 3 4" xfId="23258" xr:uid="{00000000-0005-0000-0000-0000DB4E0000}"/>
    <cellStyle name="Normal 17 4 2 3 5" xfId="35943" xr:uid="{00000000-0005-0000-0000-0000DC4E0000}"/>
    <cellStyle name="Normal 17 4 2 4" xfId="17364" xr:uid="{00000000-0005-0000-0000-0000DD4E0000}"/>
    <cellStyle name="Normal 17 4 2 4 2" xfId="29015" xr:uid="{00000000-0005-0000-0000-0000DE4E0000}"/>
    <cellStyle name="Normal 17 4 2 5" xfId="11545" xr:uid="{00000000-0005-0000-0000-0000DF4E0000}"/>
    <cellStyle name="Normal 17 4 2 6" xfId="23256" xr:uid="{00000000-0005-0000-0000-0000E04E0000}"/>
    <cellStyle name="Normal 17 4 2 7" xfId="35944" xr:uid="{00000000-0005-0000-0000-0000E14E0000}"/>
    <cellStyle name="Normal 17 4 3" xfId="3281" xr:uid="{00000000-0005-0000-0000-0000E24E0000}"/>
    <cellStyle name="Normal 17 4 3 2" xfId="7516" xr:uid="{00000000-0005-0000-0000-0000E34E0000}"/>
    <cellStyle name="Normal 17 4 3 2 2" xfId="17367" xr:uid="{00000000-0005-0000-0000-0000E44E0000}"/>
    <cellStyle name="Normal 17 4 3 2 3" xfId="29018" xr:uid="{00000000-0005-0000-0000-0000E54E0000}"/>
    <cellStyle name="Normal 17 4 3 2 4" xfId="35945" xr:uid="{00000000-0005-0000-0000-0000E64E0000}"/>
    <cellStyle name="Normal 17 4 3 3" xfId="11548" xr:uid="{00000000-0005-0000-0000-0000E74E0000}"/>
    <cellStyle name="Normal 17 4 3 4" xfId="23259" xr:uid="{00000000-0005-0000-0000-0000E84E0000}"/>
    <cellStyle name="Normal 17 4 3 5" xfId="35946" xr:uid="{00000000-0005-0000-0000-0000E94E0000}"/>
    <cellStyle name="Normal 17 4 4" xfId="5070" xr:uid="{00000000-0005-0000-0000-0000EA4E0000}"/>
    <cellStyle name="Normal 17 4 4 2" xfId="17368" xr:uid="{00000000-0005-0000-0000-0000EB4E0000}"/>
    <cellStyle name="Normal 17 4 4 2 2" xfId="29019" xr:uid="{00000000-0005-0000-0000-0000EC4E0000}"/>
    <cellStyle name="Normal 17 4 4 3" xfId="11549" xr:uid="{00000000-0005-0000-0000-0000ED4E0000}"/>
    <cellStyle name="Normal 17 4 4 4" xfId="23260" xr:uid="{00000000-0005-0000-0000-0000EE4E0000}"/>
    <cellStyle name="Normal 17 4 4 5" xfId="35947" xr:uid="{00000000-0005-0000-0000-0000EF4E0000}"/>
    <cellStyle name="Normal 17 4 5" xfId="17363" xr:uid="{00000000-0005-0000-0000-0000F04E0000}"/>
    <cellStyle name="Normal 17 4 5 2" xfId="29014" xr:uid="{00000000-0005-0000-0000-0000F14E0000}"/>
    <cellStyle name="Normal 17 4 6" xfId="11544" xr:uid="{00000000-0005-0000-0000-0000F24E0000}"/>
    <cellStyle name="Normal 17 4 7" xfId="23255" xr:uid="{00000000-0005-0000-0000-0000F34E0000}"/>
    <cellStyle name="Normal 17 4 8" xfId="35948" xr:uid="{00000000-0005-0000-0000-0000F44E0000}"/>
    <cellStyle name="Normal 17 5" xfId="1152" xr:uid="{00000000-0005-0000-0000-0000F54E0000}"/>
    <cellStyle name="Normal 17 5 2" xfId="1153" xr:uid="{00000000-0005-0000-0000-0000F64E0000}"/>
    <cellStyle name="Normal 17 5 2 2" xfId="3284" xr:uid="{00000000-0005-0000-0000-0000F74E0000}"/>
    <cellStyle name="Normal 17 5 2 2 2" xfId="7519" xr:uid="{00000000-0005-0000-0000-0000F84E0000}"/>
    <cellStyle name="Normal 17 5 2 2 2 2" xfId="17371" xr:uid="{00000000-0005-0000-0000-0000F94E0000}"/>
    <cellStyle name="Normal 17 5 2 2 2 3" xfId="29022" xr:uid="{00000000-0005-0000-0000-0000FA4E0000}"/>
    <cellStyle name="Normal 17 5 2 2 2 4" xfId="35949" xr:uid="{00000000-0005-0000-0000-0000FB4E0000}"/>
    <cellStyle name="Normal 17 5 2 2 3" xfId="11552" xr:uid="{00000000-0005-0000-0000-0000FC4E0000}"/>
    <cellStyle name="Normal 17 5 2 2 4" xfId="23263" xr:uid="{00000000-0005-0000-0000-0000FD4E0000}"/>
    <cellStyle name="Normal 17 5 2 2 5" xfId="35950" xr:uid="{00000000-0005-0000-0000-0000FE4E0000}"/>
    <cellStyle name="Normal 17 5 2 3" xfId="6069" xr:uid="{00000000-0005-0000-0000-0000FF4E0000}"/>
    <cellStyle name="Normal 17 5 2 3 2" xfId="17372" xr:uid="{00000000-0005-0000-0000-0000004F0000}"/>
    <cellStyle name="Normal 17 5 2 3 2 2" xfId="29023" xr:uid="{00000000-0005-0000-0000-0000014F0000}"/>
    <cellStyle name="Normal 17 5 2 3 3" xfId="11553" xr:uid="{00000000-0005-0000-0000-0000024F0000}"/>
    <cellStyle name="Normal 17 5 2 3 4" xfId="23264" xr:uid="{00000000-0005-0000-0000-0000034F0000}"/>
    <cellStyle name="Normal 17 5 2 3 5" xfId="35951" xr:uid="{00000000-0005-0000-0000-0000044F0000}"/>
    <cellStyle name="Normal 17 5 2 4" xfId="17370" xr:uid="{00000000-0005-0000-0000-0000054F0000}"/>
    <cellStyle name="Normal 17 5 2 4 2" xfId="29021" xr:uid="{00000000-0005-0000-0000-0000064F0000}"/>
    <cellStyle name="Normal 17 5 2 5" xfId="11551" xr:uid="{00000000-0005-0000-0000-0000074F0000}"/>
    <cellStyle name="Normal 17 5 2 6" xfId="23262" xr:uid="{00000000-0005-0000-0000-0000084F0000}"/>
    <cellStyle name="Normal 17 5 2 7" xfId="35952" xr:uid="{00000000-0005-0000-0000-0000094F0000}"/>
    <cellStyle name="Normal 17 5 3" xfId="3283" xr:uid="{00000000-0005-0000-0000-00000A4F0000}"/>
    <cellStyle name="Normal 17 5 3 2" xfId="7518" xr:uid="{00000000-0005-0000-0000-00000B4F0000}"/>
    <cellStyle name="Normal 17 5 3 2 2" xfId="17373" xr:uid="{00000000-0005-0000-0000-00000C4F0000}"/>
    <cellStyle name="Normal 17 5 3 2 3" xfId="29024" xr:uid="{00000000-0005-0000-0000-00000D4F0000}"/>
    <cellStyle name="Normal 17 5 3 2 4" xfId="35953" xr:uid="{00000000-0005-0000-0000-00000E4F0000}"/>
    <cellStyle name="Normal 17 5 3 3" xfId="11554" xr:uid="{00000000-0005-0000-0000-00000F4F0000}"/>
    <cellStyle name="Normal 17 5 3 4" xfId="23265" xr:uid="{00000000-0005-0000-0000-0000104F0000}"/>
    <cellStyle name="Normal 17 5 3 5" xfId="35954" xr:uid="{00000000-0005-0000-0000-0000114F0000}"/>
    <cellStyle name="Normal 17 5 4" xfId="4828" xr:uid="{00000000-0005-0000-0000-0000124F0000}"/>
    <cellStyle name="Normal 17 5 4 2" xfId="17374" xr:uid="{00000000-0005-0000-0000-0000134F0000}"/>
    <cellStyle name="Normal 17 5 4 2 2" xfId="29025" xr:uid="{00000000-0005-0000-0000-0000144F0000}"/>
    <cellStyle name="Normal 17 5 4 3" xfId="11555" xr:uid="{00000000-0005-0000-0000-0000154F0000}"/>
    <cellStyle name="Normal 17 5 4 4" xfId="23266" xr:uid="{00000000-0005-0000-0000-0000164F0000}"/>
    <cellStyle name="Normal 17 5 4 5" xfId="35955" xr:uid="{00000000-0005-0000-0000-0000174F0000}"/>
    <cellStyle name="Normal 17 5 5" xfId="17369" xr:uid="{00000000-0005-0000-0000-0000184F0000}"/>
    <cellStyle name="Normal 17 5 5 2" xfId="29020" xr:uid="{00000000-0005-0000-0000-0000194F0000}"/>
    <cellStyle name="Normal 17 5 6" xfId="11550" xr:uid="{00000000-0005-0000-0000-00001A4F0000}"/>
    <cellStyle name="Normal 17 5 7" xfId="23261" xr:uid="{00000000-0005-0000-0000-00001B4F0000}"/>
    <cellStyle name="Normal 17 5 8" xfId="35956" xr:uid="{00000000-0005-0000-0000-00001C4F0000}"/>
    <cellStyle name="Normal 17 6" xfId="1154" xr:uid="{00000000-0005-0000-0000-00001D4F0000}"/>
    <cellStyle name="Normal 17 6 2" xfId="1155" xr:uid="{00000000-0005-0000-0000-00001E4F0000}"/>
    <cellStyle name="Normal 17 6 2 2" xfId="3286" xr:uid="{00000000-0005-0000-0000-00001F4F0000}"/>
    <cellStyle name="Normal 17 6 2 2 2" xfId="7521" xr:uid="{00000000-0005-0000-0000-0000204F0000}"/>
    <cellStyle name="Normal 17 6 2 2 2 2" xfId="17377" xr:uid="{00000000-0005-0000-0000-0000214F0000}"/>
    <cellStyle name="Normal 17 6 2 2 2 3" xfId="29028" xr:uid="{00000000-0005-0000-0000-0000224F0000}"/>
    <cellStyle name="Normal 17 6 2 2 2 4" xfId="35957" xr:uid="{00000000-0005-0000-0000-0000234F0000}"/>
    <cellStyle name="Normal 17 6 2 2 3" xfId="11558" xr:uid="{00000000-0005-0000-0000-0000244F0000}"/>
    <cellStyle name="Normal 17 6 2 2 4" xfId="23269" xr:uid="{00000000-0005-0000-0000-0000254F0000}"/>
    <cellStyle name="Normal 17 6 2 2 5" xfId="35958" xr:uid="{00000000-0005-0000-0000-0000264F0000}"/>
    <cellStyle name="Normal 17 6 2 3" xfId="6070" xr:uid="{00000000-0005-0000-0000-0000274F0000}"/>
    <cellStyle name="Normal 17 6 2 3 2" xfId="17378" xr:uid="{00000000-0005-0000-0000-0000284F0000}"/>
    <cellStyle name="Normal 17 6 2 3 2 2" xfId="29029" xr:uid="{00000000-0005-0000-0000-0000294F0000}"/>
    <cellStyle name="Normal 17 6 2 3 3" xfId="11559" xr:uid="{00000000-0005-0000-0000-00002A4F0000}"/>
    <cellStyle name="Normal 17 6 2 3 4" xfId="23270" xr:uid="{00000000-0005-0000-0000-00002B4F0000}"/>
    <cellStyle name="Normal 17 6 2 3 5" xfId="35959" xr:uid="{00000000-0005-0000-0000-00002C4F0000}"/>
    <cellStyle name="Normal 17 6 2 4" xfId="17376" xr:uid="{00000000-0005-0000-0000-00002D4F0000}"/>
    <cellStyle name="Normal 17 6 2 4 2" xfId="29027" xr:uid="{00000000-0005-0000-0000-00002E4F0000}"/>
    <cellStyle name="Normal 17 6 2 5" xfId="11557" xr:uid="{00000000-0005-0000-0000-00002F4F0000}"/>
    <cellStyle name="Normal 17 6 2 6" xfId="23268" xr:uid="{00000000-0005-0000-0000-0000304F0000}"/>
    <cellStyle name="Normal 17 6 2 7" xfId="35960" xr:uid="{00000000-0005-0000-0000-0000314F0000}"/>
    <cellStyle name="Normal 17 6 3" xfId="3285" xr:uid="{00000000-0005-0000-0000-0000324F0000}"/>
    <cellStyle name="Normal 17 6 3 2" xfId="7520" xr:uid="{00000000-0005-0000-0000-0000334F0000}"/>
    <cellStyle name="Normal 17 6 3 2 2" xfId="17379" xr:uid="{00000000-0005-0000-0000-0000344F0000}"/>
    <cellStyle name="Normal 17 6 3 2 3" xfId="29030" xr:uid="{00000000-0005-0000-0000-0000354F0000}"/>
    <cellStyle name="Normal 17 6 3 2 4" xfId="35961" xr:uid="{00000000-0005-0000-0000-0000364F0000}"/>
    <cellStyle name="Normal 17 6 3 3" xfId="11560" xr:uid="{00000000-0005-0000-0000-0000374F0000}"/>
    <cellStyle name="Normal 17 6 3 4" xfId="23271" xr:uid="{00000000-0005-0000-0000-0000384F0000}"/>
    <cellStyle name="Normal 17 6 3 5" xfId="35962" xr:uid="{00000000-0005-0000-0000-0000394F0000}"/>
    <cellStyle name="Normal 17 6 4" xfId="5279" xr:uid="{00000000-0005-0000-0000-00003A4F0000}"/>
    <cellStyle name="Normal 17 6 4 2" xfId="17380" xr:uid="{00000000-0005-0000-0000-00003B4F0000}"/>
    <cellStyle name="Normal 17 6 4 2 2" xfId="29031" xr:uid="{00000000-0005-0000-0000-00003C4F0000}"/>
    <cellStyle name="Normal 17 6 4 3" xfId="11561" xr:uid="{00000000-0005-0000-0000-00003D4F0000}"/>
    <cellStyle name="Normal 17 6 4 4" xfId="23272" xr:uid="{00000000-0005-0000-0000-00003E4F0000}"/>
    <cellStyle name="Normal 17 6 4 5" xfId="35963" xr:uid="{00000000-0005-0000-0000-00003F4F0000}"/>
    <cellStyle name="Normal 17 6 5" xfId="17375" xr:uid="{00000000-0005-0000-0000-0000404F0000}"/>
    <cellStyle name="Normal 17 6 5 2" xfId="29026" xr:uid="{00000000-0005-0000-0000-0000414F0000}"/>
    <cellStyle name="Normal 17 6 6" xfId="11556" xr:uid="{00000000-0005-0000-0000-0000424F0000}"/>
    <cellStyle name="Normal 17 6 7" xfId="23267" xr:uid="{00000000-0005-0000-0000-0000434F0000}"/>
    <cellStyle name="Normal 17 6 8" xfId="35964" xr:uid="{00000000-0005-0000-0000-0000444F0000}"/>
    <cellStyle name="Normal 17 7" xfId="1156" xr:uid="{00000000-0005-0000-0000-0000454F0000}"/>
    <cellStyle name="Normal 17 7 2" xfId="3287" xr:uid="{00000000-0005-0000-0000-0000464F0000}"/>
    <cellStyle name="Normal 17 7 2 2" xfId="7522" xr:uid="{00000000-0005-0000-0000-0000474F0000}"/>
    <cellStyle name="Normal 17 7 2 2 2" xfId="17382" xr:uid="{00000000-0005-0000-0000-0000484F0000}"/>
    <cellStyle name="Normal 17 7 2 2 3" xfId="29033" xr:uid="{00000000-0005-0000-0000-0000494F0000}"/>
    <cellStyle name="Normal 17 7 2 2 4" xfId="35965" xr:uid="{00000000-0005-0000-0000-00004A4F0000}"/>
    <cellStyle name="Normal 17 7 2 3" xfId="11563" xr:uid="{00000000-0005-0000-0000-00004B4F0000}"/>
    <cellStyle name="Normal 17 7 2 4" xfId="23274" xr:uid="{00000000-0005-0000-0000-00004C4F0000}"/>
    <cellStyle name="Normal 17 7 2 5" xfId="35966" xr:uid="{00000000-0005-0000-0000-00004D4F0000}"/>
    <cellStyle name="Normal 17 7 3" xfId="5559" xr:uid="{00000000-0005-0000-0000-00004E4F0000}"/>
    <cellStyle name="Normal 17 7 3 2" xfId="17383" xr:uid="{00000000-0005-0000-0000-00004F4F0000}"/>
    <cellStyle name="Normal 17 7 3 2 2" xfId="29034" xr:uid="{00000000-0005-0000-0000-0000504F0000}"/>
    <cellStyle name="Normal 17 7 3 3" xfId="11564" xr:uid="{00000000-0005-0000-0000-0000514F0000}"/>
    <cellStyle name="Normal 17 7 3 4" xfId="23275" xr:uid="{00000000-0005-0000-0000-0000524F0000}"/>
    <cellStyle name="Normal 17 7 3 5" xfId="35967" xr:uid="{00000000-0005-0000-0000-0000534F0000}"/>
    <cellStyle name="Normal 17 7 4" xfId="17381" xr:uid="{00000000-0005-0000-0000-0000544F0000}"/>
    <cellStyle name="Normal 17 7 4 2" xfId="29032" xr:uid="{00000000-0005-0000-0000-0000554F0000}"/>
    <cellStyle name="Normal 17 7 5" xfId="11562" xr:uid="{00000000-0005-0000-0000-0000564F0000}"/>
    <cellStyle name="Normal 17 7 6" xfId="23273" xr:uid="{00000000-0005-0000-0000-0000574F0000}"/>
    <cellStyle name="Normal 17 7 7" xfId="35968" xr:uid="{00000000-0005-0000-0000-0000584F0000}"/>
    <cellStyle name="Normal 17 8" xfId="3264" xr:uid="{00000000-0005-0000-0000-0000594F0000}"/>
    <cellStyle name="Normal 17 8 2" xfId="7499" xr:uid="{00000000-0005-0000-0000-00005A4F0000}"/>
    <cellStyle name="Normal 17 8 2 2" xfId="17384" xr:uid="{00000000-0005-0000-0000-00005B4F0000}"/>
    <cellStyle name="Normal 17 8 2 3" xfId="29035" xr:uid="{00000000-0005-0000-0000-00005C4F0000}"/>
    <cellStyle name="Normal 17 8 2 4" xfId="35969" xr:uid="{00000000-0005-0000-0000-00005D4F0000}"/>
    <cellStyle name="Normal 17 8 3" xfId="11565" xr:uid="{00000000-0005-0000-0000-00005E4F0000}"/>
    <cellStyle name="Normal 17 8 4" xfId="23276" xr:uid="{00000000-0005-0000-0000-00005F4F0000}"/>
    <cellStyle name="Normal 17 8 5" xfId="35970" xr:uid="{00000000-0005-0000-0000-0000604F0000}"/>
    <cellStyle name="Normal 17 9" xfId="4419" xr:uid="{00000000-0005-0000-0000-0000614F0000}"/>
    <cellStyle name="Normal 17 9 2" xfId="17385" xr:uid="{00000000-0005-0000-0000-0000624F0000}"/>
    <cellStyle name="Normal 17 9 2 2" xfId="29036" xr:uid="{00000000-0005-0000-0000-0000634F0000}"/>
    <cellStyle name="Normal 17 9 3" xfId="11566" xr:uid="{00000000-0005-0000-0000-0000644F0000}"/>
    <cellStyle name="Normal 17 9 4" xfId="23277" xr:uid="{00000000-0005-0000-0000-0000654F0000}"/>
    <cellStyle name="Normal 18" xfId="1157" xr:uid="{00000000-0005-0000-0000-0000664F0000}"/>
    <cellStyle name="Normal 18 2" xfId="1158" xr:uid="{00000000-0005-0000-0000-0000674F0000}"/>
    <cellStyle name="Normal 19" xfId="1159" xr:uid="{00000000-0005-0000-0000-0000684F0000}"/>
    <cellStyle name="Normal 19 2" xfId="1160" xr:uid="{00000000-0005-0000-0000-0000694F0000}"/>
    <cellStyle name="Normal 2" xfId="1161" xr:uid="{00000000-0005-0000-0000-00006A4F0000}"/>
    <cellStyle name="Normal 2 2" xfId="1162" xr:uid="{00000000-0005-0000-0000-00006B4F0000}"/>
    <cellStyle name="Normal 2 2 2" xfId="1163" xr:uid="{00000000-0005-0000-0000-00006C4F0000}"/>
    <cellStyle name="Normal 2 2 2 2" xfId="1164" xr:uid="{00000000-0005-0000-0000-00006D4F0000}"/>
    <cellStyle name="Normal 2 2 3" xfId="1165" xr:uid="{00000000-0005-0000-0000-00006E4F0000}"/>
    <cellStyle name="Normal 2 2 4" xfId="4568" xr:uid="{00000000-0005-0000-0000-00006F4F0000}"/>
    <cellStyle name="Normal 2 2 4 2" xfId="11567" xr:uid="{00000000-0005-0000-0000-0000704F0000}"/>
    <cellStyle name="Normal 2 3" xfId="1166" xr:uid="{00000000-0005-0000-0000-0000714F0000}"/>
    <cellStyle name="Normal 2 3 2" xfId="1167" xr:uid="{00000000-0005-0000-0000-0000724F0000}"/>
    <cellStyle name="Normal 2 3 2 2" xfId="11568" xr:uid="{00000000-0005-0000-0000-0000734F0000}"/>
    <cellStyle name="Normal 2 3 3" xfId="4420" xr:uid="{00000000-0005-0000-0000-0000744F0000}"/>
    <cellStyle name="Normal 2 3 3 2" xfId="17386" xr:uid="{00000000-0005-0000-0000-0000754F0000}"/>
    <cellStyle name="Normal 2 3 3 2 2" xfId="29037" xr:uid="{00000000-0005-0000-0000-0000764F0000}"/>
    <cellStyle name="Normal 2 3 3 3" xfId="11569" xr:uid="{00000000-0005-0000-0000-0000774F0000}"/>
    <cellStyle name="Normal 2 3 3 4" xfId="23278" xr:uid="{00000000-0005-0000-0000-0000784F0000}"/>
    <cellStyle name="Normal 2 3 4" xfId="20264" xr:uid="{00000000-0005-0000-0000-0000794F0000}"/>
    <cellStyle name="Normal 2 3 4 2" xfId="31867" xr:uid="{00000000-0005-0000-0000-00007A4F0000}"/>
    <cellStyle name="Normal 2 4" xfId="1168" xr:uid="{00000000-0005-0000-0000-00007B4F0000}"/>
    <cellStyle name="Normal 2 4 2" xfId="1169" xr:uid="{00000000-0005-0000-0000-00007C4F0000}"/>
    <cellStyle name="Normal 2 4 3" xfId="11570" xr:uid="{00000000-0005-0000-0000-00007D4F0000}"/>
    <cellStyle name="Normal 2 5" xfId="1170" xr:uid="{00000000-0005-0000-0000-00007E4F0000}"/>
    <cellStyle name="Normal 2 5 2" xfId="1171" xr:uid="{00000000-0005-0000-0000-00007F4F0000}"/>
    <cellStyle name="Normal 2 5 3" xfId="11571" xr:uid="{00000000-0005-0000-0000-0000804F0000}"/>
    <cellStyle name="Normal 2 6" xfId="1172" xr:uid="{00000000-0005-0000-0000-0000814F0000}"/>
    <cellStyle name="Normal 2 6 2" xfId="20263" xr:uid="{00000000-0005-0000-0000-0000824F0000}"/>
    <cellStyle name="Normal 2 7" xfId="1173" xr:uid="{00000000-0005-0000-0000-0000834F0000}"/>
    <cellStyle name="Normal 2 7 2" xfId="20299" xr:uid="{00000000-0005-0000-0000-0000844F0000}"/>
    <cellStyle name="Normal 2 8" xfId="4566" xr:uid="{00000000-0005-0000-0000-0000854F0000}"/>
    <cellStyle name="Normal 2 8 2" xfId="20219" xr:uid="{00000000-0005-0000-0000-0000864F0000}"/>
    <cellStyle name="Normal 20" xfId="1174" xr:uid="{00000000-0005-0000-0000-0000874F0000}"/>
    <cellStyle name="Normal 20 2" xfId="1175" xr:uid="{00000000-0005-0000-0000-0000884F0000}"/>
    <cellStyle name="Normal 21" xfId="1176" xr:uid="{00000000-0005-0000-0000-0000894F0000}"/>
    <cellStyle name="Normal 21 2" xfId="1177" xr:uid="{00000000-0005-0000-0000-00008A4F0000}"/>
    <cellStyle name="Normal 22" xfId="1178" xr:uid="{00000000-0005-0000-0000-00008B4F0000}"/>
    <cellStyle name="Normal 22 2" xfId="1179" xr:uid="{00000000-0005-0000-0000-00008C4F0000}"/>
    <cellStyle name="Normal 23" xfId="1180" xr:uid="{00000000-0005-0000-0000-00008D4F0000}"/>
    <cellStyle name="Normal 23 2" xfId="1181" xr:uid="{00000000-0005-0000-0000-00008E4F0000}"/>
    <cellStyle name="Normal 24" xfId="1182" xr:uid="{00000000-0005-0000-0000-00008F4F0000}"/>
    <cellStyle name="Normal 24 2" xfId="1183" xr:uid="{00000000-0005-0000-0000-0000904F0000}"/>
    <cellStyle name="Normal 24 3" xfId="4421" xr:uid="{00000000-0005-0000-0000-0000914F0000}"/>
    <cellStyle name="Normal 25" xfId="1184" xr:uid="{00000000-0005-0000-0000-0000924F0000}"/>
    <cellStyle name="Normal 25 2" xfId="1185" xr:uid="{00000000-0005-0000-0000-0000934F0000}"/>
    <cellStyle name="Normal 25 2 2" xfId="4557" xr:uid="{00000000-0005-0000-0000-0000944F0000}"/>
    <cellStyle name="Normal 25 2 2 2" xfId="31971" xr:uid="{00000000-0005-0000-0000-0000954F0000}"/>
    <cellStyle name="Normal 25 2 2 3" xfId="35971" xr:uid="{00000000-0005-0000-0000-0000964F0000}"/>
    <cellStyle name="Normal 25 2 2 4" xfId="35972" xr:uid="{00000000-0005-0000-0000-0000974F0000}"/>
    <cellStyle name="Normal 25 2 3" xfId="8493" xr:uid="{00000000-0005-0000-0000-0000984F0000}"/>
    <cellStyle name="Normal 25 2 3 2" xfId="31893" xr:uid="{00000000-0005-0000-0000-0000994F0000}"/>
    <cellStyle name="Normal 25 2 3 3" xfId="35973" xr:uid="{00000000-0005-0000-0000-00009A4F0000}"/>
    <cellStyle name="Normal 25 3" xfId="4268" xr:uid="{00000000-0005-0000-0000-00009B4F0000}"/>
    <cellStyle name="Normal 26" xfId="1186" xr:uid="{00000000-0005-0000-0000-00009C4F0000}"/>
    <cellStyle name="Normal 26 2" xfId="1187" xr:uid="{00000000-0005-0000-0000-00009D4F0000}"/>
    <cellStyle name="Normal 26 3" xfId="4498" xr:uid="{00000000-0005-0000-0000-00009E4F0000}"/>
    <cellStyle name="Normal 27" xfId="1188" xr:uid="{00000000-0005-0000-0000-00009F4F0000}"/>
    <cellStyle name="Normal 27 2" xfId="4534" xr:uid="{00000000-0005-0000-0000-0000A04F0000}"/>
    <cellStyle name="Normal 28" xfId="1189" xr:uid="{00000000-0005-0000-0000-0000A14F0000}"/>
    <cellStyle name="Normal 28 2" xfId="4538" xr:uid="{00000000-0005-0000-0000-0000A24F0000}"/>
    <cellStyle name="Normal 29" xfId="1190" xr:uid="{00000000-0005-0000-0000-0000A34F0000}"/>
    <cellStyle name="Normal 29 2" xfId="4542" xr:uid="{00000000-0005-0000-0000-0000A44F0000}"/>
    <cellStyle name="Normal 3" xfId="1" xr:uid="{00000000-0005-0000-0000-0000A54F0000}"/>
    <cellStyle name="Normal 3 10" xfId="20343" xr:uid="{00000000-0005-0000-0000-0000A64F0000}"/>
    <cellStyle name="Normal 3 2" xfId="1191" xr:uid="{00000000-0005-0000-0000-0000A74F0000}"/>
    <cellStyle name="Normal 3 2 2" xfId="1192" xr:uid="{00000000-0005-0000-0000-0000A84F0000}"/>
    <cellStyle name="Normal 3 2 2 2" xfId="4424" xr:uid="{00000000-0005-0000-0000-0000A94F0000}"/>
    <cellStyle name="Normal 3 2 2 2 2" xfId="20266" xr:uid="{00000000-0005-0000-0000-0000AA4F0000}"/>
    <cellStyle name="Normal 3 2 2 2 2 2" xfId="31868" xr:uid="{00000000-0005-0000-0000-0000AB4F0000}"/>
    <cellStyle name="Normal 3 2 2 2 2 3" xfId="35974" xr:uid="{00000000-0005-0000-0000-0000AC4F0000}"/>
    <cellStyle name="Normal 3 2 2 2 3" xfId="11573" xr:uid="{00000000-0005-0000-0000-0000AD4F0000}"/>
    <cellStyle name="Normal 3 2 2 2 3 2" xfId="35975" xr:uid="{00000000-0005-0000-0000-0000AE4F0000}"/>
    <cellStyle name="Normal 3 2 2 2 4" xfId="31974" xr:uid="{00000000-0005-0000-0000-0000AF4F0000}"/>
    <cellStyle name="Normal 3 2 2 2 5" xfId="35976" xr:uid="{00000000-0005-0000-0000-0000B04F0000}"/>
    <cellStyle name="Normal 3 2 2 3" xfId="8509" xr:uid="{00000000-0005-0000-0000-0000B14F0000}"/>
    <cellStyle name="Normal 3 2 2 3 2" xfId="31886" xr:uid="{00000000-0005-0000-0000-0000B24F0000}"/>
    <cellStyle name="Normal 3 2 2 3 3" xfId="35977" xr:uid="{00000000-0005-0000-0000-0000B34F0000}"/>
    <cellStyle name="Normal 3 2 3" xfId="1193" xr:uid="{00000000-0005-0000-0000-0000B44F0000}"/>
    <cellStyle name="Normal 3 2 3 2" xfId="4423" xr:uid="{00000000-0005-0000-0000-0000B54F0000}"/>
    <cellStyle name="Normal 3 2 3 2 2" xfId="20267" xr:uid="{00000000-0005-0000-0000-0000B64F0000}"/>
    <cellStyle name="Normal 3 2 3 2 2 2" xfId="35978" xr:uid="{00000000-0005-0000-0000-0000B74F0000}"/>
    <cellStyle name="Normal 3 2 3 2 3" xfId="31869" xr:uid="{00000000-0005-0000-0000-0000B84F0000}"/>
    <cellStyle name="Normal 3 2 3 2 3 2" xfId="35979" xr:uid="{00000000-0005-0000-0000-0000B94F0000}"/>
    <cellStyle name="Normal 3 2 3 2 4" xfId="31925" xr:uid="{00000000-0005-0000-0000-0000BA4F0000}"/>
    <cellStyle name="Normal 3 2 3 2 5" xfId="35980" xr:uid="{00000000-0005-0000-0000-0000BB4F0000}"/>
    <cellStyle name="Normal 3 2 3 3" xfId="8513" xr:uid="{00000000-0005-0000-0000-0000BC4F0000}"/>
    <cellStyle name="Normal 3 2 3 3 2" xfId="31949" xr:uid="{00000000-0005-0000-0000-0000BD4F0000}"/>
    <cellStyle name="Normal 3 2 3 3 3" xfId="35981" xr:uid="{00000000-0005-0000-0000-0000BE4F0000}"/>
    <cellStyle name="Normal 3 2 4" xfId="4233" xr:uid="{00000000-0005-0000-0000-0000BF4F0000}"/>
    <cellStyle name="Normal 3 3" xfId="1194" xr:uid="{00000000-0005-0000-0000-0000C04F0000}"/>
    <cellStyle name="Normal 3 3 2" xfId="4426" xr:uid="{00000000-0005-0000-0000-0000C14F0000}"/>
    <cellStyle name="Normal 3 3 2 2" xfId="8520" xr:uid="{00000000-0005-0000-0000-0000C24F0000}"/>
    <cellStyle name="Normal 3 3 2 2 2" xfId="20268" xr:uid="{00000000-0005-0000-0000-0000C34F0000}"/>
    <cellStyle name="Normal 3 3 2 2 2 2" xfId="35982" xr:uid="{00000000-0005-0000-0000-0000C44F0000}"/>
    <cellStyle name="Normal 3 3 2 2 3" xfId="31870" xr:uid="{00000000-0005-0000-0000-0000C54F0000}"/>
    <cellStyle name="Normal 3 3 2 2 4" xfId="31883" xr:uid="{00000000-0005-0000-0000-0000C64F0000}"/>
    <cellStyle name="Normal 3 3 2 2 5" xfId="35983" xr:uid="{00000000-0005-0000-0000-0000C74F0000}"/>
    <cellStyle name="Normal 3 3 2 3" xfId="11574" xr:uid="{00000000-0005-0000-0000-0000C84F0000}"/>
    <cellStyle name="Normal 3 3 2 3 2" xfId="35984" xr:uid="{00000000-0005-0000-0000-0000C94F0000}"/>
    <cellStyle name="Normal 3 3 2 4" xfId="31923" xr:uid="{00000000-0005-0000-0000-0000CA4F0000}"/>
    <cellStyle name="Normal 3 3 2 5" xfId="35985" xr:uid="{00000000-0005-0000-0000-0000CB4F0000}"/>
    <cellStyle name="Normal 3 3 3" xfId="4425" xr:uid="{00000000-0005-0000-0000-0000CC4F0000}"/>
    <cellStyle name="Normal 3 3 3 2" xfId="8519" xr:uid="{00000000-0005-0000-0000-0000CD4F0000}"/>
    <cellStyle name="Normal 3 3 3 2 2" xfId="31884" xr:uid="{00000000-0005-0000-0000-0000CE4F0000}"/>
    <cellStyle name="Normal 3 3 3 2 3" xfId="35986" xr:uid="{00000000-0005-0000-0000-0000CF4F0000}"/>
    <cellStyle name="Normal 3 3 3 3" xfId="31924" xr:uid="{00000000-0005-0000-0000-0000D04F0000}"/>
    <cellStyle name="Normal 3 3 3 4" xfId="35987" xr:uid="{00000000-0005-0000-0000-0000D14F0000}"/>
    <cellStyle name="Normal 3 4" xfId="1195" xr:uid="{00000000-0005-0000-0000-0000D24F0000}"/>
    <cellStyle name="Normal 3 4 2" xfId="4427" xr:uid="{00000000-0005-0000-0000-0000D34F0000}"/>
    <cellStyle name="Normal 3 4 2 2" xfId="8525" xr:uid="{00000000-0005-0000-0000-0000D44F0000}"/>
    <cellStyle name="Normal 3 4 2 2 2" xfId="31880" xr:uid="{00000000-0005-0000-0000-0000D54F0000}"/>
    <cellStyle name="Normal 3 4 2 2 3" xfId="35988" xr:uid="{00000000-0005-0000-0000-0000D64F0000}"/>
    <cellStyle name="Normal 3 4 2 3" xfId="20269" xr:uid="{00000000-0005-0000-0000-0000D74F0000}"/>
    <cellStyle name="Normal 3 4 2 3 2" xfId="35989" xr:uid="{00000000-0005-0000-0000-0000D84F0000}"/>
    <cellStyle name="Normal 3 4 2 4" xfId="31871" xr:uid="{00000000-0005-0000-0000-0000D94F0000}"/>
    <cellStyle name="Normal 3 4 2 5" xfId="31922" xr:uid="{00000000-0005-0000-0000-0000DA4F0000}"/>
    <cellStyle name="Normal 3 4 2 6" xfId="35990" xr:uid="{00000000-0005-0000-0000-0000DB4F0000}"/>
    <cellStyle name="Normal 3 4 3" xfId="4243" xr:uid="{00000000-0005-0000-0000-0000DC4F0000}"/>
    <cellStyle name="Normal 3 5" xfId="4422" xr:uid="{00000000-0005-0000-0000-0000DD4F0000}"/>
    <cellStyle name="Normal 3 5 2" xfId="5823" xr:uid="{00000000-0005-0000-0000-0000DE4F0000}"/>
    <cellStyle name="Normal 3 5 2 2" xfId="31959" xr:uid="{00000000-0005-0000-0000-0000DF4F0000}"/>
    <cellStyle name="Normal 3 5 2 3" xfId="35991" xr:uid="{00000000-0005-0000-0000-0000E04F0000}"/>
    <cellStyle name="Normal 3 5 3" xfId="20265" xr:uid="{00000000-0005-0000-0000-0000E14F0000}"/>
    <cellStyle name="Normal 3 5 3 2" xfId="35992" xr:uid="{00000000-0005-0000-0000-0000E24F0000}"/>
    <cellStyle name="Normal 3 5 4" xfId="31975" xr:uid="{00000000-0005-0000-0000-0000E34F0000}"/>
    <cellStyle name="Normal 3 5 5" xfId="35993" xr:uid="{00000000-0005-0000-0000-0000E44F0000}"/>
    <cellStyle name="Normal 3 6" xfId="20297" xr:uid="{00000000-0005-0000-0000-0000E54F0000}"/>
    <cellStyle name="Normal 3 7" xfId="20217" xr:uid="{00000000-0005-0000-0000-0000E64F0000}"/>
    <cellStyle name="Normal 3 8" xfId="11572" xr:uid="{00000000-0005-0000-0000-0000E74F0000}"/>
    <cellStyle name="Normal 3 9" xfId="8538" xr:uid="{00000000-0005-0000-0000-0000E84F0000}"/>
    <cellStyle name="Normal 30" xfId="1196" xr:uid="{00000000-0005-0000-0000-0000E94F0000}"/>
    <cellStyle name="Normal 30 2" xfId="4550" xr:uid="{00000000-0005-0000-0000-0000EA4F0000}"/>
    <cellStyle name="Normal 31" xfId="1197" xr:uid="{00000000-0005-0000-0000-0000EB4F0000}"/>
    <cellStyle name="Normal 31 2" xfId="4552" xr:uid="{00000000-0005-0000-0000-0000EC4F0000}"/>
    <cellStyle name="Normal 32" xfId="1198" xr:uid="{00000000-0005-0000-0000-0000ED4F0000}"/>
    <cellStyle name="Normal 32 2" xfId="4554" xr:uid="{00000000-0005-0000-0000-0000EE4F0000}"/>
    <cellStyle name="Normal 33" xfId="1199" xr:uid="{00000000-0005-0000-0000-0000EF4F0000}"/>
    <cellStyle name="Normal 33 2" xfId="4556" xr:uid="{00000000-0005-0000-0000-0000F04F0000}"/>
    <cellStyle name="Normal 34" xfId="1200" xr:uid="{00000000-0005-0000-0000-0000F14F0000}"/>
    <cellStyle name="Normal 34 2" xfId="4561" xr:uid="{00000000-0005-0000-0000-0000F24F0000}"/>
    <cellStyle name="Normal 35" xfId="1201" xr:uid="{00000000-0005-0000-0000-0000F34F0000}"/>
    <cellStyle name="Normal 35 2" xfId="4530" xr:uid="{00000000-0005-0000-0000-0000F44F0000}"/>
    <cellStyle name="Normal 36" xfId="1202" xr:uid="{00000000-0005-0000-0000-0000F54F0000}"/>
    <cellStyle name="Normal 36 2" xfId="4545" xr:uid="{00000000-0005-0000-0000-0000F64F0000}"/>
    <cellStyle name="Normal 37" xfId="1203" xr:uid="{00000000-0005-0000-0000-0000F74F0000}"/>
    <cellStyle name="Normal 38" xfId="1204" xr:uid="{00000000-0005-0000-0000-0000F84F0000}"/>
    <cellStyle name="Normal 39" xfId="1205" xr:uid="{00000000-0005-0000-0000-0000F94F0000}"/>
    <cellStyle name="Normal 4" xfId="1206" xr:uid="{00000000-0005-0000-0000-0000FA4F0000}"/>
    <cellStyle name="Normal 4 10" xfId="1207" xr:uid="{00000000-0005-0000-0000-0000FB4F0000}"/>
    <cellStyle name="Normal 4 10 10" xfId="23280" xr:uid="{00000000-0005-0000-0000-0000FC4F0000}"/>
    <cellStyle name="Normal 4 10 11" xfId="35994" xr:uid="{00000000-0005-0000-0000-0000FD4F0000}"/>
    <cellStyle name="Normal 4 10 2" xfId="1208" xr:uid="{00000000-0005-0000-0000-0000FE4F0000}"/>
    <cellStyle name="Normal 4 10 2 2" xfId="1209" xr:uid="{00000000-0005-0000-0000-0000FF4F0000}"/>
    <cellStyle name="Normal 4 10 2 2 2" xfId="3291" xr:uid="{00000000-0005-0000-0000-000000500000}"/>
    <cellStyle name="Normal 4 10 2 2 2 2" xfId="7525" xr:uid="{00000000-0005-0000-0000-000001500000}"/>
    <cellStyle name="Normal 4 10 2 2 2 2 2" xfId="17391" xr:uid="{00000000-0005-0000-0000-000002500000}"/>
    <cellStyle name="Normal 4 10 2 2 2 2 3" xfId="29042" xr:uid="{00000000-0005-0000-0000-000003500000}"/>
    <cellStyle name="Normal 4 10 2 2 2 2 4" xfId="35995" xr:uid="{00000000-0005-0000-0000-000004500000}"/>
    <cellStyle name="Normal 4 10 2 2 2 3" xfId="11579" xr:uid="{00000000-0005-0000-0000-000005500000}"/>
    <cellStyle name="Normal 4 10 2 2 2 4" xfId="23283" xr:uid="{00000000-0005-0000-0000-000006500000}"/>
    <cellStyle name="Normal 4 10 2 2 2 5" xfId="35996" xr:uid="{00000000-0005-0000-0000-000007500000}"/>
    <cellStyle name="Normal 4 10 2 2 3" xfId="6071" xr:uid="{00000000-0005-0000-0000-000008500000}"/>
    <cellStyle name="Normal 4 10 2 2 3 2" xfId="17392" xr:uid="{00000000-0005-0000-0000-000009500000}"/>
    <cellStyle name="Normal 4 10 2 2 3 2 2" xfId="29043" xr:uid="{00000000-0005-0000-0000-00000A500000}"/>
    <cellStyle name="Normal 4 10 2 2 3 3" xfId="11580" xr:uid="{00000000-0005-0000-0000-00000B500000}"/>
    <cellStyle name="Normal 4 10 2 2 3 4" xfId="23284" xr:uid="{00000000-0005-0000-0000-00000C500000}"/>
    <cellStyle name="Normal 4 10 2 2 3 5" xfId="35997" xr:uid="{00000000-0005-0000-0000-00000D500000}"/>
    <cellStyle name="Normal 4 10 2 2 4" xfId="17390" xr:uid="{00000000-0005-0000-0000-00000E500000}"/>
    <cellStyle name="Normal 4 10 2 2 4 2" xfId="29041" xr:uid="{00000000-0005-0000-0000-00000F500000}"/>
    <cellStyle name="Normal 4 10 2 2 5" xfId="11578" xr:uid="{00000000-0005-0000-0000-000010500000}"/>
    <cellStyle name="Normal 4 10 2 2 6" xfId="23282" xr:uid="{00000000-0005-0000-0000-000011500000}"/>
    <cellStyle name="Normal 4 10 2 2 7" xfId="35998" xr:uid="{00000000-0005-0000-0000-000012500000}"/>
    <cellStyle name="Normal 4 10 2 3" xfId="3290" xr:uid="{00000000-0005-0000-0000-000013500000}"/>
    <cellStyle name="Normal 4 10 2 3 2" xfId="7524" xr:uid="{00000000-0005-0000-0000-000014500000}"/>
    <cellStyle name="Normal 4 10 2 3 2 2" xfId="17393" xr:uid="{00000000-0005-0000-0000-000015500000}"/>
    <cellStyle name="Normal 4 10 2 3 2 3" xfId="29044" xr:uid="{00000000-0005-0000-0000-000016500000}"/>
    <cellStyle name="Normal 4 10 2 3 2 4" xfId="35999" xr:uid="{00000000-0005-0000-0000-000017500000}"/>
    <cellStyle name="Normal 4 10 2 3 3" xfId="11581" xr:uid="{00000000-0005-0000-0000-000018500000}"/>
    <cellStyle name="Normal 4 10 2 3 4" xfId="23285" xr:uid="{00000000-0005-0000-0000-000019500000}"/>
    <cellStyle name="Normal 4 10 2 3 5" xfId="36000" xr:uid="{00000000-0005-0000-0000-00001A500000}"/>
    <cellStyle name="Normal 4 10 2 4" xfId="5183" xr:uid="{00000000-0005-0000-0000-00001B500000}"/>
    <cellStyle name="Normal 4 10 2 4 2" xfId="17394" xr:uid="{00000000-0005-0000-0000-00001C500000}"/>
    <cellStyle name="Normal 4 10 2 4 2 2" xfId="29045" xr:uid="{00000000-0005-0000-0000-00001D500000}"/>
    <cellStyle name="Normal 4 10 2 4 3" xfId="11582" xr:uid="{00000000-0005-0000-0000-00001E500000}"/>
    <cellStyle name="Normal 4 10 2 4 4" xfId="23286" xr:uid="{00000000-0005-0000-0000-00001F500000}"/>
    <cellStyle name="Normal 4 10 2 4 5" xfId="36001" xr:uid="{00000000-0005-0000-0000-000020500000}"/>
    <cellStyle name="Normal 4 10 2 5" xfId="17389" xr:uid="{00000000-0005-0000-0000-000021500000}"/>
    <cellStyle name="Normal 4 10 2 5 2" xfId="29040" xr:uid="{00000000-0005-0000-0000-000022500000}"/>
    <cellStyle name="Normal 4 10 2 6" xfId="11577" xr:uid="{00000000-0005-0000-0000-000023500000}"/>
    <cellStyle name="Normal 4 10 2 7" xfId="23281" xr:uid="{00000000-0005-0000-0000-000024500000}"/>
    <cellStyle name="Normal 4 10 2 8" xfId="36002" xr:uid="{00000000-0005-0000-0000-000025500000}"/>
    <cellStyle name="Normal 4 10 3" xfId="1210" xr:uid="{00000000-0005-0000-0000-000026500000}"/>
    <cellStyle name="Normal 4 10 3 2" xfId="1211" xr:uid="{00000000-0005-0000-0000-000027500000}"/>
    <cellStyle name="Normal 4 10 3 2 2" xfId="3293" xr:uid="{00000000-0005-0000-0000-000028500000}"/>
    <cellStyle name="Normal 4 10 3 2 2 2" xfId="7527" xr:uid="{00000000-0005-0000-0000-000029500000}"/>
    <cellStyle name="Normal 4 10 3 2 2 2 2" xfId="17397" xr:uid="{00000000-0005-0000-0000-00002A500000}"/>
    <cellStyle name="Normal 4 10 3 2 2 2 3" xfId="29048" xr:uid="{00000000-0005-0000-0000-00002B500000}"/>
    <cellStyle name="Normal 4 10 3 2 2 2 4" xfId="36003" xr:uid="{00000000-0005-0000-0000-00002C500000}"/>
    <cellStyle name="Normal 4 10 3 2 2 3" xfId="11585" xr:uid="{00000000-0005-0000-0000-00002D500000}"/>
    <cellStyle name="Normal 4 10 3 2 2 4" xfId="23289" xr:uid="{00000000-0005-0000-0000-00002E500000}"/>
    <cellStyle name="Normal 4 10 3 2 2 5" xfId="36004" xr:uid="{00000000-0005-0000-0000-00002F500000}"/>
    <cellStyle name="Normal 4 10 3 2 3" xfId="6072" xr:uid="{00000000-0005-0000-0000-000030500000}"/>
    <cellStyle name="Normal 4 10 3 2 3 2" xfId="17398" xr:uid="{00000000-0005-0000-0000-000031500000}"/>
    <cellStyle name="Normal 4 10 3 2 3 2 2" xfId="29049" xr:uid="{00000000-0005-0000-0000-000032500000}"/>
    <cellStyle name="Normal 4 10 3 2 3 3" xfId="11586" xr:uid="{00000000-0005-0000-0000-000033500000}"/>
    <cellStyle name="Normal 4 10 3 2 3 4" xfId="23290" xr:uid="{00000000-0005-0000-0000-000034500000}"/>
    <cellStyle name="Normal 4 10 3 2 3 5" xfId="36005" xr:uid="{00000000-0005-0000-0000-000035500000}"/>
    <cellStyle name="Normal 4 10 3 2 4" xfId="17396" xr:uid="{00000000-0005-0000-0000-000036500000}"/>
    <cellStyle name="Normal 4 10 3 2 4 2" xfId="29047" xr:uid="{00000000-0005-0000-0000-000037500000}"/>
    <cellStyle name="Normal 4 10 3 2 5" xfId="11584" xr:uid="{00000000-0005-0000-0000-000038500000}"/>
    <cellStyle name="Normal 4 10 3 2 6" xfId="23288" xr:uid="{00000000-0005-0000-0000-000039500000}"/>
    <cellStyle name="Normal 4 10 3 2 7" xfId="36006" xr:uid="{00000000-0005-0000-0000-00003A500000}"/>
    <cellStyle name="Normal 4 10 3 3" xfId="3292" xr:uid="{00000000-0005-0000-0000-00003B500000}"/>
    <cellStyle name="Normal 4 10 3 3 2" xfId="7526" xr:uid="{00000000-0005-0000-0000-00003C500000}"/>
    <cellStyle name="Normal 4 10 3 3 2 2" xfId="17399" xr:uid="{00000000-0005-0000-0000-00003D500000}"/>
    <cellStyle name="Normal 4 10 3 3 2 3" xfId="29050" xr:uid="{00000000-0005-0000-0000-00003E500000}"/>
    <cellStyle name="Normal 4 10 3 3 2 4" xfId="36007" xr:uid="{00000000-0005-0000-0000-00003F500000}"/>
    <cellStyle name="Normal 4 10 3 3 3" xfId="11587" xr:uid="{00000000-0005-0000-0000-000040500000}"/>
    <cellStyle name="Normal 4 10 3 3 4" xfId="23291" xr:uid="{00000000-0005-0000-0000-000041500000}"/>
    <cellStyle name="Normal 4 10 3 3 5" xfId="36008" xr:uid="{00000000-0005-0000-0000-000042500000}"/>
    <cellStyle name="Normal 4 10 3 4" xfId="4941" xr:uid="{00000000-0005-0000-0000-000043500000}"/>
    <cellStyle name="Normal 4 10 3 4 2" xfId="17400" xr:uid="{00000000-0005-0000-0000-000044500000}"/>
    <cellStyle name="Normal 4 10 3 4 2 2" xfId="29051" xr:uid="{00000000-0005-0000-0000-000045500000}"/>
    <cellStyle name="Normal 4 10 3 4 3" xfId="11588" xr:uid="{00000000-0005-0000-0000-000046500000}"/>
    <cellStyle name="Normal 4 10 3 4 4" xfId="23292" xr:uid="{00000000-0005-0000-0000-000047500000}"/>
    <cellStyle name="Normal 4 10 3 4 5" xfId="36009" xr:uid="{00000000-0005-0000-0000-000048500000}"/>
    <cellStyle name="Normal 4 10 3 5" xfId="17395" xr:uid="{00000000-0005-0000-0000-000049500000}"/>
    <cellStyle name="Normal 4 10 3 5 2" xfId="29046" xr:uid="{00000000-0005-0000-0000-00004A500000}"/>
    <cellStyle name="Normal 4 10 3 6" xfId="11583" xr:uid="{00000000-0005-0000-0000-00004B500000}"/>
    <cellStyle name="Normal 4 10 3 7" xfId="23287" xr:uid="{00000000-0005-0000-0000-00004C500000}"/>
    <cellStyle name="Normal 4 10 3 8" xfId="36010" xr:uid="{00000000-0005-0000-0000-00004D500000}"/>
    <cellStyle name="Normal 4 10 4" xfId="1212" xr:uid="{00000000-0005-0000-0000-00004E500000}"/>
    <cellStyle name="Normal 4 10 4 2" xfId="1213" xr:uid="{00000000-0005-0000-0000-00004F500000}"/>
    <cellStyle name="Normal 4 10 4 2 2" xfId="3295" xr:uid="{00000000-0005-0000-0000-000050500000}"/>
    <cellStyle name="Normal 4 10 4 2 2 2" xfId="7529" xr:uid="{00000000-0005-0000-0000-000051500000}"/>
    <cellStyle name="Normal 4 10 4 2 2 2 2" xfId="17403" xr:uid="{00000000-0005-0000-0000-000052500000}"/>
    <cellStyle name="Normal 4 10 4 2 2 2 3" xfId="29054" xr:uid="{00000000-0005-0000-0000-000053500000}"/>
    <cellStyle name="Normal 4 10 4 2 2 2 4" xfId="36011" xr:uid="{00000000-0005-0000-0000-000054500000}"/>
    <cellStyle name="Normal 4 10 4 2 2 3" xfId="11591" xr:uid="{00000000-0005-0000-0000-000055500000}"/>
    <cellStyle name="Normal 4 10 4 2 2 4" xfId="23295" xr:uid="{00000000-0005-0000-0000-000056500000}"/>
    <cellStyle name="Normal 4 10 4 2 2 5" xfId="36012" xr:uid="{00000000-0005-0000-0000-000057500000}"/>
    <cellStyle name="Normal 4 10 4 2 3" xfId="6073" xr:uid="{00000000-0005-0000-0000-000058500000}"/>
    <cellStyle name="Normal 4 10 4 2 3 2" xfId="17404" xr:uid="{00000000-0005-0000-0000-000059500000}"/>
    <cellStyle name="Normal 4 10 4 2 3 2 2" xfId="29055" xr:uid="{00000000-0005-0000-0000-00005A500000}"/>
    <cellStyle name="Normal 4 10 4 2 3 3" xfId="11592" xr:uid="{00000000-0005-0000-0000-00005B500000}"/>
    <cellStyle name="Normal 4 10 4 2 3 4" xfId="23296" xr:uid="{00000000-0005-0000-0000-00005C500000}"/>
    <cellStyle name="Normal 4 10 4 2 3 5" xfId="36013" xr:uid="{00000000-0005-0000-0000-00005D500000}"/>
    <cellStyle name="Normal 4 10 4 2 4" xfId="17402" xr:uid="{00000000-0005-0000-0000-00005E500000}"/>
    <cellStyle name="Normal 4 10 4 2 4 2" xfId="29053" xr:uid="{00000000-0005-0000-0000-00005F500000}"/>
    <cellStyle name="Normal 4 10 4 2 5" xfId="11590" xr:uid="{00000000-0005-0000-0000-000060500000}"/>
    <cellStyle name="Normal 4 10 4 2 6" xfId="23294" xr:uid="{00000000-0005-0000-0000-000061500000}"/>
    <cellStyle name="Normal 4 10 4 2 7" xfId="36014" xr:uid="{00000000-0005-0000-0000-000062500000}"/>
    <cellStyle name="Normal 4 10 4 3" xfId="3294" xr:uid="{00000000-0005-0000-0000-000063500000}"/>
    <cellStyle name="Normal 4 10 4 3 2" xfId="7528" xr:uid="{00000000-0005-0000-0000-000064500000}"/>
    <cellStyle name="Normal 4 10 4 3 2 2" xfId="17405" xr:uid="{00000000-0005-0000-0000-000065500000}"/>
    <cellStyle name="Normal 4 10 4 3 2 3" xfId="29056" xr:uid="{00000000-0005-0000-0000-000066500000}"/>
    <cellStyle name="Normal 4 10 4 3 2 4" xfId="36015" xr:uid="{00000000-0005-0000-0000-000067500000}"/>
    <cellStyle name="Normal 4 10 4 3 3" xfId="11593" xr:uid="{00000000-0005-0000-0000-000068500000}"/>
    <cellStyle name="Normal 4 10 4 3 4" xfId="23297" xr:uid="{00000000-0005-0000-0000-000069500000}"/>
    <cellStyle name="Normal 4 10 4 3 5" xfId="36016" xr:uid="{00000000-0005-0000-0000-00006A500000}"/>
    <cellStyle name="Normal 4 10 4 4" xfId="5392" xr:uid="{00000000-0005-0000-0000-00006B500000}"/>
    <cellStyle name="Normal 4 10 4 4 2" xfId="17406" xr:uid="{00000000-0005-0000-0000-00006C500000}"/>
    <cellStyle name="Normal 4 10 4 4 2 2" xfId="29057" xr:uid="{00000000-0005-0000-0000-00006D500000}"/>
    <cellStyle name="Normal 4 10 4 4 3" xfId="11594" xr:uid="{00000000-0005-0000-0000-00006E500000}"/>
    <cellStyle name="Normal 4 10 4 4 4" xfId="23298" xr:uid="{00000000-0005-0000-0000-00006F500000}"/>
    <cellStyle name="Normal 4 10 4 4 5" xfId="36017" xr:uid="{00000000-0005-0000-0000-000070500000}"/>
    <cellStyle name="Normal 4 10 4 5" xfId="17401" xr:uid="{00000000-0005-0000-0000-000071500000}"/>
    <cellStyle name="Normal 4 10 4 5 2" xfId="29052" xr:uid="{00000000-0005-0000-0000-000072500000}"/>
    <cellStyle name="Normal 4 10 4 6" xfId="11589" xr:uid="{00000000-0005-0000-0000-000073500000}"/>
    <cellStyle name="Normal 4 10 4 7" xfId="23293" xr:uid="{00000000-0005-0000-0000-000074500000}"/>
    <cellStyle name="Normal 4 10 4 8" xfId="36018" xr:uid="{00000000-0005-0000-0000-000075500000}"/>
    <cellStyle name="Normal 4 10 5" xfId="1214" xr:uid="{00000000-0005-0000-0000-000076500000}"/>
    <cellStyle name="Normal 4 10 5 2" xfId="3296" xr:uid="{00000000-0005-0000-0000-000077500000}"/>
    <cellStyle name="Normal 4 10 5 2 2" xfId="7530" xr:uid="{00000000-0005-0000-0000-000078500000}"/>
    <cellStyle name="Normal 4 10 5 2 2 2" xfId="17408" xr:uid="{00000000-0005-0000-0000-000079500000}"/>
    <cellStyle name="Normal 4 10 5 2 2 3" xfId="29059" xr:uid="{00000000-0005-0000-0000-00007A500000}"/>
    <cellStyle name="Normal 4 10 5 2 2 4" xfId="36019" xr:uid="{00000000-0005-0000-0000-00007B500000}"/>
    <cellStyle name="Normal 4 10 5 2 3" xfId="11596" xr:uid="{00000000-0005-0000-0000-00007C500000}"/>
    <cellStyle name="Normal 4 10 5 2 4" xfId="23300" xr:uid="{00000000-0005-0000-0000-00007D500000}"/>
    <cellStyle name="Normal 4 10 5 2 5" xfId="36020" xr:uid="{00000000-0005-0000-0000-00007E500000}"/>
    <cellStyle name="Normal 4 10 5 3" xfId="6074" xr:uid="{00000000-0005-0000-0000-00007F500000}"/>
    <cellStyle name="Normal 4 10 5 3 2" xfId="17409" xr:uid="{00000000-0005-0000-0000-000080500000}"/>
    <cellStyle name="Normal 4 10 5 3 2 2" xfId="29060" xr:uid="{00000000-0005-0000-0000-000081500000}"/>
    <cellStyle name="Normal 4 10 5 3 3" xfId="11597" xr:uid="{00000000-0005-0000-0000-000082500000}"/>
    <cellStyle name="Normal 4 10 5 3 4" xfId="23301" xr:uid="{00000000-0005-0000-0000-000083500000}"/>
    <cellStyle name="Normal 4 10 5 3 5" xfId="36021" xr:uid="{00000000-0005-0000-0000-000084500000}"/>
    <cellStyle name="Normal 4 10 5 4" xfId="17407" xr:uid="{00000000-0005-0000-0000-000085500000}"/>
    <cellStyle name="Normal 4 10 5 4 2" xfId="29058" xr:uid="{00000000-0005-0000-0000-000086500000}"/>
    <cellStyle name="Normal 4 10 5 5" xfId="11595" xr:uid="{00000000-0005-0000-0000-000087500000}"/>
    <cellStyle name="Normal 4 10 5 6" xfId="23299" xr:uid="{00000000-0005-0000-0000-000088500000}"/>
    <cellStyle name="Normal 4 10 5 7" xfId="36022" xr:uid="{00000000-0005-0000-0000-000089500000}"/>
    <cellStyle name="Normal 4 10 6" xfId="3289" xr:uid="{00000000-0005-0000-0000-00008A500000}"/>
    <cellStyle name="Normal 4 10 6 2" xfId="7523" xr:uid="{00000000-0005-0000-0000-00008B500000}"/>
    <cellStyle name="Normal 4 10 6 2 2" xfId="17410" xr:uid="{00000000-0005-0000-0000-00008C500000}"/>
    <cellStyle name="Normal 4 10 6 2 3" xfId="29061" xr:uid="{00000000-0005-0000-0000-00008D500000}"/>
    <cellStyle name="Normal 4 10 6 2 4" xfId="36023" xr:uid="{00000000-0005-0000-0000-00008E500000}"/>
    <cellStyle name="Normal 4 10 6 3" xfId="11598" xr:uid="{00000000-0005-0000-0000-00008F500000}"/>
    <cellStyle name="Normal 4 10 6 4" xfId="23302" xr:uid="{00000000-0005-0000-0000-000090500000}"/>
    <cellStyle name="Normal 4 10 6 5" xfId="36024" xr:uid="{00000000-0005-0000-0000-000091500000}"/>
    <cellStyle name="Normal 4 10 7" xfId="4699" xr:uid="{00000000-0005-0000-0000-000092500000}"/>
    <cellStyle name="Normal 4 10 7 2" xfId="17411" xr:uid="{00000000-0005-0000-0000-000093500000}"/>
    <cellStyle name="Normal 4 10 7 2 2" xfId="29062" xr:uid="{00000000-0005-0000-0000-000094500000}"/>
    <cellStyle name="Normal 4 10 7 3" xfId="11599" xr:uid="{00000000-0005-0000-0000-000095500000}"/>
    <cellStyle name="Normal 4 10 7 4" xfId="23303" xr:uid="{00000000-0005-0000-0000-000096500000}"/>
    <cellStyle name="Normal 4 10 7 5" xfId="36025" xr:uid="{00000000-0005-0000-0000-000097500000}"/>
    <cellStyle name="Normal 4 10 8" xfId="17388" xr:uid="{00000000-0005-0000-0000-000098500000}"/>
    <cellStyle name="Normal 4 10 8 2" xfId="29039" xr:uid="{00000000-0005-0000-0000-000099500000}"/>
    <cellStyle name="Normal 4 10 9" xfId="11576" xr:uid="{00000000-0005-0000-0000-00009A500000}"/>
    <cellStyle name="Normal 4 11" xfId="1215" xr:uid="{00000000-0005-0000-0000-00009B500000}"/>
    <cellStyle name="Normal 4 11 10" xfId="23304" xr:uid="{00000000-0005-0000-0000-00009C500000}"/>
    <cellStyle name="Normal 4 11 11" xfId="36026" xr:uid="{00000000-0005-0000-0000-00009D500000}"/>
    <cellStyle name="Normal 4 11 2" xfId="1216" xr:uid="{00000000-0005-0000-0000-00009E500000}"/>
    <cellStyle name="Normal 4 11 2 2" xfId="1217" xr:uid="{00000000-0005-0000-0000-00009F500000}"/>
    <cellStyle name="Normal 4 11 2 2 2" xfId="3299" xr:uid="{00000000-0005-0000-0000-0000A0500000}"/>
    <cellStyle name="Normal 4 11 2 2 2 2" xfId="7533" xr:uid="{00000000-0005-0000-0000-0000A1500000}"/>
    <cellStyle name="Normal 4 11 2 2 2 2 2" xfId="17415" xr:uid="{00000000-0005-0000-0000-0000A2500000}"/>
    <cellStyle name="Normal 4 11 2 2 2 2 3" xfId="29066" xr:uid="{00000000-0005-0000-0000-0000A3500000}"/>
    <cellStyle name="Normal 4 11 2 2 2 2 4" xfId="36027" xr:uid="{00000000-0005-0000-0000-0000A4500000}"/>
    <cellStyle name="Normal 4 11 2 2 2 3" xfId="11603" xr:uid="{00000000-0005-0000-0000-0000A5500000}"/>
    <cellStyle name="Normal 4 11 2 2 2 4" xfId="23307" xr:uid="{00000000-0005-0000-0000-0000A6500000}"/>
    <cellStyle name="Normal 4 11 2 2 2 5" xfId="36028" xr:uid="{00000000-0005-0000-0000-0000A7500000}"/>
    <cellStyle name="Normal 4 11 2 2 3" xfId="6075" xr:uid="{00000000-0005-0000-0000-0000A8500000}"/>
    <cellStyle name="Normal 4 11 2 2 3 2" xfId="17416" xr:uid="{00000000-0005-0000-0000-0000A9500000}"/>
    <cellStyle name="Normal 4 11 2 2 3 2 2" xfId="29067" xr:uid="{00000000-0005-0000-0000-0000AA500000}"/>
    <cellStyle name="Normal 4 11 2 2 3 3" xfId="11604" xr:uid="{00000000-0005-0000-0000-0000AB500000}"/>
    <cellStyle name="Normal 4 11 2 2 3 4" xfId="23308" xr:uid="{00000000-0005-0000-0000-0000AC500000}"/>
    <cellStyle name="Normal 4 11 2 2 3 5" xfId="36029" xr:uid="{00000000-0005-0000-0000-0000AD500000}"/>
    <cellStyle name="Normal 4 11 2 2 4" xfId="17414" xr:uid="{00000000-0005-0000-0000-0000AE500000}"/>
    <cellStyle name="Normal 4 11 2 2 4 2" xfId="29065" xr:uid="{00000000-0005-0000-0000-0000AF500000}"/>
    <cellStyle name="Normal 4 11 2 2 5" xfId="11602" xr:uid="{00000000-0005-0000-0000-0000B0500000}"/>
    <cellStyle name="Normal 4 11 2 2 6" xfId="23306" xr:uid="{00000000-0005-0000-0000-0000B1500000}"/>
    <cellStyle name="Normal 4 11 2 2 7" xfId="36030" xr:uid="{00000000-0005-0000-0000-0000B2500000}"/>
    <cellStyle name="Normal 4 11 2 3" xfId="3298" xr:uid="{00000000-0005-0000-0000-0000B3500000}"/>
    <cellStyle name="Normal 4 11 2 3 2" xfId="7532" xr:uid="{00000000-0005-0000-0000-0000B4500000}"/>
    <cellStyle name="Normal 4 11 2 3 2 2" xfId="17417" xr:uid="{00000000-0005-0000-0000-0000B5500000}"/>
    <cellStyle name="Normal 4 11 2 3 2 3" xfId="29068" xr:uid="{00000000-0005-0000-0000-0000B6500000}"/>
    <cellStyle name="Normal 4 11 2 3 2 4" xfId="36031" xr:uid="{00000000-0005-0000-0000-0000B7500000}"/>
    <cellStyle name="Normal 4 11 2 3 3" xfId="11605" xr:uid="{00000000-0005-0000-0000-0000B8500000}"/>
    <cellStyle name="Normal 4 11 2 3 4" xfId="23309" xr:uid="{00000000-0005-0000-0000-0000B9500000}"/>
    <cellStyle name="Normal 4 11 2 3 5" xfId="36032" xr:uid="{00000000-0005-0000-0000-0000BA500000}"/>
    <cellStyle name="Normal 4 11 2 4" xfId="5270" xr:uid="{00000000-0005-0000-0000-0000BB500000}"/>
    <cellStyle name="Normal 4 11 2 4 2" xfId="17418" xr:uid="{00000000-0005-0000-0000-0000BC500000}"/>
    <cellStyle name="Normal 4 11 2 4 2 2" xfId="29069" xr:uid="{00000000-0005-0000-0000-0000BD500000}"/>
    <cellStyle name="Normal 4 11 2 4 3" xfId="11606" xr:uid="{00000000-0005-0000-0000-0000BE500000}"/>
    <cellStyle name="Normal 4 11 2 4 4" xfId="23310" xr:uid="{00000000-0005-0000-0000-0000BF500000}"/>
    <cellStyle name="Normal 4 11 2 4 5" xfId="36033" xr:uid="{00000000-0005-0000-0000-0000C0500000}"/>
    <cellStyle name="Normal 4 11 2 5" xfId="17413" xr:uid="{00000000-0005-0000-0000-0000C1500000}"/>
    <cellStyle name="Normal 4 11 2 5 2" xfId="29064" xr:uid="{00000000-0005-0000-0000-0000C2500000}"/>
    <cellStyle name="Normal 4 11 2 6" xfId="11601" xr:uid="{00000000-0005-0000-0000-0000C3500000}"/>
    <cellStyle name="Normal 4 11 2 7" xfId="23305" xr:uid="{00000000-0005-0000-0000-0000C4500000}"/>
    <cellStyle name="Normal 4 11 2 8" xfId="36034" xr:uid="{00000000-0005-0000-0000-0000C5500000}"/>
    <cellStyle name="Normal 4 11 3" xfId="1218" xr:uid="{00000000-0005-0000-0000-0000C6500000}"/>
    <cellStyle name="Normal 4 11 3 2" xfId="1219" xr:uid="{00000000-0005-0000-0000-0000C7500000}"/>
    <cellStyle name="Normal 4 11 3 2 2" xfId="3301" xr:uid="{00000000-0005-0000-0000-0000C8500000}"/>
    <cellStyle name="Normal 4 11 3 2 2 2" xfId="7535" xr:uid="{00000000-0005-0000-0000-0000C9500000}"/>
    <cellStyle name="Normal 4 11 3 2 2 2 2" xfId="17421" xr:uid="{00000000-0005-0000-0000-0000CA500000}"/>
    <cellStyle name="Normal 4 11 3 2 2 2 3" xfId="29072" xr:uid="{00000000-0005-0000-0000-0000CB500000}"/>
    <cellStyle name="Normal 4 11 3 2 2 2 4" xfId="36035" xr:uid="{00000000-0005-0000-0000-0000CC500000}"/>
    <cellStyle name="Normal 4 11 3 2 2 3" xfId="11609" xr:uid="{00000000-0005-0000-0000-0000CD500000}"/>
    <cellStyle name="Normal 4 11 3 2 2 4" xfId="23313" xr:uid="{00000000-0005-0000-0000-0000CE500000}"/>
    <cellStyle name="Normal 4 11 3 2 2 5" xfId="36036" xr:uid="{00000000-0005-0000-0000-0000CF500000}"/>
    <cellStyle name="Normal 4 11 3 2 3" xfId="6076" xr:uid="{00000000-0005-0000-0000-0000D0500000}"/>
    <cellStyle name="Normal 4 11 3 2 3 2" xfId="17422" xr:uid="{00000000-0005-0000-0000-0000D1500000}"/>
    <cellStyle name="Normal 4 11 3 2 3 2 2" xfId="29073" xr:uid="{00000000-0005-0000-0000-0000D2500000}"/>
    <cellStyle name="Normal 4 11 3 2 3 3" xfId="11610" xr:uid="{00000000-0005-0000-0000-0000D3500000}"/>
    <cellStyle name="Normal 4 11 3 2 3 4" xfId="23314" xr:uid="{00000000-0005-0000-0000-0000D4500000}"/>
    <cellStyle name="Normal 4 11 3 2 3 5" xfId="36037" xr:uid="{00000000-0005-0000-0000-0000D5500000}"/>
    <cellStyle name="Normal 4 11 3 2 4" xfId="17420" xr:uid="{00000000-0005-0000-0000-0000D6500000}"/>
    <cellStyle name="Normal 4 11 3 2 4 2" xfId="29071" xr:uid="{00000000-0005-0000-0000-0000D7500000}"/>
    <cellStyle name="Normal 4 11 3 2 5" xfId="11608" xr:uid="{00000000-0005-0000-0000-0000D8500000}"/>
    <cellStyle name="Normal 4 11 3 2 6" xfId="23312" xr:uid="{00000000-0005-0000-0000-0000D9500000}"/>
    <cellStyle name="Normal 4 11 3 2 7" xfId="36038" xr:uid="{00000000-0005-0000-0000-0000DA500000}"/>
    <cellStyle name="Normal 4 11 3 3" xfId="3300" xr:uid="{00000000-0005-0000-0000-0000DB500000}"/>
    <cellStyle name="Normal 4 11 3 3 2" xfId="7534" xr:uid="{00000000-0005-0000-0000-0000DC500000}"/>
    <cellStyle name="Normal 4 11 3 3 2 2" xfId="17423" xr:uid="{00000000-0005-0000-0000-0000DD500000}"/>
    <cellStyle name="Normal 4 11 3 3 2 3" xfId="29074" xr:uid="{00000000-0005-0000-0000-0000DE500000}"/>
    <cellStyle name="Normal 4 11 3 3 2 4" xfId="36039" xr:uid="{00000000-0005-0000-0000-0000DF500000}"/>
    <cellStyle name="Normal 4 11 3 3 3" xfId="11611" xr:uid="{00000000-0005-0000-0000-0000E0500000}"/>
    <cellStyle name="Normal 4 11 3 3 4" xfId="23315" xr:uid="{00000000-0005-0000-0000-0000E1500000}"/>
    <cellStyle name="Normal 4 11 3 3 5" xfId="36040" xr:uid="{00000000-0005-0000-0000-0000E2500000}"/>
    <cellStyle name="Normal 4 11 3 4" xfId="5028" xr:uid="{00000000-0005-0000-0000-0000E3500000}"/>
    <cellStyle name="Normal 4 11 3 4 2" xfId="17424" xr:uid="{00000000-0005-0000-0000-0000E4500000}"/>
    <cellStyle name="Normal 4 11 3 4 2 2" xfId="29075" xr:uid="{00000000-0005-0000-0000-0000E5500000}"/>
    <cellStyle name="Normal 4 11 3 4 3" xfId="11612" xr:uid="{00000000-0005-0000-0000-0000E6500000}"/>
    <cellStyle name="Normal 4 11 3 4 4" xfId="23316" xr:uid="{00000000-0005-0000-0000-0000E7500000}"/>
    <cellStyle name="Normal 4 11 3 4 5" xfId="36041" xr:uid="{00000000-0005-0000-0000-0000E8500000}"/>
    <cellStyle name="Normal 4 11 3 5" xfId="17419" xr:uid="{00000000-0005-0000-0000-0000E9500000}"/>
    <cellStyle name="Normal 4 11 3 5 2" xfId="29070" xr:uid="{00000000-0005-0000-0000-0000EA500000}"/>
    <cellStyle name="Normal 4 11 3 6" xfId="11607" xr:uid="{00000000-0005-0000-0000-0000EB500000}"/>
    <cellStyle name="Normal 4 11 3 7" xfId="23311" xr:uid="{00000000-0005-0000-0000-0000EC500000}"/>
    <cellStyle name="Normal 4 11 3 8" xfId="36042" xr:uid="{00000000-0005-0000-0000-0000ED500000}"/>
    <cellStyle name="Normal 4 11 4" xfId="1220" xr:uid="{00000000-0005-0000-0000-0000EE500000}"/>
    <cellStyle name="Normal 4 11 4 2" xfId="1221" xr:uid="{00000000-0005-0000-0000-0000EF500000}"/>
    <cellStyle name="Normal 4 11 4 2 2" xfId="3303" xr:uid="{00000000-0005-0000-0000-0000F0500000}"/>
    <cellStyle name="Normal 4 11 4 2 2 2" xfId="7537" xr:uid="{00000000-0005-0000-0000-0000F1500000}"/>
    <cellStyle name="Normal 4 11 4 2 2 2 2" xfId="17427" xr:uid="{00000000-0005-0000-0000-0000F2500000}"/>
    <cellStyle name="Normal 4 11 4 2 2 2 3" xfId="29078" xr:uid="{00000000-0005-0000-0000-0000F3500000}"/>
    <cellStyle name="Normal 4 11 4 2 2 2 4" xfId="36043" xr:uid="{00000000-0005-0000-0000-0000F4500000}"/>
    <cellStyle name="Normal 4 11 4 2 2 3" xfId="11615" xr:uid="{00000000-0005-0000-0000-0000F5500000}"/>
    <cellStyle name="Normal 4 11 4 2 2 4" xfId="23319" xr:uid="{00000000-0005-0000-0000-0000F6500000}"/>
    <cellStyle name="Normal 4 11 4 2 2 5" xfId="36044" xr:uid="{00000000-0005-0000-0000-0000F7500000}"/>
    <cellStyle name="Normal 4 11 4 2 3" xfId="6077" xr:uid="{00000000-0005-0000-0000-0000F8500000}"/>
    <cellStyle name="Normal 4 11 4 2 3 2" xfId="17428" xr:uid="{00000000-0005-0000-0000-0000F9500000}"/>
    <cellStyle name="Normal 4 11 4 2 3 2 2" xfId="29079" xr:uid="{00000000-0005-0000-0000-0000FA500000}"/>
    <cellStyle name="Normal 4 11 4 2 3 3" xfId="11616" xr:uid="{00000000-0005-0000-0000-0000FB500000}"/>
    <cellStyle name="Normal 4 11 4 2 3 4" xfId="23320" xr:uid="{00000000-0005-0000-0000-0000FC500000}"/>
    <cellStyle name="Normal 4 11 4 2 3 5" xfId="36045" xr:uid="{00000000-0005-0000-0000-0000FD500000}"/>
    <cellStyle name="Normal 4 11 4 2 4" xfId="17426" xr:uid="{00000000-0005-0000-0000-0000FE500000}"/>
    <cellStyle name="Normal 4 11 4 2 4 2" xfId="29077" xr:uid="{00000000-0005-0000-0000-0000FF500000}"/>
    <cellStyle name="Normal 4 11 4 2 5" xfId="11614" xr:uid="{00000000-0005-0000-0000-000000510000}"/>
    <cellStyle name="Normal 4 11 4 2 6" xfId="23318" xr:uid="{00000000-0005-0000-0000-000001510000}"/>
    <cellStyle name="Normal 4 11 4 2 7" xfId="36046" xr:uid="{00000000-0005-0000-0000-000002510000}"/>
    <cellStyle name="Normal 4 11 4 3" xfId="3302" xr:uid="{00000000-0005-0000-0000-000003510000}"/>
    <cellStyle name="Normal 4 11 4 3 2" xfId="7536" xr:uid="{00000000-0005-0000-0000-000004510000}"/>
    <cellStyle name="Normal 4 11 4 3 2 2" xfId="17429" xr:uid="{00000000-0005-0000-0000-000005510000}"/>
    <cellStyle name="Normal 4 11 4 3 2 3" xfId="29080" xr:uid="{00000000-0005-0000-0000-000006510000}"/>
    <cellStyle name="Normal 4 11 4 3 2 4" xfId="36047" xr:uid="{00000000-0005-0000-0000-000007510000}"/>
    <cellStyle name="Normal 4 11 4 3 3" xfId="11617" xr:uid="{00000000-0005-0000-0000-000008510000}"/>
    <cellStyle name="Normal 4 11 4 3 4" xfId="23321" xr:uid="{00000000-0005-0000-0000-000009510000}"/>
    <cellStyle name="Normal 4 11 4 3 5" xfId="36048" xr:uid="{00000000-0005-0000-0000-00000A510000}"/>
    <cellStyle name="Normal 4 11 4 4" xfId="5479" xr:uid="{00000000-0005-0000-0000-00000B510000}"/>
    <cellStyle name="Normal 4 11 4 4 2" xfId="17430" xr:uid="{00000000-0005-0000-0000-00000C510000}"/>
    <cellStyle name="Normal 4 11 4 4 2 2" xfId="29081" xr:uid="{00000000-0005-0000-0000-00000D510000}"/>
    <cellStyle name="Normal 4 11 4 4 3" xfId="11618" xr:uid="{00000000-0005-0000-0000-00000E510000}"/>
    <cellStyle name="Normal 4 11 4 4 4" xfId="23322" xr:uid="{00000000-0005-0000-0000-00000F510000}"/>
    <cellStyle name="Normal 4 11 4 4 5" xfId="36049" xr:uid="{00000000-0005-0000-0000-000010510000}"/>
    <cellStyle name="Normal 4 11 4 5" xfId="17425" xr:uid="{00000000-0005-0000-0000-000011510000}"/>
    <cellStyle name="Normal 4 11 4 5 2" xfId="29076" xr:uid="{00000000-0005-0000-0000-000012510000}"/>
    <cellStyle name="Normal 4 11 4 6" xfId="11613" xr:uid="{00000000-0005-0000-0000-000013510000}"/>
    <cellStyle name="Normal 4 11 4 7" xfId="23317" xr:uid="{00000000-0005-0000-0000-000014510000}"/>
    <cellStyle name="Normal 4 11 4 8" xfId="36050" xr:uid="{00000000-0005-0000-0000-000015510000}"/>
    <cellStyle name="Normal 4 11 5" xfId="1222" xr:uid="{00000000-0005-0000-0000-000016510000}"/>
    <cellStyle name="Normal 4 11 5 2" xfId="3304" xr:uid="{00000000-0005-0000-0000-000017510000}"/>
    <cellStyle name="Normal 4 11 5 2 2" xfId="7538" xr:uid="{00000000-0005-0000-0000-000018510000}"/>
    <cellStyle name="Normal 4 11 5 2 2 2" xfId="17432" xr:uid="{00000000-0005-0000-0000-000019510000}"/>
    <cellStyle name="Normal 4 11 5 2 2 3" xfId="29083" xr:uid="{00000000-0005-0000-0000-00001A510000}"/>
    <cellStyle name="Normal 4 11 5 2 2 4" xfId="36051" xr:uid="{00000000-0005-0000-0000-00001B510000}"/>
    <cellStyle name="Normal 4 11 5 2 3" xfId="11620" xr:uid="{00000000-0005-0000-0000-00001C510000}"/>
    <cellStyle name="Normal 4 11 5 2 4" xfId="23324" xr:uid="{00000000-0005-0000-0000-00001D510000}"/>
    <cellStyle name="Normal 4 11 5 2 5" xfId="36052" xr:uid="{00000000-0005-0000-0000-00001E510000}"/>
    <cellStyle name="Normal 4 11 5 3" xfId="6078" xr:uid="{00000000-0005-0000-0000-00001F510000}"/>
    <cellStyle name="Normal 4 11 5 3 2" xfId="17433" xr:uid="{00000000-0005-0000-0000-000020510000}"/>
    <cellStyle name="Normal 4 11 5 3 2 2" xfId="29084" xr:uid="{00000000-0005-0000-0000-000021510000}"/>
    <cellStyle name="Normal 4 11 5 3 3" xfId="11621" xr:uid="{00000000-0005-0000-0000-000022510000}"/>
    <cellStyle name="Normal 4 11 5 3 4" xfId="23325" xr:uid="{00000000-0005-0000-0000-000023510000}"/>
    <cellStyle name="Normal 4 11 5 3 5" xfId="36053" xr:uid="{00000000-0005-0000-0000-000024510000}"/>
    <cellStyle name="Normal 4 11 5 4" xfId="17431" xr:uid="{00000000-0005-0000-0000-000025510000}"/>
    <cellStyle name="Normal 4 11 5 4 2" xfId="29082" xr:uid="{00000000-0005-0000-0000-000026510000}"/>
    <cellStyle name="Normal 4 11 5 5" xfId="11619" xr:uid="{00000000-0005-0000-0000-000027510000}"/>
    <cellStyle name="Normal 4 11 5 6" xfId="23323" xr:uid="{00000000-0005-0000-0000-000028510000}"/>
    <cellStyle name="Normal 4 11 5 7" xfId="36054" xr:uid="{00000000-0005-0000-0000-000029510000}"/>
    <cellStyle name="Normal 4 11 6" xfId="3297" xr:uid="{00000000-0005-0000-0000-00002A510000}"/>
    <cellStyle name="Normal 4 11 6 2" xfId="7531" xr:uid="{00000000-0005-0000-0000-00002B510000}"/>
    <cellStyle name="Normal 4 11 6 2 2" xfId="17434" xr:uid="{00000000-0005-0000-0000-00002C510000}"/>
    <cellStyle name="Normal 4 11 6 2 3" xfId="29085" xr:uid="{00000000-0005-0000-0000-00002D510000}"/>
    <cellStyle name="Normal 4 11 6 2 4" xfId="36055" xr:uid="{00000000-0005-0000-0000-00002E510000}"/>
    <cellStyle name="Normal 4 11 6 3" xfId="11622" xr:uid="{00000000-0005-0000-0000-00002F510000}"/>
    <cellStyle name="Normal 4 11 6 4" xfId="23326" xr:uid="{00000000-0005-0000-0000-000030510000}"/>
    <cellStyle name="Normal 4 11 6 5" xfId="36056" xr:uid="{00000000-0005-0000-0000-000031510000}"/>
    <cellStyle name="Normal 4 11 7" xfId="4786" xr:uid="{00000000-0005-0000-0000-000032510000}"/>
    <cellStyle name="Normal 4 11 7 2" xfId="17435" xr:uid="{00000000-0005-0000-0000-000033510000}"/>
    <cellStyle name="Normal 4 11 7 2 2" xfId="29086" xr:uid="{00000000-0005-0000-0000-000034510000}"/>
    <cellStyle name="Normal 4 11 7 3" xfId="11623" xr:uid="{00000000-0005-0000-0000-000035510000}"/>
    <cellStyle name="Normal 4 11 7 4" xfId="23327" xr:uid="{00000000-0005-0000-0000-000036510000}"/>
    <cellStyle name="Normal 4 11 7 5" xfId="36057" xr:uid="{00000000-0005-0000-0000-000037510000}"/>
    <cellStyle name="Normal 4 11 8" xfId="17412" xr:uid="{00000000-0005-0000-0000-000038510000}"/>
    <cellStyle name="Normal 4 11 8 2" xfId="29063" xr:uid="{00000000-0005-0000-0000-000039510000}"/>
    <cellStyle name="Normal 4 11 9" xfId="11600" xr:uid="{00000000-0005-0000-0000-00003A510000}"/>
    <cellStyle name="Normal 4 12" xfId="1223" xr:uid="{00000000-0005-0000-0000-00003B510000}"/>
    <cellStyle name="Normal 4 12 2" xfId="1224" xr:uid="{00000000-0005-0000-0000-00003C510000}"/>
    <cellStyle name="Normal 4 12 2 2" xfId="3306" xr:uid="{00000000-0005-0000-0000-00003D510000}"/>
    <cellStyle name="Normal 4 12 2 2 2" xfId="7540" xr:uid="{00000000-0005-0000-0000-00003E510000}"/>
    <cellStyle name="Normal 4 12 2 2 2 2" xfId="17438" xr:uid="{00000000-0005-0000-0000-00003F510000}"/>
    <cellStyle name="Normal 4 12 2 2 2 3" xfId="29089" xr:uid="{00000000-0005-0000-0000-000040510000}"/>
    <cellStyle name="Normal 4 12 2 2 2 4" xfId="36058" xr:uid="{00000000-0005-0000-0000-000041510000}"/>
    <cellStyle name="Normal 4 12 2 2 3" xfId="11626" xr:uid="{00000000-0005-0000-0000-000042510000}"/>
    <cellStyle name="Normal 4 12 2 2 4" xfId="23330" xr:uid="{00000000-0005-0000-0000-000043510000}"/>
    <cellStyle name="Normal 4 12 2 2 5" xfId="36059" xr:uid="{00000000-0005-0000-0000-000044510000}"/>
    <cellStyle name="Normal 4 12 2 3" xfId="6079" xr:uid="{00000000-0005-0000-0000-000045510000}"/>
    <cellStyle name="Normal 4 12 2 3 2" xfId="17439" xr:uid="{00000000-0005-0000-0000-000046510000}"/>
    <cellStyle name="Normal 4 12 2 3 2 2" xfId="29090" xr:uid="{00000000-0005-0000-0000-000047510000}"/>
    <cellStyle name="Normal 4 12 2 3 3" xfId="11627" xr:uid="{00000000-0005-0000-0000-000048510000}"/>
    <cellStyle name="Normal 4 12 2 3 4" xfId="23331" xr:uid="{00000000-0005-0000-0000-000049510000}"/>
    <cellStyle name="Normal 4 12 2 3 5" xfId="36060" xr:uid="{00000000-0005-0000-0000-00004A510000}"/>
    <cellStyle name="Normal 4 12 2 4" xfId="17437" xr:uid="{00000000-0005-0000-0000-00004B510000}"/>
    <cellStyle name="Normal 4 12 2 4 2" xfId="29088" xr:uid="{00000000-0005-0000-0000-00004C510000}"/>
    <cellStyle name="Normal 4 12 2 5" xfId="11625" xr:uid="{00000000-0005-0000-0000-00004D510000}"/>
    <cellStyle name="Normal 4 12 2 6" xfId="23329" xr:uid="{00000000-0005-0000-0000-00004E510000}"/>
    <cellStyle name="Normal 4 12 2 7" xfId="36061" xr:uid="{00000000-0005-0000-0000-00004F510000}"/>
    <cellStyle name="Normal 4 12 3" xfId="3305" xr:uid="{00000000-0005-0000-0000-000050510000}"/>
    <cellStyle name="Normal 4 12 3 2" xfId="7539" xr:uid="{00000000-0005-0000-0000-000051510000}"/>
    <cellStyle name="Normal 4 12 3 2 2" xfId="17440" xr:uid="{00000000-0005-0000-0000-000052510000}"/>
    <cellStyle name="Normal 4 12 3 2 3" xfId="29091" xr:uid="{00000000-0005-0000-0000-000053510000}"/>
    <cellStyle name="Normal 4 12 3 2 4" xfId="36062" xr:uid="{00000000-0005-0000-0000-000054510000}"/>
    <cellStyle name="Normal 4 12 3 3" xfId="11628" xr:uid="{00000000-0005-0000-0000-000055510000}"/>
    <cellStyle name="Normal 4 12 3 4" xfId="23332" xr:uid="{00000000-0005-0000-0000-000056510000}"/>
    <cellStyle name="Normal 4 12 3 5" xfId="36063" xr:uid="{00000000-0005-0000-0000-000057510000}"/>
    <cellStyle name="Normal 4 12 4" xfId="5063" xr:uid="{00000000-0005-0000-0000-000058510000}"/>
    <cellStyle name="Normal 4 12 4 2" xfId="17441" xr:uid="{00000000-0005-0000-0000-000059510000}"/>
    <cellStyle name="Normal 4 12 4 2 2" xfId="29092" xr:uid="{00000000-0005-0000-0000-00005A510000}"/>
    <cellStyle name="Normal 4 12 4 3" xfId="11629" xr:uid="{00000000-0005-0000-0000-00005B510000}"/>
    <cellStyle name="Normal 4 12 4 4" xfId="23333" xr:uid="{00000000-0005-0000-0000-00005C510000}"/>
    <cellStyle name="Normal 4 12 4 5" xfId="36064" xr:uid="{00000000-0005-0000-0000-00005D510000}"/>
    <cellStyle name="Normal 4 12 5" xfId="17436" xr:uid="{00000000-0005-0000-0000-00005E510000}"/>
    <cellStyle name="Normal 4 12 5 2" xfId="29087" xr:uid="{00000000-0005-0000-0000-00005F510000}"/>
    <cellStyle name="Normal 4 12 6" xfId="11624" xr:uid="{00000000-0005-0000-0000-000060510000}"/>
    <cellStyle name="Normal 4 12 7" xfId="23328" xr:uid="{00000000-0005-0000-0000-000061510000}"/>
    <cellStyle name="Normal 4 12 8" xfId="36065" xr:uid="{00000000-0005-0000-0000-000062510000}"/>
    <cellStyle name="Normal 4 13" xfId="1225" xr:uid="{00000000-0005-0000-0000-000063510000}"/>
    <cellStyle name="Normal 4 13 2" xfId="1226" xr:uid="{00000000-0005-0000-0000-000064510000}"/>
    <cellStyle name="Normal 4 13 2 2" xfId="3308" xr:uid="{00000000-0005-0000-0000-000065510000}"/>
    <cellStyle name="Normal 4 13 2 2 2" xfId="7542" xr:uid="{00000000-0005-0000-0000-000066510000}"/>
    <cellStyle name="Normal 4 13 2 2 2 2" xfId="17444" xr:uid="{00000000-0005-0000-0000-000067510000}"/>
    <cellStyle name="Normal 4 13 2 2 2 3" xfId="29095" xr:uid="{00000000-0005-0000-0000-000068510000}"/>
    <cellStyle name="Normal 4 13 2 2 2 4" xfId="36066" xr:uid="{00000000-0005-0000-0000-000069510000}"/>
    <cellStyle name="Normal 4 13 2 2 3" xfId="11632" xr:uid="{00000000-0005-0000-0000-00006A510000}"/>
    <cellStyle name="Normal 4 13 2 2 4" xfId="23336" xr:uid="{00000000-0005-0000-0000-00006B510000}"/>
    <cellStyle name="Normal 4 13 2 2 5" xfId="36067" xr:uid="{00000000-0005-0000-0000-00006C510000}"/>
    <cellStyle name="Normal 4 13 2 3" xfId="6080" xr:uid="{00000000-0005-0000-0000-00006D510000}"/>
    <cellStyle name="Normal 4 13 2 3 2" xfId="17445" xr:uid="{00000000-0005-0000-0000-00006E510000}"/>
    <cellStyle name="Normal 4 13 2 3 2 2" xfId="29096" xr:uid="{00000000-0005-0000-0000-00006F510000}"/>
    <cellStyle name="Normal 4 13 2 3 3" xfId="11633" xr:uid="{00000000-0005-0000-0000-000070510000}"/>
    <cellStyle name="Normal 4 13 2 3 4" xfId="23337" xr:uid="{00000000-0005-0000-0000-000071510000}"/>
    <cellStyle name="Normal 4 13 2 3 5" xfId="36068" xr:uid="{00000000-0005-0000-0000-000072510000}"/>
    <cellStyle name="Normal 4 13 2 4" xfId="17443" xr:uid="{00000000-0005-0000-0000-000073510000}"/>
    <cellStyle name="Normal 4 13 2 4 2" xfId="29094" xr:uid="{00000000-0005-0000-0000-000074510000}"/>
    <cellStyle name="Normal 4 13 2 5" xfId="11631" xr:uid="{00000000-0005-0000-0000-000075510000}"/>
    <cellStyle name="Normal 4 13 2 6" xfId="23335" xr:uid="{00000000-0005-0000-0000-000076510000}"/>
    <cellStyle name="Normal 4 13 2 7" xfId="36069" xr:uid="{00000000-0005-0000-0000-000077510000}"/>
    <cellStyle name="Normal 4 13 3" xfId="3307" xr:uid="{00000000-0005-0000-0000-000078510000}"/>
    <cellStyle name="Normal 4 13 3 2" xfId="7541" xr:uid="{00000000-0005-0000-0000-000079510000}"/>
    <cellStyle name="Normal 4 13 3 2 2" xfId="17446" xr:uid="{00000000-0005-0000-0000-00007A510000}"/>
    <cellStyle name="Normal 4 13 3 2 3" xfId="29097" xr:uid="{00000000-0005-0000-0000-00007B510000}"/>
    <cellStyle name="Normal 4 13 3 2 4" xfId="36070" xr:uid="{00000000-0005-0000-0000-00007C510000}"/>
    <cellStyle name="Normal 4 13 3 3" xfId="11634" xr:uid="{00000000-0005-0000-0000-00007D510000}"/>
    <cellStyle name="Normal 4 13 3 4" xfId="23338" xr:uid="{00000000-0005-0000-0000-00007E510000}"/>
    <cellStyle name="Normal 4 13 3 5" xfId="36071" xr:uid="{00000000-0005-0000-0000-00007F510000}"/>
    <cellStyle name="Normal 4 13 4" xfId="4821" xr:uid="{00000000-0005-0000-0000-000080510000}"/>
    <cellStyle name="Normal 4 13 4 2" xfId="17447" xr:uid="{00000000-0005-0000-0000-000081510000}"/>
    <cellStyle name="Normal 4 13 4 2 2" xfId="29098" xr:uid="{00000000-0005-0000-0000-000082510000}"/>
    <cellStyle name="Normal 4 13 4 3" xfId="11635" xr:uid="{00000000-0005-0000-0000-000083510000}"/>
    <cellStyle name="Normal 4 13 4 4" xfId="23339" xr:uid="{00000000-0005-0000-0000-000084510000}"/>
    <cellStyle name="Normal 4 13 4 5" xfId="36072" xr:uid="{00000000-0005-0000-0000-000085510000}"/>
    <cellStyle name="Normal 4 13 5" xfId="17442" xr:uid="{00000000-0005-0000-0000-000086510000}"/>
    <cellStyle name="Normal 4 13 5 2" xfId="29093" xr:uid="{00000000-0005-0000-0000-000087510000}"/>
    <cellStyle name="Normal 4 13 6" xfId="11630" xr:uid="{00000000-0005-0000-0000-000088510000}"/>
    <cellStyle name="Normal 4 13 7" xfId="23334" xr:uid="{00000000-0005-0000-0000-000089510000}"/>
    <cellStyle name="Normal 4 13 8" xfId="36073" xr:uid="{00000000-0005-0000-0000-00008A510000}"/>
    <cellStyle name="Normal 4 14" xfId="1227" xr:uid="{00000000-0005-0000-0000-00008B510000}"/>
    <cellStyle name="Normal 4 14 2" xfId="1228" xr:uid="{00000000-0005-0000-0000-00008C510000}"/>
    <cellStyle name="Normal 4 14 2 2" xfId="3310" xr:uid="{00000000-0005-0000-0000-00008D510000}"/>
    <cellStyle name="Normal 4 14 2 2 2" xfId="7544" xr:uid="{00000000-0005-0000-0000-00008E510000}"/>
    <cellStyle name="Normal 4 14 2 2 2 2" xfId="17450" xr:uid="{00000000-0005-0000-0000-00008F510000}"/>
    <cellStyle name="Normal 4 14 2 2 2 3" xfId="29101" xr:uid="{00000000-0005-0000-0000-000090510000}"/>
    <cellStyle name="Normal 4 14 2 2 2 4" xfId="36074" xr:uid="{00000000-0005-0000-0000-000091510000}"/>
    <cellStyle name="Normal 4 14 2 2 3" xfId="11638" xr:uid="{00000000-0005-0000-0000-000092510000}"/>
    <cellStyle name="Normal 4 14 2 2 4" xfId="23342" xr:uid="{00000000-0005-0000-0000-000093510000}"/>
    <cellStyle name="Normal 4 14 2 2 5" xfId="36075" xr:uid="{00000000-0005-0000-0000-000094510000}"/>
    <cellStyle name="Normal 4 14 2 3" xfId="6081" xr:uid="{00000000-0005-0000-0000-000095510000}"/>
    <cellStyle name="Normal 4 14 2 3 2" xfId="17451" xr:uid="{00000000-0005-0000-0000-000096510000}"/>
    <cellStyle name="Normal 4 14 2 3 2 2" xfId="29102" xr:uid="{00000000-0005-0000-0000-000097510000}"/>
    <cellStyle name="Normal 4 14 2 3 3" xfId="11639" xr:uid="{00000000-0005-0000-0000-000098510000}"/>
    <cellStyle name="Normal 4 14 2 3 4" xfId="23343" xr:uid="{00000000-0005-0000-0000-000099510000}"/>
    <cellStyle name="Normal 4 14 2 3 5" xfId="36076" xr:uid="{00000000-0005-0000-0000-00009A510000}"/>
    <cellStyle name="Normal 4 14 2 4" xfId="17449" xr:uid="{00000000-0005-0000-0000-00009B510000}"/>
    <cellStyle name="Normal 4 14 2 4 2" xfId="29100" xr:uid="{00000000-0005-0000-0000-00009C510000}"/>
    <cellStyle name="Normal 4 14 2 5" xfId="11637" xr:uid="{00000000-0005-0000-0000-00009D510000}"/>
    <cellStyle name="Normal 4 14 2 6" xfId="23341" xr:uid="{00000000-0005-0000-0000-00009E510000}"/>
    <cellStyle name="Normal 4 14 2 7" xfId="36077" xr:uid="{00000000-0005-0000-0000-00009F510000}"/>
    <cellStyle name="Normal 4 14 3" xfId="3309" xr:uid="{00000000-0005-0000-0000-0000A0510000}"/>
    <cellStyle name="Normal 4 14 3 2" xfId="7543" xr:uid="{00000000-0005-0000-0000-0000A1510000}"/>
    <cellStyle name="Normal 4 14 3 2 2" xfId="17452" xr:uid="{00000000-0005-0000-0000-0000A2510000}"/>
    <cellStyle name="Normal 4 14 3 2 3" xfId="29103" xr:uid="{00000000-0005-0000-0000-0000A3510000}"/>
    <cellStyle name="Normal 4 14 3 2 4" xfId="36078" xr:uid="{00000000-0005-0000-0000-0000A4510000}"/>
    <cellStyle name="Normal 4 14 3 3" xfId="11640" xr:uid="{00000000-0005-0000-0000-0000A5510000}"/>
    <cellStyle name="Normal 4 14 3 4" xfId="23344" xr:uid="{00000000-0005-0000-0000-0000A6510000}"/>
    <cellStyle name="Normal 4 14 3 5" xfId="36079" xr:uid="{00000000-0005-0000-0000-0000A7510000}"/>
    <cellStyle name="Normal 4 14 4" xfId="5272" xr:uid="{00000000-0005-0000-0000-0000A8510000}"/>
    <cellStyle name="Normal 4 14 4 2" xfId="17453" xr:uid="{00000000-0005-0000-0000-0000A9510000}"/>
    <cellStyle name="Normal 4 14 4 2 2" xfId="29104" xr:uid="{00000000-0005-0000-0000-0000AA510000}"/>
    <cellStyle name="Normal 4 14 4 3" xfId="11641" xr:uid="{00000000-0005-0000-0000-0000AB510000}"/>
    <cellStyle name="Normal 4 14 4 4" xfId="23345" xr:uid="{00000000-0005-0000-0000-0000AC510000}"/>
    <cellStyle name="Normal 4 14 4 5" xfId="36080" xr:uid="{00000000-0005-0000-0000-0000AD510000}"/>
    <cellStyle name="Normal 4 14 5" xfId="17448" xr:uid="{00000000-0005-0000-0000-0000AE510000}"/>
    <cellStyle name="Normal 4 14 5 2" xfId="29099" xr:uid="{00000000-0005-0000-0000-0000AF510000}"/>
    <cellStyle name="Normal 4 14 6" xfId="11636" xr:uid="{00000000-0005-0000-0000-0000B0510000}"/>
    <cellStyle name="Normal 4 14 7" xfId="23340" xr:uid="{00000000-0005-0000-0000-0000B1510000}"/>
    <cellStyle name="Normal 4 14 8" xfId="36081" xr:uid="{00000000-0005-0000-0000-0000B2510000}"/>
    <cellStyle name="Normal 4 15" xfId="1229" xr:uid="{00000000-0005-0000-0000-0000B3510000}"/>
    <cellStyle name="Normal 4 15 2" xfId="3311" xr:uid="{00000000-0005-0000-0000-0000B4510000}"/>
    <cellStyle name="Normal 4 15 2 2" xfId="7545" xr:uid="{00000000-0005-0000-0000-0000B5510000}"/>
    <cellStyle name="Normal 4 15 2 2 2" xfId="17455" xr:uid="{00000000-0005-0000-0000-0000B6510000}"/>
    <cellStyle name="Normal 4 15 2 2 3" xfId="29106" xr:uid="{00000000-0005-0000-0000-0000B7510000}"/>
    <cellStyle name="Normal 4 15 2 2 4" xfId="36082" xr:uid="{00000000-0005-0000-0000-0000B8510000}"/>
    <cellStyle name="Normal 4 15 2 3" xfId="11643" xr:uid="{00000000-0005-0000-0000-0000B9510000}"/>
    <cellStyle name="Normal 4 15 2 4" xfId="23347" xr:uid="{00000000-0005-0000-0000-0000BA510000}"/>
    <cellStyle name="Normal 4 15 2 5" xfId="36083" xr:uid="{00000000-0005-0000-0000-0000BB510000}"/>
    <cellStyle name="Normal 4 15 3" xfId="5536" xr:uid="{00000000-0005-0000-0000-0000BC510000}"/>
    <cellStyle name="Normal 4 15 3 2" xfId="17456" xr:uid="{00000000-0005-0000-0000-0000BD510000}"/>
    <cellStyle name="Normal 4 15 3 2 2" xfId="29107" xr:uid="{00000000-0005-0000-0000-0000BE510000}"/>
    <cellStyle name="Normal 4 15 3 3" xfId="11644" xr:uid="{00000000-0005-0000-0000-0000BF510000}"/>
    <cellStyle name="Normal 4 15 3 4" xfId="23348" xr:uid="{00000000-0005-0000-0000-0000C0510000}"/>
    <cellStyle name="Normal 4 15 3 5" xfId="36084" xr:uid="{00000000-0005-0000-0000-0000C1510000}"/>
    <cellStyle name="Normal 4 15 4" xfId="17454" xr:uid="{00000000-0005-0000-0000-0000C2510000}"/>
    <cellStyle name="Normal 4 15 4 2" xfId="29105" xr:uid="{00000000-0005-0000-0000-0000C3510000}"/>
    <cellStyle name="Normal 4 15 5" xfId="11642" xr:uid="{00000000-0005-0000-0000-0000C4510000}"/>
    <cellStyle name="Normal 4 15 6" xfId="23346" xr:uid="{00000000-0005-0000-0000-0000C5510000}"/>
    <cellStyle name="Normal 4 15 7" xfId="36085" xr:uid="{00000000-0005-0000-0000-0000C6510000}"/>
    <cellStyle name="Normal 4 16" xfId="3288" xr:uid="{00000000-0005-0000-0000-0000C7510000}"/>
    <cellStyle name="Normal 4 16 2" xfId="5556" xr:uid="{00000000-0005-0000-0000-0000C8510000}"/>
    <cellStyle name="Normal 4 16 2 2" xfId="17457" xr:uid="{00000000-0005-0000-0000-0000C9510000}"/>
    <cellStyle name="Normal 4 16 2 3" xfId="29108" xr:uid="{00000000-0005-0000-0000-0000CA510000}"/>
    <cellStyle name="Normal 4 16 2 4" xfId="36086" xr:uid="{00000000-0005-0000-0000-0000CB510000}"/>
    <cellStyle name="Normal 4 16 3" xfId="11645" xr:uid="{00000000-0005-0000-0000-0000CC510000}"/>
    <cellStyle name="Normal 4 16 4" xfId="23349" xr:uid="{00000000-0005-0000-0000-0000CD510000}"/>
    <cellStyle name="Normal 4 16 5" xfId="36087" xr:uid="{00000000-0005-0000-0000-0000CE510000}"/>
    <cellStyle name="Normal 4 17" xfId="4232" xr:uid="{00000000-0005-0000-0000-0000CF510000}"/>
    <cellStyle name="Normal 4 17 2" xfId="11646" xr:uid="{00000000-0005-0000-0000-0000D0510000}"/>
    <cellStyle name="Normal 4 17 2 2" xfId="36088" xr:uid="{00000000-0005-0000-0000-0000D1510000}"/>
    <cellStyle name="Normal 4 17 3" xfId="31989" xr:uid="{00000000-0005-0000-0000-0000D2510000}"/>
    <cellStyle name="Normal 4 17 4" xfId="36089" xr:uid="{00000000-0005-0000-0000-0000D3510000}"/>
    <cellStyle name="Normal 4 18" xfId="4569" xr:uid="{00000000-0005-0000-0000-0000D4510000}"/>
    <cellStyle name="Normal 4 18 2" xfId="17458" xr:uid="{00000000-0005-0000-0000-0000D5510000}"/>
    <cellStyle name="Normal 4 18 2 2" xfId="29109" xr:uid="{00000000-0005-0000-0000-0000D6510000}"/>
    <cellStyle name="Normal 4 18 3" xfId="11647" xr:uid="{00000000-0005-0000-0000-0000D7510000}"/>
    <cellStyle name="Normal 4 18 4" xfId="23350" xr:uid="{00000000-0005-0000-0000-0000D8510000}"/>
    <cellStyle name="Normal 4 18 5" xfId="36090" xr:uid="{00000000-0005-0000-0000-0000D9510000}"/>
    <cellStyle name="Normal 4 19" xfId="17387" xr:uid="{00000000-0005-0000-0000-0000DA510000}"/>
    <cellStyle name="Normal 4 19 2" xfId="29038" xr:uid="{00000000-0005-0000-0000-0000DB510000}"/>
    <cellStyle name="Normal 4 2" xfId="1230" xr:uid="{00000000-0005-0000-0000-0000DC510000}"/>
    <cellStyle name="Normal 4 2 10" xfId="36091" xr:uid="{00000000-0005-0000-0000-0000DD510000}"/>
    <cellStyle name="Normal 4 2 2" xfId="1231" xr:uid="{00000000-0005-0000-0000-0000DE510000}"/>
    <cellStyle name="Normal 4 2 2 2" xfId="3313" xr:uid="{00000000-0005-0000-0000-0000DF510000}"/>
    <cellStyle name="Normal 4 2 2 2 2" xfId="4262" xr:uid="{00000000-0005-0000-0000-0000E0510000}"/>
    <cellStyle name="Normal 4 2 2 2 2 2" xfId="17461" xr:uid="{00000000-0005-0000-0000-0000E1510000}"/>
    <cellStyle name="Normal 4 2 2 2 2 3" xfId="29112" xr:uid="{00000000-0005-0000-0000-0000E2510000}"/>
    <cellStyle name="Normal 4 2 2 2 2 4" xfId="36092" xr:uid="{00000000-0005-0000-0000-0000E3510000}"/>
    <cellStyle name="Normal 4 2 2 2 3" xfId="7547" xr:uid="{00000000-0005-0000-0000-0000E4510000}"/>
    <cellStyle name="Normal 4 2 2 2 3 2" xfId="31955" xr:uid="{00000000-0005-0000-0000-0000E5510000}"/>
    <cellStyle name="Normal 4 2 2 2 3 3" xfId="36093" xr:uid="{00000000-0005-0000-0000-0000E6510000}"/>
    <cellStyle name="Normal 4 2 2 2 4" xfId="11650" xr:uid="{00000000-0005-0000-0000-0000E7510000}"/>
    <cellStyle name="Normal 4 2 2 2 5" xfId="23353" xr:uid="{00000000-0005-0000-0000-0000E8510000}"/>
    <cellStyle name="Normal 4 2 2 2 6" xfId="36094" xr:uid="{00000000-0005-0000-0000-0000E9510000}"/>
    <cellStyle name="Normal 4 2 2 3" xfId="4250" xr:uid="{00000000-0005-0000-0000-0000EA510000}"/>
    <cellStyle name="Normal 4 2 2 3 2" xfId="17462" xr:uid="{00000000-0005-0000-0000-0000EB510000}"/>
    <cellStyle name="Normal 4 2 2 3 2 2" xfId="29113" xr:uid="{00000000-0005-0000-0000-0000EC510000}"/>
    <cellStyle name="Normal 4 2 2 3 3" xfId="11651" xr:uid="{00000000-0005-0000-0000-0000ED510000}"/>
    <cellStyle name="Normal 4 2 2 3 4" xfId="23354" xr:uid="{00000000-0005-0000-0000-0000EE510000}"/>
    <cellStyle name="Normal 4 2 2 3 5" xfId="36095" xr:uid="{00000000-0005-0000-0000-0000EF510000}"/>
    <cellStyle name="Normal 4 2 2 4" xfId="6083" xr:uid="{00000000-0005-0000-0000-0000F0510000}"/>
    <cellStyle name="Normal 4 2 2 4 2" xfId="17460" xr:uid="{00000000-0005-0000-0000-0000F1510000}"/>
    <cellStyle name="Normal 4 2 2 4 3" xfId="29111" xr:uid="{00000000-0005-0000-0000-0000F2510000}"/>
    <cellStyle name="Normal 4 2 2 4 4" xfId="36096" xr:uid="{00000000-0005-0000-0000-0000F3510000}"/>
    <cellStyle name="Normal 4 2 2 5" xfId="20271" xr:uid="{00000000-0005-0000-0000-0000F4510000}"/>
    <cellStyle name="Normal 4 2 2 5 2" xfId="36097" xr:uid="{00000000-0005-0000-0000-0000F5510000}"/>
    <cellStyle name="Normal 4 2 2 6" xfId="11649" xr:uid="{00000000-0005-0000-0000-0000F6510000}"/>
    <cellStyle name="Normal 4 2 2 7" xfId="23352" xr:uid="{00000000-0005-0000-0000-0000F7510000}"/>
    <cellStyle name="Normal 4 2 2 8" xfId="36098" xr:uid="{00000000-0005-0000-0000-0000F8510000}"/>
    <cellStyle name="Normal 4 2 3" xfId="3312" xr:uid="{00000000-0005-0000-0000-0000F9510000}"/>
    <cellStyle name="Normal 4 2 3 2" xfId="4267" xr:uid="{00000000-0005-0000-0000-0000FA510000}"/>
    <cellStyle name="Normal 4 2 3 2 2" xfId="8515" xr:uid="{00000000-0005-0000-0000-0000FB510000}"/>
    <cellStyle name="Normal 4 2 3 2 2 2" xfId="31946" xr:uid="{00000000-0005-0000-0000-0000FC510000}"/>
    <cellStyle name="Normal 4 2 3 2 2 3" xfId="36099" xr:uid="{00000000-0005-0000-0000-0000FD510000}"/>
    <cellStyle name="Normal 4 2 3 2 3" xfId="17463" xr:uid="{00000000-0005-0000-0000-0000FE510000}"/>
    <cellStyle name="Normal 4 2 3 2 4" xfId="29114" xr:uid="{00000000-0005-0000-0000-0000FF510000}"/>
    <cellStyle name="Normal 4 2 3 2 5" xfId="36100" xr:uid="{00000000-0005-0000-0000-000000520000}"/>
    <cellStyle name="Normal 4 2 3 3" xfId="4255" xr:uid="{00000000-0005-0000-0000-000001520000}"/>
    <cellStyle name="Normal 4 2 3 3 2" xfId="31987" xr:uid="{00000000-0005-0000-0000-000002520000}"/>
    <cellStyle name="Normal 4 2 3 3 3" xfId="36101" xr:uid="{00000000-0005-0000-0000-000003520000}"/>
    <cellStyle name="Normal 4 2 3 3 4" xfId="36102" xr:uid="{00000000-0005-0000-0000-000004520000}"/>
    <cellStyle name="Normal 4 2 3 4" xfId="7546" xr:uid="{00000000-0005-0000-0000-000005520000}"/>
    <cellStyle name="Normal 4 2 3 4 2" xfId="31954" xr:uid="{00000000-0005-0000-0000-000006520000}"/>
    <cellStyle name="Normal 4 2 3 4 3" xfId="36103" xr:uid="{00000000-0005-0000-0000-000007520000}"/>
    <cellStyle name="Normal 4 2 3 5" xfId="11652" xr:uid="{00000000-0005-0000-0000-000008520000}"/>
    <cellStyle name="Normal 4 2 3 6" xfId="23355" xr:uid="{00000000-0005-0000-0000-000009520000}"/>
    <cellStyle name="Normal 4 2 3 7" xfId="36104" xr:uid="{00000000-0005-0000-0000-00000A520000}"/>
    <cellStyle name="Normal 4 2 4" xfId="4257" xr:uid="{00000000-0005-0000-0000-00000B520000}"/>
    <cellStyle name="Normal 4 2 4 2" xfId="8511" xr:uid="{00000000-0005-0000-0000-00000C520000}"/>
    <cellStyle name="Normal 4 2 4 2 2" xfId="31950" xr:uid="{00000000-0005-0000-0000-00000D520000}"/>
    <cellStyle name="Normal 4 2 4 2 3" xfId="36105" xr:uid="{00000000-0005-0000-0000-00000E520000}"/>
    <cellStyle name="Normal 4 2 4 3" xfId="11653" xr:uid="{00000000-0005-0000-0000-00000F520000}"/>
    <cellStyle name="Normal 4 2 4 3 2" xfId="36106" xr:uid="{00000000-0005-0000-0000-000010520000}"/>
    <cellStyle name="Normal 4 2 4 4" xfId="31986" xr:uid="{00000000-0005-0000-0000-000011520000}"/>
    <cellStyle name="Normal 4 2 4 5" xfId="36107" xr:uid="{00000000-0005-0000-0000-000012520000}"/>
    <cellStyle name="Normal 4 2 5" xfId="4241" xr:uid="{00000000-0005-0000-0000-000013520000}"/>
    <cellStyle name="Normal 4 2 5 2" xfId="17464" xr:uid="{00000000-0005-0000-0000-000014520000}"/>
    <cellStyle name="Normal 4 2 5 2 2" xfId="29115" xr:uid="{00000000-0005-0000-0000-000015520000}"/>
    <cellStyle name="Normal 4 2 5 3" xfId="11654" xr:uid="{00000000-0005-0000-0000-000016520000}"/>
    <cellStyle name="Normal 4 2 5 4" xfId="23356" xr:uid="{00000000-0005-0000-0000-000017520000}"/>
    <cellStyle name="Normal 4 2 5 5" xfId="36108" xr:uid="{00000000-0005-0000-0000-000018520000}"/>
    <cellStyle name="Normal 4 2 6" xfId="4571" xr:uid="{00000000-0005-0000-0000-000019520000}"/>
    <cellStyle name="Normal 4 2 6 2" xfId="17459" xr:uid="{00000000-0005-0000-0000-00001A520000}"/>
    <cellStyle name="Normal 4 2 6 3" xfId="29110" xr:uid="{00000000-0005-0000-0000-00001B520000}"/>
    <cellStyle name="Normal 4 2 7" xfId="6082" xr:uid="{00000000-0005-0000-0000-00001C520000}"/>
    <cellStyle name="Normal 4 2 7 2" xfId="31957" xr:uid="{00000000-0005-0000-0000-00001D520000}"/>
    <cellStyle name="Normal 4 2 7 3" xfId="36109" xr:uid="{00000000-0005-0000-0000-00001E520000}"/>
    <cellStyle name="Normal 4 2 8" xfId="11648" xr:uid="{00000000-0005-0000-0000-00001F520000}"/>
    <cellStyle name="Normal 4 2 9" xfId="23351" xr:uid="{00000000-0005-0000-0000-000020520000}"/>
    <cellStyle name="Normal 4 20" xfId="20225" xr:uid="{00000000-0005-0000-0000-000021520000}"/>
    <cellStyle name="Normal 4 20 2" xfId="31861" xr:uid="{00000000-0005-0000-0000-000022520000}"/>
    <cellStyle name="Normal 4 21" xfId="11575" xr:uid="{00000000-0005-0000-0000-000023520000}"/>
    <cellStyle name="Normal 4 22" xfId="23279" xr:uid="{00000000-0005-0000-0000-000024520000}"/>
    <cellStyle name="Normal 4 23" xfId="36110" xr:uid="{00000000-0005-0000-0000-000025520000}"/>
    <cellStyle name="Normal 4 3" xfId="1232" xr:uid="{00000000-0005-0000-0000-000026520000}"/>
    <cellStyle name="Normal 4 3 10" xfId="1233" xr:uid="{00000000-0005-0000-0000-000027520000}"/>
    <cellStyle name="Normal 4 3 10 2" xfId="1234" xr:uid="{00000000-0005-0000-0000-000028520000}"/>
    <cellStyle name="Normal 4 3 10 2 2" xfId="3316" xr:uid="{00000000-0005-0000-0000-000029520000}"/>
    <cellStyle name="Normal 4 3 10 2 2 2" xfId="7550" xr:uid="{00000000-0005-0000-0000-00002A520000}"/>
    <cellStyle name="Normal 4 3 10 2 2 2 2" xfId="17468" xr:uid="{00000000-0005-0000-0000-00002B520000}"/>
    <cellStyle name="Normal 4 3 10 2 2 2 3" xfId="29119" xr:uid="{00000000-0005-0000-0000-00002C520000}"/>
    <cellStyle name="Normal 4 3 10 2 2 2 4" xfId="36111" xr:uid="{00000000-0005-0000-0000-00002D520000}"/>
    <cellStyle name="Normal 4 3 10 2 2 3" xfId="11658" xr:uid="{00000000-0005-0000-0000-00002E520000}"/>
    <cellStyle name="Normal 4 3 10 2 2 4" xfId="23360" xr:uid="{00000000-0005-0000-0000-00002F520000}"/>
    <cellStyle name="Normal 4 3 10 2 2 5" xfId="36112" xr:uid="{00000000-0005-0000-0000-000030520000}"/>
    <cellStyle name="Normal 4 3 10 2 3" xfId="6084" xr:uid="{00000000-0005-0000-0000-000031520000}"/>
    <cellStyle name="Normal 4 3 10 2 3 2" xfId="17469" xr:uid="{00000000-0005-0000-0000-000032520000}"/>
    <cellStyle name="Normal 4 3 10 2 3 2 2" xfId="29120" xr:uid="{00000000-0005-0000-0000-000033520000}"/>
    <cellStyle name="Normal 4 3 10 2 3 3" xfId="11659" xr:uid="{00000000-0005-0000-0000-000034520000}"/>
    <cellStyle name="Normal 4 3 10 2 3 4" xfId="23361" xr:uid="{00000000-0005-0000-0000-000035520000}"/>
    <cellStyle name="Normal 4 3 10 2 3 5" xfId="36113" xr:uid="{00000000-0005-0000-0000-000036520000}"/>
    <cellStyle name="Normal 4 3 10 2 4" xfId="17467" xr:uid="{00000000-0005-0000-0000-000037520000}"/>
    <cellStyle name="Normal 4 3 10 2 4 2" xfId="29118" xr:uid="{00000000-0005-0000-0000-000038520000}"/>
    <cellStyle name="Normal 4 3 10 2 5" xfId="11657" xr:uid="{00000000-0005-0000-0000-000039520000}"/>
    <cellStyle name="Normal 4 3 10 2 6" xfId="23359" xr:uid="{00000000-0005-0000-0000-00003A520000}"/>
    <cellStyle name="Normal 4 3 10 2 7" xfId="36114" xr:uid="{00000000-0005-0000-0000-00003B520000}"/>
    <cellStyle name="Normal 4 3 10 3" xfId="3315" xr:uid="{00000000-0005-0000-0000-00003C520000}"/>
    <cellStyle name="Normal 4 3 10 3 2" xfId="7549" xr:uid="{00000000-0005-0000-0000-00003D520000}"/>
    <cellStyle name="Normal 4 3 10 3 2 2" xfId="17470" xr:uid="{00000000-0005-0000-0000-00003E520000}"/>
    <cellStyle name="Normal 4 3 10 3 2 3" xfId="29121" xr:uid="{00000000-0005-0000-0000-00003F520000}"/>
    <cellStyle name="Normal 4 3 10 3 2 4" xfId="36115" xr:uid="{00000000-0005-0000-0000-000040520000}"/>
    <cellStyle name="Normal 4 3 10 3 3" xfId="11660" xr:uid="{00000000-0005-0000-0000-000041520000}"/>
    <cellStyle name="Normal 4 3 10 3 4" xfId="23362" xr:uid="{00000000-0005-0000-0000-000042520000}"/>
    <cellStyle name="Normal 4 3 10 3 5" xfId="36116" xr:uid="{00000000-0005-0000-0000-000043520000}"/>
    <cellStyle name="Normal 4 3 10 4" xfId="4835" xr:uid="{00000000-0005-0000-0000-000044520000}"/>
    <cellStyle name="Normal 4 3 10 4 2" xfId="17471" xr:uid="{00000000-0005-0000-0000-000045520000}"/>
    <cellStyle name="Normal 4 3 10 4 2 2" xfId="29122" xr:uid="{00000000-0005-0000-0000-000046520000}"/>
    <cellStyle name="Normal 4 3 10 4 3" xfId="11661" xr:uid="{00000000-0005-0000-0000-000047520000}"/>
    <cellStyle name="Normal 4 3 10 4 4" xfId="23363" xr:uid="{00000000-0005-0000-0000-000048520000}"/>
    <cellStyle name="Normal 4 3 10 4 5" xfId="36117" xr:uid="{00000000-0005-0000-0000-000049520000}"/>
    <cellStyle name="Normal 4 3 10 5" xfId="17466" xr:uid="{00000000-0005-0000-0000-00004A520000}"/>
    <cellStyle name="Normal 4 3 10 5 2" xfId="29117" xr:uid="{00000000-0005-0000-0000-00004B520000}"/>
    <cellStyle name="Normal 4 3 10 6" xfId="11656" xr:uid="{00000000-0005-0000-0000-00004C520000}"/>
    <cellStyle name="Normal 4 3 10 7" xfId="23358" xr:uid="{00000000-0005-0000-0000-00004D520000}"/>
    <cellStyle name="Normal 4 3 10 8" xfId="36118" xr:uid="{00000000-0005-0000-0000-00004E520000}"/>
    <cellStyle name="Normal 4 3 11" xfId="1235" xr:uid="{00000000-0005-0000-0000-00004F520000}"/>
    <cellStyle name="Normal 4 3 11 2" xfId="1236" xr:uid="{00000000-0005-0000-0000-000050520000}"/>
    <cellStyle name="Normal 4 3 11 2 2" xfId="3318" xr:uid="{00000000-0005-0000-0000-000051520000}"/>
    <cellStyle name="Normal 4 3 11 2 2 2" xfId="7552" xr:uid="{00000000-0005-0000-0000-000052520000}"/>
    <cellStyle name="Normal 4 3 11 2 2 2 2" xfId="17474" xr:uid="{00000000-0005-0000-0000-000053520000}"/>
    <cellStyle name="Normal 4 3 11 2 2 2 3" xfId="29125" xr:uid="{00000000-0005-0000-0000-000054520000}"/>
    <cellStyle name="Normal 4 3 11 2 2 2 4" xfId="36119" xr:uid="{00000000-0005-0000-0000-000055520000}"/>
    <cellStyle name="Normal 4 3 11 2 2 3" xfId="11664" xr:uid="{00000000-0005-0000-0000-000056520000}"/>
    <cellStyle name="Normal 4 3 11 2 2 4" xfId="23366" xr:uid="{00000000-0005-0000-0000-000057520000}"/>
    <cellStyle name="Normal 4 3 11 2 2 5" xfId="36120" xr:uid="{00000000-0005-0000-0000-000058520000}"/>
    <cellStyle name="Normal 4 3 11 2 3" xfId="6085" xr:uid="{00000000-0005-0000-0000-000059520000}"/>
    <cellStyle name="Normal 4 3 11 2 3 2" xfId="17475" xr:uid="{00000000-0005-0000-0000-00005A520000}"/>
    <cellStyle name="Normal 4 3 11 2 3 2 2" xfId="29126" xr:uid="{00000000-0005-0000-0000-00005B520000}"/>
    <cellStyle name="Normal 4 3 11 2 3 3" xfId="11665" xr:uid="{00000000-0005-0000-0000-00005C520000}"/>
    <cellStyle name="Normal 4 3 11 2 3 4" xfId="23367" xr:uid="{00000000-0005-0000-0000-00005D520000}"/>
    <cellStyle name="Normal 4 3 11 2 3 5" xfId="36121" xr:uid="{00000000-0005-0000-0000-00005E520000}"/>
    <cellStyle name="Normal 4 3 11 2 4" xfId="17473" xr:uid="{00000000-0005-0000-0000-00005F520000}"/>
    <cellStyle name="Normal 4 3 11 2 4 2" xfId="29124" xr:uid="{00000000-0005-0000-0000-000060520000}"/>
    <cellStyle name="Normal 4 3 11 2 5" xfId="11663" xr:uid="{00000000-0005-0000-0000-000061520000}"/>
    <cellStyle name="Normal 4 3 11 2 6" xfId="23365" xr:uid="{00000000-0005-0000-0000-000062520000}"/>
    <cellStyle name="Normal 4 3 11 2 7" xfId="36122" xr:uid="{00000000-0005-0000-0000-000063520000}"/>
    <cellStyle name="Normal 4 3 11 3" xfId="3317" xr:uid="{00000000-0005-0000-0000-000064520000}"/>
    <cellStyle name="Normal 4 3 11 3 2" xfId="7551" xr:uid="{00000000-0005-0000-0000-000065520000}"/>
    <cellStyle name="Normal 4 3 11 3 2 2" xfId="17476" xr:uid="{00000000-0005-0000-0000-000066520000}"/>
    <cellStyle name="Normal 4 3 11 3 2 3" xfId="29127" xr:uid="{00000000-0005-0000-0000-000067520000}"/>
    <cellStyle name="Normal 4 3 11 3 2 4" xfId="36123" xr:uid="{00000000-0005-0000-0000-000068520000}"/>
    <cellStyle name="Normal 4 3 11 3 3" xfId="11666" xr:uid="{00000000-0005-0000-0000-000069520000}"/>
    <cellStyle name="Normal 4 3 11 3 4" xfId="23368" xr:uid="{00000000-0005-0000-0000-00006A520000}"/>
    <cellStyle name="Normal 4 3 11 3 5" xfId="36124" xr:uid="{00000000-0005-0000-0000-00006B520000}"/>
    <cellStyle name="Normal 4 3 11 4" xfId="5286" xr:uid="{00000000-0005-0000-0000-00006C520000}"/>
    <cellStyle name="Normal 4 3 11 4 2" xfId="17477" xr:uid="{00000000-0005-0000-0000-00006D520000}"/>
    <cellStyle name="Normal 4 3 11 4 2 2" xfId="29128" xr:uid="{00000000-0005-0000-0000-00006E520000}"/>
    <cellStyle name="Normal 4 3 11 4 3" xfId="11667" xr:uid="{00000000-0005-0000-0000-00006F520000}"/>
    <cellStyle name="Normal 4 3 11 4 4" xfId="23369" xr:uid="{00000000-0005-0000-0000-000070520000}"/>
    <cellStyle name="Normal 4 3 11 4 5" xfId="36125" xr:uid="{00000000-0005-0000-0000-000071520000}"/>
    <cellStyle name="Normal 4 3 11 5" xfId="17472" xr:uid="{00000000-0005-0000-0000-000072520000}"/>
    <cellStyle name="Normal 4 3 11 5 2" xfId="29123" xr:uid="{00000000-0005-0000-0000-000073520000}"/>
    <cellStyle name="Normal 4 3 11 6" xfId="11662" xr:uid="{00000000-0005-0000-0000-000074520000}"/>
    <cellStyle name="Normal 4 3 11 7" xfId="23364" xr:uid="{00000000-0005-0000-0000-000075520000}"/>
    <cellStyle name="Normal 4 3 11 8" xfId="36126" xr:uid="{00000000-0005-0000-0000-000076520000}"/>
    <cellStyle name="Normal 4 3 12" xfId="1237" xr:uid="{00000000-0005-0000-0000-000077520000}"/>
    <cellStyle name="Normal 4 3 12 2" xfId="3319" xr:uid="{00000000-0005-0000-0000-000078520000}"/>
    <cellStyle name="Normal 4 3 12 2 2" xfId="7553" xr:uid="{00000000-0005-0000-0000-000079520000}"/>
    <cellStyle name="Normal 4 3 12 2 2 2" xfId="17479" xr:uid="{00000000-0005-0000-0000-00007A520000}"/>
    <cellStyle name="Normal 4 3 12 2 2 3" xfId="29130" xr:uid="{00000000-0005-0000-0000-00007B520000}"/>
    <cellStyle name="Normal 4 3 12 2 2 4" xfId="36127" xr:uid="{00000000-0005-0000-0000-00007C520000}"/>
    <cellStyle name="Normal 4 3 12 2 3" xfId="11669" xr:uid="{00000000-0005-0000-0000-00007D520000}"/>
    <cellStyle name="Normal 4 3 12 2 4" xfId="23371" xr:uid="{00000000-0005-0000-0000-00007E520000}"/>
    <cellStyle name="Normal 4 3 12 2 5" xfId="36128" xr:uid="{00000000-0005-0000-0000-00007F520000}"/>
    <cellStyle name="Normal 4 3 12 3" xfId="5560" xr:uid="{00000000-0005-0000-0000-000080520000}"/>
    <cellStyle name="Normal 4 3 12 3 2" xfId="17480" xr:uid="{00000000-0005-0000-0000-000081520000}"/>
    <cellStyle name="Normal 4 3 12 3 2 2" xfId="29131" xr:uid="{00000000-0005-0000-0000-000082520000}"/>
    <cellStyle name="Normal 4 3 12 3 3" xfId="11670" xr:uid="{00000000-0005-0000-0000-000083520000}"/>
    <cellStyle name="Normal 4 3 12 3 4" xfId="23372" xr:uid="{00000000-0005-0000-0000-000084520000}"/>
    <cellStyle name="Normal 4 3 12 3 5" xfId="36129" xr:uid="{00000000-0005-0000-0000-000085520000}"/>
    <cellStyle name="Normal 4 3 12 4" xfId="17478" xr:uid="{00000000-0005-0000-0000-000086520000}"/>
    <cellStyle name="Normal 4 3 12 4 2" xfId="29129" xr:uid="{00000000-0005-0000-0000-000087520000}"/>
    <cellStyle name="Normal 4 3 12 5" xfId="11668" xr:uid="{00000000-0005-0000-0000-000088520000}"/>
    <cellStyle name="Normal 4 3 12 6" xfId="23370" xr:uid="{00000000-0005-0000-0000-000089520000}"/>
    <cellStyle name="Normal 4 3 12 7" xfId="36130" xr:uid="{00000000-0005-0000-0000-00008A520000}"/>
    <cellStyle name="Normal 4 3 13" xfId="3314" xr:uid="{00000000-0005-0000-0000-00008B520000}"/>
    <cellStyle name="Normal 4 3 13 2" xfId="7548" xr:uid="{00000000-0005-0000-0000-00008C520000}"/>
    <cellStyle name="Normal 4 3 13 2 2" xfId="17481" xr:uid="{00000000-0005-0000-0000-00008D520000}"/>
    <cellStyle name="Normal 4 3 13 2 3" xfId="29132" xr:uid="{00000000-0005-0000-0000-00008E520000}"/>
    <cellStyle name="Normal 4 3 13 2 4" xfId="36131" xr:uid="{00000000-0005-0000-0000-00008F520000}"/>
    <cellStyle name="Normal 4 3 13 3" xfId="11671" xr:uid="{00000000-0005-0000-0000-000090520000}"/>
    <cellStyle name="Normal 4 3 13 4" xfId="23373" xr:uid="{00000000-0005-0000-0000-000091520000}"/>
    <cellStyle name="Normal 4 3 13 5" xfId="36132" xr:uid="{00000000-0005-0000-0000-000092520000}"/>
    <cellStyle name="Normal 4 3 14" xfId="4249" xr:uid="{00000000-0005-0000-0000-000093520000}"/>
    <cellStyle name="Normal 4 3 14 2" xfId="17482" xr:uid="{00000000-0005-0000-0000-000094520000}"/>
    <cellStyle name="Normal 4 3 14 2 2" xfId="29133" xr:uid="{00000000-0005-0000-0000-000095520000}"/>
    <cellStyle name="Normal 4 3 14 3" xfId="11672" xr:uid="{00000000-0005-0000-0000-000096520000}"/>
    <cellStyle name="Normal 4 3 14 4" xfId="23374" xr:uid="{00000000-0005-0000-0000-000097520000}"/>
    <cellStyle name="Normal 4 3 14 5" xfId="36133" xr:uid="{00000000-0005-0000-0000-000098520000}"/>
    <cellStyle name="Normal 4 3 15" xfId="4593" xr:uid="{00000000-0005-0000-0000-000099520000}"/>
    <cellStyle name="Normal 4 3 15 2" xfId="17483" xr:uid="{00000000-0005-0000-0000-00009A520000}"/>
    <cellStyle name="Normal 4 3 15 2 2" xfId="29134" xr:uid="{00000000-0005-0000-0000-00009B520000}"/>
    <cellStyle name="Normal 4 3 15 3" xfId="11673" xr:uid="{00000000-0005-0000-0000-00009C520000}"/>
    <cellStyle name="Normal 4 3 15 4" xfId="23375" xr:uid="{00000000-0005-0000-0000-00009D520000}"/>
    <cellStyle name="Normal 4 3 15 5" xfId="36134" xr:uid="{00000000-0005-0000-0000-00009E520000}"/>
    <cellStyle name="Normal 4 3 16" xfId="17465" xr:uid="{00000000-0005-0000-0000-00009F520000}"/>
    <cellStyle name="Normal 4 3 16 2" xfId="29116" xr:uid="{00000000-0005-0000-0000-0000A0520000}"/>
    <cellStyle name="Normal 4 3 17" xfId="20272" xr:uid="{00000000-0005-0000-0000-0000A1520000}"/>
    <cellStyle name="Normal 4 3 17 2" xfId="31872" xr:uid="{00000000-0005-0000-0000-0000A2520000}"/>
    <cellStyle name="Normal 4 3 18" xfId="20334" xr:uid="{00000000-0005-0000-0000-0000A3520000}"/>
    <cellStyle name="Normal 4 3 19" xfId="11655" xr:uid="{00000000-0005-0000-0000-0000A4520000}"/>
    <cellStyle name="Normal 4 3 2" xfId="1238" xr:uid="{00000000-0005-0000-0000-0000A5520000}"/>
    <cellStyle name="Normal 4 3 2 10" xfId="4603" xr:uid="{00000000-0005-0000-0000-0000A6520000}"/>
    <cellStyle name="Normal 4 3 2 10 2" xfId="17484" xr:uid="{00000000-0005-0000-0000-0000A7520000}"/>
    <cellStyle name="Normal 4 3 2 10 3" xfId="29135" xr:uid="{00000000-0005-0000-0000-0000A8520000}"/>
    <cellStyle name="Normal 4 3 2 10 4" xfId="36135" xr:uid="{00000000-0005-0000-0000-0000A9520000}"/>
    <cellStyle name="Normal 4 3 2 11" xfId="11674" xr:uid="{00000000-0005-0000-0000-0000AA520000}"/>
    <cellStyle name="Normal 4 3 2 12" xfId="23376" xr:uid="{00000000-0005-0000-0000-0000AB520000}"/>
    <cellStyle name="Normal 4 3 2 13" xfId="36136" xr:uid="{00000000-0005-0000-0000-0000AC520000}"/>
    <cellStyle name="Normal 4 3 2 2" xfId="1239" xr:uid="{00000000-0005-0000-0000-0000AD520000}"/>
    <cellStyle name="Normal 4 3 2 2 10" xfId="23377" xr:uid="{00000000-0005-0000-0000-0000AE520000}"/>
    <cellStyle name="Normal 4 3 2 2 11" xfId="36137" xr:uid="{00000000-0005-0000-0000-0000AF520000}"/>
    <cellStyle name="Normal 4 3 2 2 2" xfId="1240" xr:uid="{00000000-0005-0000-0000-0000B0520000}"/>
    <cellStyle name="Normal 4 3 2 2 2 2" xfId="1241" xr:uid="{00000000-0005-0000-0000-0000B1520000}"/>
    <cellStyle name="Normal 4 3 2 2 2 2 2" xfId="3323" xr:uid="{00000000-0005-0000-0000-0000B2520000}"/>
    <cellStyle name="Normal 4 3 2 2 2 2 2 2" xfId="7557" xr:uid="{00000000-0005-0000-0000-0000B3520000}"/>
    <cellStyle name="Normal 4 3 2 2 2 2 2 2 2" xfId="17488" xr:uid="{00000000-0005-0000-0000-0000B4520000}"/>
    <cellStyle name="Normal 4 3 2 2 2 2 2 2 3" xfId="29139" xr:uid="{00000000-0005-0000-0000-0000B5520000}"/>
    <cellStyle name="Normal 4 3 2 2 2 2 2 2 4" xfId="36138" xr:uid="{00000000-0005-0000-0000-0000B6520000}"/>
    <cellStyle name="Normal 4 3 2 2 2 2 2 3" xfId="11678" xr:uid="{00000000-0005-0000-0000-0000B7520000}"/>
    <cellStyle name="Normal 4 3 2 2 2 2 2 4" xfId="23380" xr:uid="{00000000-0005-0000-0000-0000B8520000}"/>
    <cellStyle name="Normal 4 3 2 2 2 2 2 5" xfId="36139" xr:uid="{00000000-0005-0000-0000-0000B9520000}"/>
    <cellStyle name="Normal 4 3 2 2 2 2 3" xfId="6086" xr:uid="{00000000-0005-0000-0000-0000BA520000}"/>
    <cellStyle name="Normal 4 3 2 2 2 2 3 2" xfId="17489" xr:uid="{00000000-0005-0000-0000-0000BB520000}"/>
    <cellStyle name="Normal 4 3 2 2 2 2 3 2 2" xfId="29140" xr:uid="{00000000-0005-0000-0000-0000BC520000}"/>
    <cellStyle name="Normal 4 3 2 2 2 2 3 3" xfId="11679" xr:uid="{00000000-0005-0000-0000-0000BD520000}"/>
    <cellStyle name="Normal 4 3 2 2 2 2 3 4" xfId="23381" xr:uid="{00000000-0005-0000-0000-0000BE520000}"/>
    <cellStyle name="Normal 4 3 2 2 2 2 3 5" xfId="36140" xr:uid="{00000000-0005-0000-0000-0000BF520000}"/>
    <cellStyle name="Normal 4 3 2 2 2 2 4" xfId="17487" xr:uid="{00000000-0005-0000-0000-0000C0520000}"/>
    <cellStyle name="Normal 4 3 2 2 2 2 4 2" xfId="29138" xr:uid="{00000000-0005-0000-0000-0000C1520000}"/>
    <cellStyle name="Normal 4 3 2 2 2 2 5" xfId="11677" xr:uid="{00000000-0005-0000-0000-0000C2520000}"/>
    <cellStyle name="Normal 4 3 2 2 2 2 6" xfId="23379" xr:uid="{00000000-0005-0000-0000-0000C3520000}"/>
    <cellStyle name="Normal 4 3 2 2 2 2 7" xfId="36141" xr:uid="{00000000-0005-0000-0000-0000C4520000}"/>
    <cellStyle name="Normal 4 3 2 2 2 3" xfId="3322" xr:uid="{00000000-0005-0000-0000-0000C5520000}"/>
    <cellStyle name="Normal 4 3 2 2 2 3 2" xfId="7556" xr:uid="{00000000-0005-0000-0000-0000C6520000}"/>
    <cellStyle name="Normal 4 3 2 2 2 3 2 2" xfId="17490" xr:uid="{00000000-0005-0000-0000-0000C7520000}"/>
    <cellStyle name="Normal 4 3 2 2 2 3 2 3" xfId="29141" xr:uid="{00000000-0005-0000-0000-0000C8520000}"/>
    <cellStyle name="Normal 4 3 2 2 2 3 2 4" xfId="36142" xr:uid="{00000000-0005-0000-0000-0000C9520000}"/>
    <cellStyle name="Normal 4 3 2 2 2 3 3" xfId="11680" xr:uid="{00000000-0005-0000-0000-0000CA520000}"/>
    <cellStyle name="Normal 4 3 2 2 2 3 4" xfId="23382" xr:uid="{00000000-0005-0000-0000-0000CB520000}"/>
    <cellStyle name="Normal 4 3 2 2 2 3 5" xfId="36143" xr:uid="{00000000-0005-0000-0000-0000CC520000}"/>
    <cellStyle name="Normal 4 3 2 2 2 4" xfId="5120" xr:uid="{00000000-0005-0000-0000-0000CD520000}"/>
    <cellStyle name="Normal 4 3 2 2 2 4 2" xfId="17491" xr:uid="{00000000-0005-0000-0000-0000CE520000}"/>
    <cellStyle name="Normal 4 3 2 2 2 4 2 2" xfId="29142" xr:uid="{00000000-0005-0000-0000-0000CF520000}"/>
    <cellStyle name="Normal 4 3 2 2 2 4 3" xfId="11681" xr:uid="{00000000-0005-0000-0000-0000D0520000}"/>
    <cellStyle name="Normal 4 3 2 2 2 4 4" xfId="23383" xr:uid="{00000000-0005-0000-0000-0000D1520000}"/>
    <cellStyle name="Normal 4 3 2 2 2 4 5" xfId="36144" xr:uid="{00000000-0005-0000-0000-0000D2520000}"/>
    <cellStyle name="Normal 4 3 2 2 2 5" xfId="17486" xr:uid="{00000000-0005-0000-0000-0000D3520000}"/>
    <cellStyle name="Normal 4 3 2 2 2 5 2" xfId="29137" xr:uid="{00000000-0005-0000-0000-0000D4520000}"/>
    <cellStyle name="Normal 4 3 2 2 2 6" xfId="11676" xr:uid="{00000000-0005-0000-0000-0000D5520000}"/>
    <cellStyle name="Normal 4 3 2 2 2 7" xfId="23378" xr:uid="{00000000-0005-0000-0000-0000D6520000}"/>
    <cellStyle name="Normal 4 3 2 2 2 8" xfId="36145" xr:uid="{00000000-0005-0000-0000-0000D7520000}"/>
    <cellStyle name="Normal 4 3 2 2 3" xfId="1242" xr:uid="{00000000-0005-0000-0000-0000D8520000}"/>
    <cellStyle name="Normal 4 3 2 2 3 2" xfId="1243" xr:uid="{00000000-0005-0000-0000-0000D9520000}"/>
    <cellStyle name="Normal 4 3 2 2 3 2 2" xfId="3325" xr:uid="{00000000-0005-0000-0000-0000DA520000}"/>
    <cellStyle name="Normal 4 3 2 2 3 2 2 2" xfId="7559" xr:uid="{00000000-0005-0000-0000-0000DB520000}"/>
    <cellStyle name="Normal 4 3 2 2 3 2 2 2 2" xfId="17494" xr:uid="{00000000-0005-0000-0000-0000DC520000}"/>
    <cellStyle name="Normal 4 3 2 2 3 2 2 2 3" xfId="29145" xr:uid="{00000000-0005-0000-0000-0000DD520000}"/>
    <cellStyle name="Normal 4 3 2 2 3 2 2 2 4" xfId="36146" xr:uid="{00000000-0005-0000-0000-0000DE520000}"/>
    <cellStyle name="Normal 4 3 2 2 3 2 2 3" xfId="11684" xr:uid="{00000000-0005-0000-0000-0000DF520000}"/>
    <cellStyle name="Normal 4 3 2 2 3 2 2 4" xfId="23386" xr:uid="{00000000-0005-0000-0000-0000E0520000}"/>
    <cellStyle name="Normal 4 3 2 2 3 2 2 5" xfId="36147" xr:uid="{00000000-0005-0000-0000-0000E1520000}"/>
    <cellStyle name="Normal 4 3 2 2 3 2 3" xfId="6087" xr:uid="{00000000-0005-0000-0000-0000E2520000}"/>
    <cellStyle name="Normal 4 3 2 2 3 2 3 2" xfId="17495" xr:uid="{00000000-0005-0000-0000-0000E3520000}"/>
    <cellStyle name="Normal 4 3 2 2 3 2 3 2 2" xfId="29146" xr:uid="{00000000-0005-0000-0000-0000E4520000}"/>
    <cellStyle name="Normal 4 3 2 2 3 2 3 3" xfId="11685" xr:uid="{00000000-0005-0000-0000-0000E5520000}"/>
    <cellStyle name="Normal 4 3 2 2 3 2 3 4" xfId="23387" xr:uid="{00000000-0005-0000-0000-0000E6520000}"/>
    <cellStyle name="Normal 4 3 2 2 3 2 3 5" xfId="36148" xr:uid="{00000000-0005-0000-0000-0000E7520000}"/>
    <cellStyle name="Normal 4 3 2 2 3 2 4" xfId="17493" xr:uid="{00000000-0005-0000-0000-0000E8520000}"/>
    <cellStyle name="Normal 4 3 2 2 3 2 4 2" xfId="29144" xr:uid="{00000000-0005-0000-0000-0000E9520000}"/>
    <cellStyle name="Normal 4 3 2 2 3 2 5" xfId="11683" xr:uid="{00000000-0005-0000-0000-0000EA520000}"/>
    <cellStyle name="Normal 4 3 2 2 3 2 6" xfId="23385" xr:uid="{00000000-0005-0000-0000-0000EB520000}"/>
    <cellStyle name="Normal 4 3 2 2 3 2 7" xfId="36149" xr:uid="{00000000-0005-0000-0000-0000EC520000}"/>
    <cellStyle name="Normal 4 3 2 2 3 3" xfId="3324" xr:uid="{00000000-0005-0000-0000-0000ED520000}"/>
    <cellStyle name="Normal 4 3 2 2 3 3 2" xfId="7558" xr:uid="{00000000-0005-0000-0000-0000EE520000}"/>
    <cellStyle name="Normal 4 3 2 2 3 3 2 2" xfId="17496" xr:uid="{00000000-0005-0000-0000-0000EF520000}"/>
    <cellStyle name="Normal 4 3 2 2 3 3 2 3" xfId="29147" xr:uid="{00000000-0005-0000-0000-0000F0520000}"/>
    <cellStyle name="Normal 4 3 2 2 3 3 2 4" xfId="36150" xr:uid="{00000000-0005-0000-0000-0000F1520000}"/>
    <cellStyle name="Normal 4 3 2 2 3 3 3" xfId="11686" xr:uid="{00000000-0005-0000-0000-0000F2520000}"/>
    <cellStyle name="Normal 4 3 2 2 3 3 4" xfId="23388" xr:uid="{00000000-0005-0000-0000-0000F3520000}"/>
    <cellStyle name="Normal 4 3 2 2 3 3 5" xfId="36151" xr:uid="{00000000-0005-0000-0000-0000F4520000}"/>
    <cellStyle name="Normal 4 3 2 2 3 4" xfId="4878" xr:uid="{00000000-0005-0000-0000-0000F5520000}"/>
    <cellStyle name="Normal 4 3 2 2 3 4 2" xfId="17497" xr:uid="{00000000-0005-0000-0000-0000F6520000}"/>
    <cellStyle name="Normal 4 3 2 2 3 4 2 2" xfId="29148" xr:uid="{00000000-0005-0000-0000-0000F7520000}"/>
    <cellStyle name="Normal 4 3 2 2 3 4 3" xfId="11687" xr:uid="{00000000-0005-0000-0000-0000F8520000}"/>
    <cellStyle name="Normal 4 3 2 2 3 4 4" xfId="23389" xr:uid="{00000000-0005-0000-0000-0000F9520000}"/>
    <cellStyle name="Normal 4 3 2 2 3 4 5" xfId="36152" xr:uid="{00000000-0005-0000-0000-0000FA520000}"/>
    <cellStyle name="Normal 4 3 2 2 3 5" xfId="17492" xr:uid="{00000000-0005-0000-0000-0000FB520000}"/>
    <cellStyle name="Normal 4 3 2 2 3 5 2" xfId="29143" xr:uid="{00000000-0005-0000-0000-0000FC520000}"/>
    <cellStyle name="Normal 4 3 2 2 3 6" xfId="11682" xr:uid="{00000000-0005-0000-0000-0000FD520000}"/>
    <cellStyle name="Normal 4 3 2 2 3 7" xfId="23384" xr:uid="{00000000-0005-0000-0000-0000FE520000}"/>
    <cellStyle name="Normal 4 3 2 2 3 8" xfId="36153" xr:uid="{00000000-0005-0000-0000-0000FF520000}"/>
    <cellStyle name="Normal 4 3 2 2 4" xfId="1244" xr:uid="{00000000-0005-0000-0000-000000530000}"/>
    <cellStyle name="Normal 4 3 2 2 4 2" xfId="1245" xr:uid="{00000000-0005-0000-0000-000001530000}"/>
    <cellStyle name="Normal 4 3 2 2 4 2 2" xfId="3327" xr:uid="{00000000-0005-0000-0000-000002530000}"/>
    <cellStyle name="Normal 4 3 2 2 4 2 2 2" xfId="7561" xr:uid="{00000000-0005-0000-0000-000003530000}"/>
    <cellStyle name="Normal 4 3 2 2 4 2 2 2 2" xfId="17500" xr:uid="{00000000-0005-0000-0000-000004530000}"/>
    <cellStyle name="Normal 4 3 2 2 4 2 2 2 3" xfId="29151" xr:uid="{00000000-0005-0000-0000-000005530000}"/>
    <cellStyle name="Normal 4 3 2 2 4 2 2 2 4" xfId="36154" xr:uid="{00000000-0005-0000-0000-000006530000}"/>
    <cellStyle name="Normal 4 3 2 2 4 2 2 3" xfId="11690" xr:uid="{00000000-0005-0000-0000-000007530000}"/>
    <cellStyle name="Normal 4 3 2 2 4 2 2 4" xfId="23392" xr:uid="{00000000-0005-0000-0000-000008530000}"/>
    <cellStyle name="Normal 4 3 2 2 4 2 2 5" xfId="36155" xr:uid="{00000000-0005-0000-0000-000009530000}"/>
    <cellStyle name="Normal 4 3 2 2 4 2 3" xfId="6088" xr:uid="{00000000-0005-0000-0000-00000A530000}"/>
    <cellStyle name="Normal 4 3 2 2 4 2 3 2" xfId="17501" xr:uid="{00000000-0005-0000-0000-00000B530000}"/>
    <cellStyle name="Normal 4 3 2 2 4 2 3 2 2" xfId="29152" xr:uid="{00000000-0005-0000-0000-00000C530000}"/>
    <cellStyle name="Normal 4 3 2 2 4 2 3 3" xfId="11691" xr:uid="{00000000-0005-0000-0000-00000D530000}"/>
    <cellStyle name="Normal 4 3 2 2 4 2 3 4" xfId="23393" xr:uid="{00000000-0005-0000-0000-00000E530000}"/>
    <cellStyle name="Normal 4 3 2 2 4 2 3 5" xfId="36156" xr:uid="{00000000-0005-0000-0000-00000F530000}"/>
    <cellStyle name="Normal 4 3 2 2 4 2 4" xfId="17499" xr:uid="{00000000-0005-0000-0000-000010530000}"/>
    <cellStyle name="Normal 4 3 2 2 4 2 4 2" xfId="29150" xr:uid="{00000000-0005-0000-0000-000011530000}"/>
    <cellStyle name="Normal 4 3 2 2 4 2 5" xfId="11689" xr:uid="{00000000-0005-0000-0000-000012530000}"/>
    <cellStyle name="Normal 4 3 2 2 4 2 6" xfId="23391" xr:uid="{00000000-0005-0000-0000-000013530000}"/>
    <cellStyle name="Normal 4 3 2 2 4 2 7" xfId="36157" xr:uid="{00000000-0005-0000-0000-000014530000}"/>
    <cellStyle name="Normal 4 3 2 2 4 3" xfId="3326" xr:uid="{00000000-0005-0000-0000-000015530000}"/>
    <cellStyle name="Normal 4 3 2 2 4 3 2" xfId="7560" xr:uid="{00000000-0005-0000-0000-000016530000}"/>
    <cellStyle name="Normal 4 3 2 2 4 3 2 2" xfId="17502" xr:uid="{00000000-0005-0000-0000-000017530000}"/>
    <cellStyle name="Normal 4 3 2 2 4 3 2 3" xfId="29153" xr:uid="{00000000-0005-0000-0000-000018530000}"/>
    <cellStyle name="Normal 4 3 2 2 4 3 2 4" xfId="36158" xr:uid="{00000000-0005-0000-0000-000019530000}"/>
    <cellStyle name="Normal 4 3 2 2 4 3 3" xfId="11692" xr:uid="{00000000-0005-0000-0000-00001A530000}"/>
    <cellStyle name="Normal 4 3 2 2 4 3 4" xfId="23394" xr:uid="{00000000-0005-0000-0000-00001B530000}"/>
    <cellStyle name="Normal 4 3 2 2 4 3 5" xfId="36159" xr:uid="{00000000-0005-0000-0000-00001C530000}"/>
    <cellStyle name="Normal 4 3 2 2 4 4" xfId="5329" xr:uid="{00000000-0005-0000-0000-00001D530000}"/>
    <cellStyle name="Normal 4 3 2 2 4 4 2" xfId="17503" xr:uid="{00000000-0005-0000-0000-00001E530000}"/>
    <cellStyle name="Normal 4 3 2 2 4 4 2 2" xfId="29154" xr:uid="{00000000-0005-0000-0000-00001F530000}"/>
    <cellStyle name="Normal 4 3 2 2 4 4 3" xfId="11693" xr:uid="{00000000-0005-0000-0000-000020530000}"/>
    <cellStyle name="Normal 4 3 2 2 4 4 4" xfId="23395" xr:uid="{00000000-0005-0000-0000-000021530000}"/>
    <cellStyle name="Normal 4 3 2 2 4 4 5" xfId="36160" xr:uid="{00000000-0005-0000-0000-000022530000}"/>
    <cellStyle name="Normal 4 3 2 2 4 5" xfId="17498" xr:uid="{00000000-0005-0000-0000-000023530000}"/>
    <cellStyle name="Normal 4 3 2 2 4 5 2" xfId="29149" xr:uid="{00000000-0005-0000-0000-000024530000}"/>
    <cellStyle name="Normal 4 3 2 2 4 6" xfId="11688" xr:uid="{00000000-0005-0000-0000-000025530000}"/>
    <cellStyle name="Normal 4 3 2 2 4 7" xfId="23390" xr:uid="{00000000-0005-0000-0000-000026530000}"/>
    <cellStyle name="Normal 4 3 2 2 4 8" xfId="36161" xr:uid="{00000000-0005-0000-0000-000027530000}"/>
    <cellStyle name="Normal 4 3 2 2 5" xfId="1246" xr:uid="{00000000-0005-0000-0000-000028530000}"/>
    <cellStyle name="Normal 4 3 2 2 5 2" xfId="3328" xr:uid="{00000000-0005-0000-0000-000029530000}"/>
    <cellStyle name="Normal 4 3 2 2 5 2 2" xfId="7562" xr:uid="{00000000-0005-0000-0000-00002A530000}"/>
    <cellStyle name="Normal 4 3 2 2 5 2 2 2" xfId="17505" xr:uid="{00000000-0005-0000-0000-00002B530000}"/>
    <cellStyle name="Normal 4 3 2 2 5 2 2 3" xfId="29156" xr:uid="{00000000-0005-0000-0000-00002C530000}"/>
    <cellStyle name="Normal 4 3 2 2 5 2 2 4" xfId="36162" xr:uid="{00000000-0005-0000-0000-00002D530000}"/>
    <cellStyle name="Normal 4 3 2 2 5 2 3" xfId="11695" xr:uid="{00000000-0005-0000-0000-00002E530000}"/>
    <cellStyle name="Normal 4 3 2 2 5 2 4" xfId="23397" xr:uid="{00000000-0005-0000-0000-00002F530000}"/>
    <cellStyle name="Normal 4 3 2 2 5 2 5" xfId="36163" xr:uid="{00000000-0005-0000-0000-000030530000}"/>
    <cellStyle name="Normal 4 3 2 2 5 3" xfId="6089" xr:uid="{00000000-0005-0000-0000-000031530000}"/>
    <cellStyle name="Normal 4 3 2 2 5 3 2" xfId="17506" xr:uid="{00000000-0005-0000-0000-000032530000}"/>
    <cellStyle name="Normal 4 3 2 2 5 3 2 2" xfId="29157" xr:uid="{00000000-0005-0000-0000-000033530000}"/>
    <cellStyle name="Normal 4 3 2 2 5 3 3" xfId="11696" xr:uid="{00000000-0005-0000-0000-000034530000}"/>
    <cellStyle name="Normal 4 3 2 2 5 3 4" xfId="23398" xr:uid="{00000000-0005-0000-0000-000035530000}"/>
    <cellStyle name="Normal 4 3 2 2 5 3 5" xfId="36164" xr:uid="{00000000-0005-0000-0000-000036530000}"/>
    <cellStyle name="Normal 4 3 2 2 5 4" xfId="17504" xr:uid="{00000000-0005-0000-0000-000037530000}"/>
    <cellStyle name="Normal 4 3 2 2 5 4 2" xfId="29155" xr:uid="{00000000-0005-0000-0000-000038530000}"/>
    <cellStyle name="Normal 4 3 2 2 5 5" xfId="11694" xr:uid="{00000000-0005-0000-0000-000039530000}"/>
    <cellStyle name="Normal 4 3 2 2 5 6" xfId="23396" xr:uid="{00000000-0005-0000-0000-00003A530000}"/>
    <cellStyle name="Normal 4 3 2 2 5 7" xfId="36165" xr:uid="{00000000-0005-0000-0000-00003B530000}"/>
    <cellStyle name="Normal 4 3 2 2 6" xfId="3321" xr:uid="{00000000-0005-0000-0000-00003C530000}"/>
    <cellStyle name="Normal 4 3 2 2 6 2" xfId="7555" xr:uid="{00000000-0005-0000-0000-00003D530000}"/>
    <cellStyle name="Normal 4 3 2 2 6 2 2" xfId="17507" xr:uid="{00000000-0005-0000-0000-00003E530000}"/>
    <cellStyle name="Normal 4 3 2 2 6 2 3" xfId="29158" xr:uid="{00000000-0005-0000-0000-00003F530000}"/>
    <cellStyle name="Normal 4 3 2 2 6 2 4" xfId="36166" xr:uid="{00000000-0005-0000-0000-000040530000}"/>
    <cellStyle name="Normal 4 3 2 2 6 3" xfId="11697" xr:uid="{00000000-0005-0000-0000-000041530000}"/>
    <cellStyle name="Normal 4 3 2 2 6 4" xfId="23399" xr:uid="{00000000-0005-0000-0000-000042530000}"/>
    <cellStyle name="Normal 4 3 2 2 6 5" xfId="36167" xr:uid="{00000000-0005-0000-0000-000043530000}"/>
    <cellStyle name="Normal 4 3 2 2 7" xfId="4636" xr:uid="{00000000-0005-0000-0000-000044530000}"/>
    <cellStyle name="Normal 4 3 2 2 7 2" xfId="17508" xr:uid="{00000000-0005-0000-0000-000045530000}"/>
    <cellStyle name="Normal 4 3 2 2 7 2 2" xfId="29159" xr:uid="{00000000-0005-0000-0000-000046530000}"/>
    <cellStyle name="Normal 4 3 2 2 7 3" xfId="11698" xr:uid="{00000000-0005-0000-0000-000047530000}"/>
    <cellStyle name="Normal 4 3 2 2 7 4" xfId="23400" xr:uid="{00000000-0005-0000-0000-000048530000}"/>
    <cellStyle name="Normal 4 3 2 2 7 5" xfId="36168" xr:uid="{00000000-0005-0000-0000-000049530000}"/>
    <cellStyle name="Normal 4 3 2 2 8" xfId="17485" xr:uid="{00000000-0005-0000-0000-00004A530000}"/>
    <cellStyle name="Normal 4 3 2 2 8 2" xfId="29136" xr:uid="{00000000-0005-0000-0000-00004B530000}"/>
    <cellStyle name="Normal 4 3 2 2 9" xfId="11675" xr:uid="{00000000-0005-0000-0000-00004C530000}"/>
    <cellStyle name="Normal 4 3 2 3" xfId="1247" xr:uid="{00000000-0005-0000-0000-00004D530000}"/>
    <cellStyle name="Normal 4 3 2 3 10" xfId="23401" xr:uid="{00000000-0005-0000-0000-00004E530000}"/>
    <cellStyle name="Normal 4 3 2 3 11" xfId="36169" xr:uid="{00000000-0005-0000-0000-00004F530000}"/>
    <cellStyle name="Normal 4 3 2 3 2" xfId="1248" xr:uid="{00000000-0005-0000-0000-000050530000}"/>
    <cellStyle name="Normal 4 3 2 3 2 2" xfId="1249" xr:uid="{00000000-0005-0000-0000-000051530000}"/>
    <cellStyle name="Normal 4 3 2 3 2 2 2" xfId="3331" xr:uid="{00000000-0005-0000-0000-000052530000}"/>
    <cellStyle name="Normal 4 3 2 3 2 2 2 2" xfId="7565" xr:uid="{00000000-0005-0000-0000-000053530000}"/>
    <cellStyle name="Normal 4 3 2 3 2 2 2 2 2" xfId="17512" xr:uid="{00000000-0005-0000-0000-000054530000}"/>
    <cellStyle name="Normal 4 3 2 3 2 2 2 2 3" xfId="29163" xr:uid="{00000000-0005-0000-0000-000055530000}"/>
    <cellStyle name="Normal 4 3 2 3 2 2 2 2 4" xfId="36170" xr:uid="{00000000-0005-0000-0000-000056530000}"/>
    <cellStyle name="Normal 4 3 2 3 2 2 2 3" xfId="11702" xr:uid="{00000000-0005-0000-0000-000057530000}"/>
    <cellStyle name="Normal 4 3 2 3 2 2 2 4" xfId="23404" xr:uid="{00000000-0005-0000-0000-000058530000}"/>
    <cellStyle name="Normal 4 3 2 3 2 2 2 5" xfId="36171" xr:uid="{00000000-0005-0000-0000-000059530000}"/>
    <cellStyle name="Normal 4 3 2 3 2 2 3" xfId="6090" xr:uid="{00000000-0005-0000-0000-00005A530000}"/>
    <cellStyle name="Normal 4 3 2 3 2 2 3 2" xfId="17513" xr:uid="{00000000-0005-0000-0000-00005B530000}"/>
    <cellStyle name="Normal 4 3 2 3 2 2 3 2 2" xfId="29164" xr:uid="{00000000-0005-0000-0000-00005C530000}"/>
    <cellStyle name="Normal 4 3 2 3 2 2 3 3" xfId="11703" xr:uid="{00000000-0005-0000-0000-00005D530000}"/>
    <cellStyle name="Normal 4 3 2 3 2 2 3 4" xfId="23405" xr:uid="{00000000-0005-0000-0000-00005E530000}"/>
    <cellStyle name="Normal 4 3 2 3 2 2 3 5" xfId="36172" xr:uid="{00000000-0005-0000-0000-00005F530000}"/>
    <cellStyle name="Normal 4 3 2 3 2 2 4" xfId="17511" xr:uid="{00000000-0005-0000-0000-000060530000}"/>
    <cellStyle name="Normal 4 3 2 3 2 2 4 2" xfId="29162" xr:uid="{00000000-0005-0000-0000-000061530000}"/>
    <cellStyle name="Normal 4 3 2 3 2 2 5" xfId="11701" xr:uid="{00000000-0005-0000-0000-000062530000}"/>
    <cellStyle name="Normal 4 3 2 3 2 2 6" xfId="23403" xr:uid="{00000000-0005-0000-0000-000063530000}"/>
    <cellStyle name="Normal 4 3 2 3 2 2 7" xfId="36173" xr:uid="{00000000-0005-0000-0000-000064530000}"/>
    <cellStyle name="Normal 4 3 2 3 2 3" xfId="3330" xr:uid="{00000000-0005-0000-0000-000065530000}"/>
    <cellStyle name="Normal 4 3 2 3 2 3 2" xfId="7564" xr:uid="{00000000-0005-0000-0000-000066530000}"/>
    <cellStyle name="Normal 4 3 2 3 2 3 2 2" xfId="17514" xr:uid="{00000000-0005-0000-0000-000067530000}"/>
    <cellStyle name="Normal 4 3 2 3 2 3 2 3" xfId="29165" xr:uid="{00000000-0005-0000-0000-000068530000}"/>
    <cellStyle name="Normal 4 3 2 3 2 3 2 4" xfId="36174" xr:uid="{00000000-0005-0000-0000-000069530000}"/>
    <cellStyle name="Normal 4 3 2 3 2 3 3" xfId="11704" xr:uid="{00000000-0005-0000-0000-00006A530000}"/>
    <cellStyle name="Normal 4 3 2 3 2 3 4" xfId="23406" xr:uid="{00000000-0005-0000-0000-00006B530000}"/>
    <cellStyle name="Normal 4 3 2 3 2 3 5" xfId="36175" xr:uid="{00000000-0005-0000-0000-00006C530000}"/>
    <cellStyle name="Normal 4 3 2 3 2 4" xfId="5207" xr:uid="{00000000-0005-0000-0000-00006D530000}"/>
    <cellStyle name="Normal 4 3 2 3 2 4 2" xfId="17515" xr:uid="{00000000-0005-0000-0000-00006E530000}"/>
    <cellStyle name="Normal 4 3 2 3 2 4 2 2" xfId="29166" xr:uid="{00000000-0005-0000-0000-00006F530000}"/>
    <cellStyle name="Normal 4 3 2 3 2 4 3" xfId="11705" xr:uid="{00000000-0005-0000-0000-000070530000}"/>
    <cellStyle name="Normal 4 3 2 3 2 4 4" xfId="23407" xr:uid="{00000000-0005-0000-0000-000071530000}"/>
    <cellStyle name="Normal 4 3 2 3 2 4 5" xfId="36176" xr:uid="{00000000-0005-0000-0000-000072530000}"/>
    <cellStyle name="Normal 4 3 2 3 2 5" xfId="17510" xr:uid="{00000000-0005-0000-0000-000073530000}"/>
    <cellStyle name="Normal 4 3 2 3 2 5 2" xfId="29161" xr:uid="{00000000-0005-0000-0000-000074530000}"/>
    <cellStyle name="Normal 4 3 2 3 2 6" xfId="11700" xr:uid="{00000000-0005-0000-0000-000075530000}"/>
    <cellStyle name="Normal 4 3 2 3 2 7" xfId="23402" xr:uid="{00000000-0005-0000-0000-000076530000}"/>
    <cellStyle name="Normal 4 3 2 3 2 8" xfId="36177" xr:uid="{00000000-0005-0000-0000-000077530000}"/>
    <cellStyle name="Normal 4 3 2 3 3" xfId="1250" xr:uid="{00000000-0005-0000-0000-000078530000}"/>
    <cellStyle name="Normal 4 3 2 3 3 2" xfId="1251" xr:uid="{00000000-0005-0000-0000-000079530000}"/>
    <cellStyle name="Normal 4 3 2 3 3 2 2" xfId="3333" xr:uid="{00000000-0005-0000-0000-00007A530000}"/>
    <cellStyle name="Normal 4 3 2 3 3 2 2 2" xfId="7567" xr:uid="{00000000-0005-0000-0000-00007B530000}"/>
    <cellStyle name="Normal 4 3 2 3 3 2 2 2 2" xfId="17518" xr:uid="{00000000-0005-0000-0000-00007C530000}"/>
    <cellStyle name="Normal 4 3 2 3 3 2 2 2 3" xfId="29169" xr:uid="{00000000-0005-0000-0000-00007D530000}"/>
    <cellStyle name="Normal 4 3 2 3 3 2 2 2 4" xfId="36178" xr:uid="{00000000-0005-0000-0000-00007E530000}"/>
    <cellStyle name="Normal 4 3 2 3 3 2 2 3" xfId="11708" xr:uid="{00000000-0005-0000-0000-00007F530000}"/>
    <cellStyle name="Normal 4 3 2 3 3 2 2 4" xfId="23410" xr:uid="{00000000-0005-0000-0000-000080530000}"/>
    <cellStyle name="Normal 4 3 2 3 3 2 2 5" xfId="36179" xr:uid="{00000000-0005-0000-0000-000081530000}"/>
    <cellStyle name="Normal 4 3 2 3 3 2 3" xfId="6091" xr:uid="{00000000-0005-0000-0000-000082530000}"/>
    <cellStyle name="Normal 4 3 2 3 3 2 3 2" xfId="17519" xr:uid="{00000000-0005-0000-0000-000083530000}"/>
    <cellStyle name="Normal 4 3 2 3 3 2 3 2 2" xfId="29170" xr:uid="{00000000-0005-0000-0000-000084530000}"/>
    <cellStyle name="Normal 4 3 2 3 3 2 3 3" xfId="11709" xr:uid="{00000000-0005-0000-0000-000085530000}"/>
    <cellStyle name="Normal 4 3 2 3 3 2 3 4" xfId="23411" xr:uid="{00000000-0005-0000-0000-000086530000}"/>
    <cellStyle name="Normal 4 3 2 3 3 2 3 5" xfId="36180" xr:uid="{00000000-0005-0000-0000-000087530000}"/>
    <cellStyle name="Normal 4 3 2 3 3 2 4" xfId="17517" xr:uid="{00000000-0005-0000-0000-000088530000}"/>
    <cellStyle name="Normal 4 3 2 3 3 2 4 2" xfId="29168" xr:uid="{00000000-0005-0000-0000-000089530000}"/>
    <cellStyle name="Normal 4 3 2 3 3 2 5" xfId="11707" xr:uid="{00000000-0005-0000-0000-00008A530000}"/>
    <cellStyle name="Normal 4 3 2 3 3 2 6" xfId="23409" xr:uid="{00000000-0005-0000-0000-00008B530000}"/>
    <cellStyle name="Normal 4 3 2 3 3 2 7" xfId="36181" xr:uid="{00000000-0005-0000-0000-00008C530000}"/>
    <cellStyle name="Normal 4 3 2 3 3 3" xfId="3332" xr:uid="{00000000-0005-0000-0000-00008D530000}"/>
    <cellStyle name="Normal 4 3 2 3 3 3 2" xfId="7566" xr:uid="{00000000-0005-0000-0000-00008E530000}"/>
    <cellStyle name="Normal 4 3 2 3 3 3 2 2" xfId="17520" xr:uid="{00000000-0005-0000-0000-00008F530000}"/>
    <cellStyle name="Normal 4 3 2 3 3 3 2 3" xfId="29171" xr:uid="{00000000-0005-0000-0000-000090530000}"/>
    <cellStyle name="Normal 4 3 2 3 3 3 2 4" xfId="36182" xr:uid="{00000000-0005-0000-0000-000091530000}"/>
    <cellStyle name="Normal 4 3 2 3 3 3 3" xfId="11710" xr:uid="{00000000-0005-0000-0000-000092530000}"/>
    <cellStyle name="Normal 4 3 2 3 3 3 4" xfId="23412" xr:uid="{00000000-0005-0000-0000-000093530000}"/>
    <cellStyle name="Normal 4 3 2 3 3 3 5" xfId="36183" xr:uid="{00000000-0005-0000-0000-000094530000}"/>
    <cellStyle name="Normal 4 3 2 3 3 4" xfId="4965" xr:uid="{00000000-0005-0000-0000-000095530000}"/>
    <cellStyle name="Normal 4 3 2 3 3 4 2" xfId="17521" xr:uid="{00000000-0005-0000-0000-000096530000}"/>
    <cellStyle name="Normal 4 3 2 3 3 4 2 2" xfId="29172" xr:uid="{00000000-0005-0000-0000-000097530000}"/>
    <cellStyle name="Normal 4 3 2 3 3 4 3" xfId="11711" xr:uid="{00000000-0005-0000-0000-000098530000}"/>
    <cellStyle name="Normal 4 3 2 3 3 4 4" xfId="23413" xr:uid="{00000000-0005-0000-0000-000099530000}"/>
    <cellStyle name="Normal 4 3 2 3 3 4 5" xfId="36184" xr:uid="{00000000-0005-0000-0000-00009A530000}"/>
    <cellStyle name="Normal 4 3 2 3 3 5" xfId="17516" xr:uid="{00000000-0005-0000-0000-00009B530000}"/>
    <cellStyle name="Normal 4 3 2 3 3 5 2" xfId="29167" xr:uid="{00000000-0005-0000-0000-00009C530000}"/>
    <cellStyle name="Normal 4 3 2 3 3 6" xfId="11706" xr:uid="{00000000-0005-0000-0000-00009D530000}"/>
    <cellStyle name="Normal 4 3 2 3 3 7" xfId="23408" xr:uid="{00000000-0005-0000-0000-00009E530000}"/>
    <cellStyle name="Normal 4 3 2 3 3 8" xfId="36185" xr:uid="{00000000-0005-0000-0000-00009F530000}"/>
    <cellStyle name="Normal 4 3 2 3 4" xfId="1252" xr:uid="{00000000-0005-0000-0000-0000A0530000}"/>
    <cellStyle name="Normal 4 3 2 3 4 2" xfId="1253" xr:uid="{00000000-0005-0000-0000-0000A1530000}"/>
    <cellStyle name="Normal 4 3 2 3 4 2 2" xfId="3335" xr:uid="{00000000-0005-0000-0000-0000A2530000}"/>
    <cellStyle name="Normal 4 3 2 3 4 2 2 2" xfId="7569" xr:uid="{00000000-0005-0000-0000-0000A3530000}"/>
    <cellStyle name="Normal 4 3 2 3 4 2 2 2 2" xfId="17524" xr:uid="{00000000-0005-0000-0000-0000A4530000}"/>
    <cellStyle name="Normal 4 3 2 3 4 2 2 2 3" xfId="29175" xr:uid="{00000000-0005-0000-0000-0000A5530000}"/>
    <cellStyle name="Normal 4 3 2 3 4 2 2 2 4" xfId="36186" xr:uid="{00000000-0005-0000-0000-0000A6530000}"/>
    <cellStyle name="Normal 4 3 2 3 4 2 2 3" xfId="11714" xr:uid="{00000000-0005-0000-0000-0000A7530000}"/>
    <cellStyle name="Normal 4 3 2 3 4 2 2 4" xfId="23416" xr:uid="{00000000-0005-0000-0000-0000A8530000}"/>
    <cellStyle name="Normal 4 3 2 3 4 2 2 5" xfId="36187" xr:uid="{00000000-0005-0000-0000-0000A9530000}"/>
    <cellStyle name="Normal 4 3 2 3 4 2 3" xfId="6092" xr:uid="{00000000-0005-0000-0000-0000AA530000}"/>
    <cellStyle name="Normal 4 3 2 3 4 2 3 2" xfId="17525" xr:uid="{00000000-0005-0000-0000-0000AB530000}"/>
    <cellStyle name="Normal 4 3 2 3 4 2 3 2 2" xfId="29176" xr:uid="{00000000-0005-0000-0000-0000AC530000}"/>
    <cellStyle name="Normal 4 3 2 3 4 2 3 3" xfId="11715" xr:uid="{00000000-0005-0000-0000-0000AD530000}"/>
    <cellStyle name="Normal 4 3 2 3 4 2 3 4" xfId="23417" xr:uid="{00000000-0005-0000-0000-0000AE530000}"/>
    <cellStyle name="Normal 4 3 2 3 4 2 3 5" xfId="36188" xr:uid="{00000000-0005-0000-0000-0000AF530000}"/>
    <cellStyle name="Normal 4 3 2 3 4 2 4" xfId="17523" xr:uid="{00000000-0005-0000-0000-0000B0530000}"/>
    <cellStyle name="Normal 4 3 2 3 4 2 4 2" xfId="29174" xr:uid="{00000000-0005-0000-0000-0000B1530000}"/>
    <cellStyle name="Normal 4 3 2 3 4 2 5" xfId="11713" xr:uid="{00000000-0005-0000-0000-0000B2530000}"/>
    <cellStyle name="Normal 4 3 2 3 4 2 6" xfId="23415" xr:uid="{00000000-0005-0000-0000-0000B3530000}"/>
    <cellStyle name="Normal 4 3 2 3 4 2 7" xfId="36189" xr:uid="{00000000-0005-0000-0000-0000B4530000}"/>
    <cellStyle name="Normal 4 3 2 3 4 3" xfId="3334" xr:uid="{00000000-0005-0000-0000-0000B5530000}"/>
    <cellStyle name="Normal 4 3 2 3 4 3 2" xfId="7568" xr:uid="{00000000-0005-0000-0000-0000B6530000}"/>
    <cellStyle name="Normal 4 3 2 3 4 3 2 2" xfId="17526" xr:uid="{00000000-0005-0000-0000-0000B7530000}"/>
    <cellStyle name="Normal 4 3 2 3 4 3 2 3" xfId="29177" xr:uid="{00000000-0005-0000-0000-0000B8530000}"/>
    <cellStyle name="Normal 4 3 2 3 4 3 2 4" xfId="36190" xr:uid="{00000000-0005-0000-0000-0000B9530000}"/>
    <cellStyle name="Normal 4 3 2 3 4 3 3" xfId="11716" xr:uid="{00000000-0005-0000-0000-0000BA530000}"/>
    <cellStyle name="Normal 4 3 2 3 4 3 4" xfId="23418" xr:uid="{00000000-0005-0000-0000-0000BB530000}"/>
    <cellStyle name="Normal 4 3 2 3 4 3 5" xfId="36191" xr:uid="{00000000-0005-0000-0000-0000BC530000}"/>
    <cellStyle name="Normal 4 3 2 3 4 4" xfId="5416" xr:uid="{00000000-0005-0000-0000-0000BD530000}"/>
    <cellStyle name="Normal 4 3 2 3 4 4 2" xfId="17527" xr:uid="{00000000-0005-0000-0000-0000BE530000}"/>
    <cellStyle name="Normal 4 3 2 3 4 4 2 2" xfId="29178" xr:uid="{00000000-0005-0000-0000-0000BF530000}"/>
    <cellStyle name="Normal 4 3 2 3 4 4 3" xfId="11717" xr:uid="{00000000-0005-0000-0000-0000C0530000}"/>
    <cellStyle name="Normal 4 3 2 3 4 4 4" xfId="23419" xr:uid="{00000000-0005-0000-0000-0000C1530000}"/>
    <cellStyle name="Normal 4 3 2 3 4 4 5" xfId="36192" xr:uid="{00000000-0005-0000-0000-0000C2530000}"/>
    <cellStyle name="Normal 4 3 2 3 4 5" xfId="17522" xr:uid="{00000000-0005-0000-0000-0000C3530000}"/>
    <cellStyle name="Normal 4 3 2 3 4 5 2" xfId="29173" xr:uid="{00000000-0005-0000-0000-0000C4530000}"/>
    <cellStyle name="Normal 4 3 2 3 4 6" xfId="11712" xr:uid="{00000000-0005-0000-0000-0000C5530000}"/>
    <cellStyle name="Normal 4 3 2 3 4 7" xfId="23414" xr:uid="{00000000-0005-0000-0000-0000C6530000}"/>
    <cellStyle name="Normal 4 3 2 3 4 8" xfId="36193" xr:uid="{00000000-0005-0000-0000-0000C7530000}"/>
    <cellStyle name="Normal 4 3 2 3 5" xfId="1254" xr:uid="{00000000-0005-0000-0000-0000C8530000}"/>
    <cellStyle name="Normal 4 3 2 3 5 2" xfId="3336" xr:uid="{00000000-0005-0000-0000-0000C9530000}"/>
    <cellStyle name="Normal 4 3 2 3 5 2 2" xfId="7570" xr:uid="{00000000-0005-0000-0000-0000CA530000}"/>
    <cellStyle name="Normal 4 3 2 3 5 2 2 2" xfId="17529" xr:uid="{00000000-0005-0000-0000-0000CB530000}"/>
    <cellStyle name="Normal 4 3 2 3 5 2 2 3" xfId="29180" xr:uid="{00000000-0005-0000-0000-0000CC530000}"/>
    <cellStyle name="Normal 4 3 2 3 5 2 2 4" xfId="36194" xr:uid="{00000000-0005-0000-0000-0000CD530000}"/>
    <cellStyle name="Normal 4 3 2 3 5 2 3" xfId="11719" xr:uid="{00000000-0005-0000-0000-0000CE530000}"/>
    <cellStyle name="Normal 4 3 2 3 5 2 4" xfId="23421" xr:uid="{00000000-0005-0000-0000-0000CF530000}"/>
    <cellStyle name="Normal 4 3 2 3 5 2 5" xfId="36195" xr:uid="{00000000-0005-0000-0000-0000D0530000}"/>
    <cellStyle name="Normal 4 3 2 3 5 3" xfId="6093" xr:uid="{00000000-0005-0000-0000-0000D1530000}"/>
    <cellStyle name="Normal 4 3 2 3 5 3 2" xfId="17530" xr:uid="{00000000-0005-0000-0000-0000D2530000}"/>
    <cellStyle name="Normal 4 3 2 3 5 3 2 2" xfId="29181" xr:uid="{00000000-0005-0000-0000-0000D3530000}"/>
    <cellStyle name="Normal 4 3 2 3 5 3 3" xfId="11720" xr:uid="{00000000-0005-0000-0000-0000D4530000}"/>
    <cellStyle name="Normal 4 3 2 3 5 3 4" xfId="23422" xr:uid="{00000000-0005-0000-0000-0000D5530000}"/>
    <cellStyle name="Normal 4 3 2 3 5 3 5" xfId="36196" xr:uid="{00000000-0005-0000-0000-0000D6530000}"/>
    <cellStyle name="Normal 4 3 2 3 5 4" xfId="17528" xr:uid="{00000000-0005-0000-0000-0000D7530000}"/>
    <cellStyle name="Normal 4 3 2 3 5 4 2" xfId="29179" xr:uid="{00000000-0005-0000-0000-0000D8530000}"/>
    <cellStyle name="Normal 4 3 2 3 5 5" xfId="11718" xr:uid="{00000000-0005-0000-0000-0000D9530000}"/>
    <cellStyle name="Normal 4 3 2 3 5 6" xfId="23420" xr:uid="{00000000-0005-0000-0000-0000DA530000}"/>
    <cellStyle name="Normal 4 3 2 3 5 7" xfId="36197" xr:uid="{00000000-0005-0000-0000-0000DB530000}"/>
    <cellStyle name="Normal 4 3 2 3 6" xfId="3329" xr:uid="{00000000-0005-0000-0000-0000DC530000}"/>
    <cellStyle name="Normal 4 3 2 3 6 2" xfId="7563" xr:uid="{00000000-0005-0000-0000-0000DD530000}"/>
    <cellStyle name="Normal 4 3 2 3 6 2 2" xfId="17531" xr:uid="{00000000-0005-0000-0000-0000DE530000}"/>
    <cellStyle name="Normal 4 3 2 3 6 2 3" xfId="29182" xr:uid="{00000000-0005-0000-0000-0000DF530000}"/>
    <cellStyle name="Normal 4 3 2 3 6 2 4" xfId="36198" xr:uid="{00000000-0005-0000-0000-0000E0530000}"/>
    <cellStyle name="Normal 4 3 2 3 6 3" xfId="11721" xr:uid="{00000000-0005-0000-0000-0000E1530000}"/>
    <cellStyle name="Normal 4 3 2 3 6 4" xfId="23423" xr:uid="{00000000-0005-0000-0000-0000E2530000}"/>
    <cellStyle name="Normal 4 3 2 3 6 5" xfId="36199" xr:uid="{00000000-0005-0000-0000-0000E3530000}"/>
    <cellStyle name="Normal 4 3 2 3 7" xfId="4723" xr:uid="{00000000-0005-0000-0000-0000E4530000}"/>
    <cellStyle name="Normal 4 3 2 3 7 2" xfId="17532" xr:uid="{00000000-0005-0000-0000-0000E5530000}"/>
    <cellStyle name="Normal 4 3 2 3 7 2 2" xfId="29183" xr:uid="{00000000-0005-0000-0000-0000E6530000}"/>
    <cellStyle name="Normal 4 3 2 3 7 3" xfId="11722" xr:uid="{00000000-0005-0000-0000-0000E7530000}"/>
    <cellStyle name="Normal 4 3 2 3 7 4" xfId="23424" xr:uid="{00000000-0005-0000-0000-0000E8530000}"/>
    <cellStyle name="Normal 4 3 2 3 7 5" xfId="36200" xr:uid="{00000000-0005-0000-0000-0000E9530000}"/>
    <cellStyle name="Normal 4 3 2 3 8" xfId="17509" xr:uid="{00000000-0005-0000-0000-0000EA530000}"/>
    <cellStyle name="Normal 4 3 2 3 8 2" xfId="29160" xr:uid="{00000000-0005-0000-0000-0000EB530000}"/>
    <cellStyle name="Normal 4 3 2 3 9" xfId="11699" xr:uid="{00000000-0005-0000-0000-0000EC530000}"/>
    <cellStyle name="Normal 4 3 2 4" xfId="1255" xr:uid="{00000000-0005-0000-0000-0000ED530000}"/>
    <cellStyle name="Normal 4 3 2 4 2" xfId="1256" xr:uid="{00000000-0005-0000-0000-0000EE530000}"/>
    <cellStyle name="Normal 4 3 2 4 2 2" xfId="3338" xr:uid="{00000000-0005-0000-0000-0000EF530000}"/>
    <cellStyle name="Normal 4 3 2 4 2 2 2" xfId="7572" xr:uid="{00000000-0005-0000-0000-0000F0530000}"/>
    <cellStyle name="Normal 4 3 2 4 2 2 2 2" xfId="17535" xr:uid="{00000000-0005-0000-0000-0000F1530000}"/>
    <cellStyle name="Normal 4 3 2 4 2 2 2 3" xfId="29186" xr:uid="{00000000-0005-0000-0000-0000F2530000}"/>
    <cellStyle name="Normal 4 3 2 4 2 2 2 4" xfId="36201" xr:uid="{00000000-0005-0000-0000-0000F3530000}"/>
    <cellStyle name="Normal 4 3 2 4 2 2 3" xfId="11725" xr:uid="{00000000-0005-0000-0000-0000F4530000}"/>
    <cellStyle name="Normal 4 3 2 4 2 2 4" xfId="23427" xr:uid="{00000000-0005-0000-0000-0000F5530000}"/>
    <cellStyle name="Normal 4 3 2 4 2 2 5" xfId="36202" xr:uid="{00000000-0005-0000-0000-0000F6530000}"/>
    <cellStyle name="Normal 4 3 2 4 2 3" xfId="6094" xr:uid="{00000000-0005-0000-0000-0000F7530000}"/>
    <cellStyle name="Normal 4 3 2 4 2 3 2" xfId="17536" xr:uid="{00000000-0005-0000-0000-0000F8530000}"/>
    <cellStyle name="Normal 4 3 2 4 2 3 2 2" xfId="29187" xr:uid="{00000000-0005-0000-0000-0000F9530000}"/>
    <cellStyle name="Normal 4 3 2 4 2 3 3" xfId="11726" xr:uid="{00000000-0005-0000-0000-0000FA530000}"/>
    <cellStyle name="Normal 4 3 2 4 2 3 4" xfId="23428" xr:uid="{00000000-0005-0000-0000-0000FB530000}"/>
    <cellStyle name="Normal 4 3 2 4 2 3 5" xfId="36203" xr:uid="{00000000-0005-0000-0000-0000FC530000}"/>
    <cellStyle name="Normal 4 3 2 4 2 4" xfId="17534" xr:uid="{00000000-0005-0000-0000-0000FD530000}"/>
    <cellStyle name="Normal 4 3 2 4 2 4 2" xfId="29185" xr:uid="{00000000-0005-0000-0000-0000FE530000}"/>
    <cellStyle name="Normal 4 3 2 4 2 5" xfId="11724" xr:uid="{00000000-0005-0000-0000-0000FF530000}"/>
    <cellStyle name="Normal 4 3 2 4 2 6" xfId="23426" xr:uid="{00000000-0005-0000-0000-000000540000}"/>
    <cellStyle name="Normal 4 3 2 4 2 7" xfId="36204" xr:uid="{00000000-0005-0000-0000-000001540000}"/>
    <cellStyle name="Normal 4 3 2 4 3" xfId="3337" xr:uid="{00000000-0005-0000-0000-000002540000}"/>
    <cellStyle name="Normal 4 3 2 4 3 2" xfId="7571" xr:uid="{00000000-0005-0000-0000-000003540000}"/>
    <cellStyle name="Normal 4 3 2 4 3 2 2" xfId="17537" xr:uid="{00000000-0005-0000-0000-000004540000}"/>
    <cellStyle name="Normal 4 3 2 4 3 2 3" xfId="29188" xr:uid="{00000000-0005-0000-0000-000005540000}"/>
    <cellStyle name="Normal 4 3 2 4 3 2 4" xfId="36205" xr:uid="{00000000-0005-0000-0000-000006540000}"/>
    <cellStyle name="Normal 4 3 2 4 3 3" xfId="11727" xr:uid="{00000000-0005-0000-0000-000007540000}"/>
    <cellStyle name="Normal 4 3 2 4 3 4" xfId="23429" xr:uid="{00000000-0005-0000-0000-000008540000}"/>
    <cellStyle name="Normal 4 3 2 4 3 5" xfId="36206" xr:uid="{00000000-0005-0000-0000-000009540000}"/>
    <cellStyle name="Normal 4 3 2 4 4" xfId="5087" xr:uid="{00000000-0005-0000-0000-00000A540000}"/>
    <cellStyle name="Normal 4 3 2 4 4 2" xfId="17538" xr:uid="{00000000-0005-0000-0000-00000B540000}"/>
    <cellStyle name="Normal 4 3 2 4 4 2 2" xfId="29189" xr:uid="{00000000-0005-0000-0000-00000C540000}"/>
    <cellStyle name="Normal 4 3 2 4 4 3" xfId="11728" xr:uid="{00000000-0005-0000-0000-00000D540000}"/>
    <cellStyle name="Normal 4 3 2 4 4 4" xfId="23430" xr:uid="{00000000-0005-0000-0000-00000E540000}"/>
    <cellStyle name="Normal 4 3 2 4 4 5" xfId="36207" xr:uid="{00000000-0005-0000-0000-00000F540000}"/>
    <cellStyle name="Normal 4 3 2 4 5" xfId="17533" xr:uid="{00000000-0005-0000-0000-000010540000}"/>
    <cellStyle name="Normal 4 3 2 4 5 2" xfId="29184" xr:uid="{00000000-0005-0000-0000-000011540000}"/>
    <cellStyle name="Normal 4 3 2 4 6" xfId="11723" xr:uid="{00000000-0005-0000-0000-000012540000}"/>
    <cellStyle name="Normal 4 3 2 4 7" xfId="23425" xr:uid="{00000000-0005-0000-0000-000013540000}"/>
    <cellStyle name="Normal 4 3 2 4 8" xfId="36208" xr:uid="{00000000-0005-0000-0000-000014540000}"/>
    <cellStyle name="Normal 4 3 2 5" xfId="1257" xr:uid="{00000000-0005-0000-0000-000015540000}"/>
    <cellStyle name="Normal 4 3 2 5 2" xfId="1258" xr:uid="{00000000-0005-0000-0000-000016540000}"/>
    <cellStyle name="Normal 4 3 2 5 2 2" xfId="3340" xr:uid="{00000000-0005-0000-0000-000017540000}"/>
    <cellStyle name="Normal 4 3 2 5 2 2 2" xfId="7574" xr:uid="{00000000-0005-0000-0000-000018540000}"/>
    <cellStyle name="Normal 4 3 2 5 2 2 2 2" xfId="17541" xr:uid="{00000000-0005-0000-0000-000019540000}"/>
    <cellStyle name="Normal 4 3 2 5 2 2 2 3" xfId="29192" xr:uid="{00000000-0005-0000-0000-00001A540000}"/>
    <cellStyle name="Normal 4 3 2 5 2 2 2 4" xfId="36209" xr:uid="{00000000-0005-0000-0000-00001B540000}"/>
    <cellStyle name="Normal 4 3 2 5 2 2 3" xfId="11731" xr:uid="{00000000-0005-0000-0000-00001C540000}"/>
    <cellStyle name="Normal 4 3 2 5 2 2 4" xfId="23433" xr:uid="{00000000-0005-0000-0000-00001D540000}"/>
    <cellStyle name="Normal 4 3 2 5 2 2 5" xfId="36210" xr:uid="{00000000-0005-0000-0000-00001E540000}"/>
    <cellStyle name="Normal 4 3 2 5 2 3" xfId="6095" xr:uid="{00000000-0005-0000-0000-00001F540000}"/>
    <cellStyle name="Normal 4 3 2 5 2 3 2" xfId="17542" xr:uid="{00000000-0005-0000-0000-000020540000}"/>
    <cellStyle name="Normal 4 3 2 5 2 3 2 2" xfId="29193" xr:uid="{00000000-0005-0000-0000-000021540000}"/>
    <cellStyle name="Normal 4 3 2 5 2 3 3" xfId="11732" xr:uid="{00000000-0005-0000-0000-000022540000}"/>
    <cellStyle name="Normal 4 3 2 5 2 3 4" xfId="23434" xr:uid="{00000000-0005-0000-0000-000023540000}"/>
    <cellStyle name="Normal 4 3 2 5 2 3 5" xfId="36211" xr:uid="{00000000-0005-0000-0000-000024540000}"/>
    <cellStyle name="Normal 4 3 2 5 2 4" xfId="17540" xr:uid="{00000000-0005-0000-0000-000025540000}"/>
    <cellStyle name="Normal 4 3 2 5 2 4 2" xfId="29191" xr:uid="{00000000-0005-0000-0000-000026540000}"/>
    <cellStyle name="Normal 4 3 2 5 2 5" xfId="11730" xr:uid="{00000000-0005-0000-0000-000027540000}"/>
    <cellStyle name="Normal 4 3 2 5 2 6" xfId="23432" xr:uid="{00000000-0005-0000-0000-000028540000}"/>
    <cellStyle name="Normal 4 3 2 5 2 7" xfId="36212" xr:uid="{00000000-0005-0000-0000-000029540000}"/>
    <cellStyle name="Normal 4 3 2 5 3" xfId="3339" xr:uid="{00000000-0005-0000-0000-00002A540000}"/>
    <cellStyle name="Normal 4 3 2 5 3 2" xfId="7573" xr:uid="{00000000-0005-0000-0000-00002B540000}"/>
    <cellStyle name="Normal 4 3 2 5 3 2 2" xfId="17543" xr:uid="{00000000-0005-0000-0000-00002C540000}"/>
    <cellStyle name="Normal 4 3 2 5 3 2 3" xfId="29194" xr:uid="{00000000-0005-0000-0000-00002D540000}"/>
    <cellStyle name="Normal 4 3 2 5 3 2 4" xfId="36213" xr:uid="{00000000-0005-0000-0000-00002E540000}"/>
    <cellStyle name="Normal 4 3 2 5 3 3" xfId="11733" xr:uid="{00000000-0005-0000-0000-00002F540000}"/>
    <cellStyle name="Normal 4 3 2 5 3 4" xfId="23435" xr:uid="{00000000-0005-0000-0000-000030540000}"/>
    <cellStyle name="Normal 4 3 2 5 3 5" xfId="36214" xr:uid="{00000000-0005-0000-0000-000031540000}"/>
    <cellStyle name="Normal 4 3 2 5 4" xfId="4845" xr:uid="{00000000-0005-0000-0000-000032540000}"/>
    <cellStyle name="Normal 4 3 2 5 4 2" xfId="17544" xr:uid="{00000000-0005-0000-0000-000033540000}"/>
    <cellStyle name="Normal 4 3 2 5 4 2 2" xfId="29195" xr:uid="{00000000-0005-0000-0000-000034540000}"/>
    <cellStyle name="Normal 4 3 2 5 4 3" xfId="11734" xr:uid="{00000000-0005-0000-0000-000035540000}"/>
    <cellStyle name="Normal 4 3 2 5 4 4" xfId="23436" xr:uid="{00000000-0005-0000-0000-000036540000}"/>
    <cellStyle name="Normal 4 3 2 5 4 5" xfId="36215" xr:uid="{00000000-0005-0000-0000-000037540000}"/>
    <cellStyle name="Normal 4 3 2 5 5" xfId="17539" xr:uid="{00000000-0005-0000-0000-000038540000}"/>
    <cellStyle name="Normal 4 3 2 5 5 2" xfId="29190" xr:uid="{00000000-0005-0000-0000-000039540000}"/>
    <cellStyle name="Normal 4 3 2 5 6" xfId="11729" xr:uid="{00000000-0005-0000-0000-00003A540000}"/>
    <cellStyle name="Normal 4 3 2 5 7" xfId="23431" xr:uid="{00000000-0005-0000-0000-00003B540000}"/>
    <cellStyle name="Normal 4 3 2 5 8" xfId="36216" xr:uid="{00000000-0005-0000-0000-00003C540000}"/>
    <cellStyle name="Normal 4 3 2 6" xfId="1259" xr:uid="{00000000-0005-0000-0000-00003D540000}"/>
    <cellStyle name="Normal 4 3 2 6 2" xfId="1260" xr:uid="{00000000-0005-0000-0000-00003E540000}"/>
    <cellStyle name="Normal 4 3 2 6 2 2" xfId="3342" xr:uid="{00000000-0005-0000-0000-00003F540000}"/>
    <cellStyle name="Normal 4 3 2 6 2 2 2" xfId="7576" xr:uid="{00000000-0005-0000-0000-000040540000}"/>
    <cellStyle name="Normal 4 3 2 6 2 2 2 2" xfId="17547" xr:uid="{00000000-0005-0000-0000-000041540000}"/>
    <cellStyle name="Normal 4 3 2 6 2 2 2 3" xfId="29198" xr:uid="{00000000-0005-0000-0000-000042540000}"/>
    <cellStyle name="Normal 4 3 2 6 2 2 2 4" xfId="36217" xr:uid="{00000000-0005-0000-0000-000043540000}"/>
    <cellStyle name="Normal 4 3 2 6 2 2 3" xfId="11737" xr:uid="{00000000-0005-0000-0000-000044540000}"/>
    <cellStyle name="Normal 4 3 2 6 2 2 4" xfId="23439" xr:uid="{00000000-0005-0000-0000-000045540000}"/>
    <cellStyle name="Normal 4 3 2 6 2 2 5" xfId="36218" xr:uid="{00000000-0005-0000-0000-000046540000}"/>
    <cellStyle name="Normal 4 3 2 6 2 3" xfId="6096" xr:uid="{00000000-0005-0000-0000-000047540000}"/>
    <cellStyle name="Normal 4 3 2 6 2 3 2" xfId="17548" xr:uid="{00000000-0005-0000-0000-000048540000}"/>
    <cellStyle name="Normal 4 3 2 6 2 3 2 2" xfId="29199" xr:uid="{00000000-0005-0000-0000-000049540000}"/>
    <cellStyle name="Normal 4 3 2 6 2 3 3" xfId="11738" xr:uid="{00000000-0005-0000-0000-00004A540000}"/>
    <cellStyle name="Normal 4 3 2 6 2 3 4" xfId="23440" xr:uid="{00000000-0005-0000-0000-00004B540000}"/>
    <cellStyle name="Normal 4 3 2 6 2 3 5" xfId="36219" xr:uid="{00000000-0005-0000-0000-00004C540000}"/>
    <cellStyle name="Normal 4 3 2 6 2 4" xfId="17546" xr:uid="{00000000-0005-0000-0000-00004D540000}"/>
    <cellStyle name="Normal 4 3 2 6 2 4 2" xfId="29197" xr:uid="{00000000-0005-0000-0000-00004E540000}"/>
    <cellStyle name="Normal 4 3 2 6 2 5" xfId="11736" xr:uid="{00000000-0005-0000-0000-00004F540000}"/>
    <cellStyle name="Normal 4 3 2 6 2 6" xfId="23438" xr:uid="{00000000-0005-0000-0000-000050540000}"/>
    <cellStyle name="Normal 4 3 2 6 2 7" xfId="36220" xr:uid="{00000000-0005-0000-0000-000051540000}"/>
    <cellStyle name="Normal 4 3 2 6 3" xfId="3341" xr:uid="{00000000-0005-0000-0000-000052540000}"/>
    <cellStyle name="Normal 4 3 2 6 3 2" xfId="7575" xr:uid="{00000000-0005-0000-0000-000053540000}"/>
    <cellStyle name="Normal 4 3 2 6 3 2 2" xfId="17549" xr:uid="{00000000-0005-0000-0000-000054540000}"/>
    <cellStyle name="Normal 4 3 2 6 3 2 3" xfId="29200" xr:uid="{00000000-0005-0000-0000-000055540000}"/>
    <cellStyle name="Normal 4 3 2 6 3 2 4" xfId="36221" xr:uid="{00000000-0005-0000-0000-000056540000}"/>
    <cellStyle name="Normal 4 3 2 6 3 3" xfId="11739" xr:uid="{00000000-0005-0000-0000-000057540000}"/>
    <cellStyle name="Normal 4 3 2 6 3 4" xfId="23441" xr:uid="{00000000-0005-0000-0000-000058540000}"/>
    <cellStyle name="Normal 4 3 2 6 3 5" xfId="36222" xr:uid="{00000000-0005-0000-0000-000059540000}"/>
    <cellStyle name="Normal 4 3 2 6 4" xfId="5296" xr:uid="{00000000-0005-0000-0000-00005A540000}"/>
    <cellStyle name="Normal 4 3 2 6 4 2" xfId="17550" xr:uid="{00000000-0005-0000-0000-00005B540000}"/>
    <cellStyle name="Normal 4 3 2 6 4 2 2" xfId="29201" xr:uid="{00000000-0005-0000-0000-00005C540000}"/>
    <cellStyle name="Normal 4 3 2 6 4 3" xfId="11740" xr:uid="{00000000-0005-0000-0000-00005D540000}"/>
    <cellStyle name="Normal 4 3 2 6 4 4" xfId="23442" xr:uid="{00000000-0005-0000-0000-00005E540000}"/>
    <cellStyle name="Normal 4 3 2 6 4 5" xfId="36223" xr:uid="{00000000-0005-0000-0000-00005F540000}"/>
    <cellStyle name="Normal 4 3 2 6 5" xfId="17545" xr:uid="{00000000-0005-0000-0000-000060540000}"/>
    <cellStyle name="Normal 4 3 2 6 5 2" xfId="29196" xr:uid="{00000000-0005-0000-0000-000061540000}"/>
    <cellStyle name="Normal 4 3 2 6 6" xfId="11735" xr:uid="{00000000-0005-0000-0000-000062540000}"/>
    <cellStyle name="Normal 4 3 2 6 7" xfId="23437" xr:uid="{00000000-0005-0000-0000-000063540000}"/>
    <cellStyle name="Normal 4 3 2 6 8" xfId="36224" xr:uid="{00000000-0005-0000-0000-000064540000}"/>
    <cellStyle name="Normal 4 3 2 7" xfId="1261" xr:uid="{00000000-0005-0000-0000-000065540000}"/>
    <cellStyle name="Normal 4 3 2 7 2" xfId="3343" xr:uid="{00000000-0005-0000-0000-000066540000}"/>
    <cellStyle name="Normal 4 3 2 7 2 2" xfId="7577" xr:uid="{00000000-0005-0000-0000-000067540000}"/>
    <cellStyle name="Normal 4 3 2 7 2 2 2" xfId="17552" xr:uid="{00000000-0005-0000-0000-000068540000}"/>
    <cellStyle name="Normal 4 3 2 7 2 2 3" xfId="29203" xr:uid="{00000000-0005-0000-0000-000069540000}"/>
    <cellStyle name="Normal 4 3 2 7 2 2 4" xfId="36225" xr:uid="{00000000-0005-0000-0000-00006A540000}"/>
    <cellStyle name="Normal 4 3 2 7 2 3" xfId="11742" xr:uid="{00000000-0005-0000-0000-00006B540000}"/>
    <cellStyle name="Normal 4 3 2 7 2 4" xfId="23444" xr:uid="{00000000-0005-0000-0000-00006C540000}"/>
    <cellStyle name="Normal 4 3 2 7 2 5" xfId="36226" xr:uid="{00000000-0005-0000-0000-00006D540000}"/>
    <cellStyle name="Normal 4 3 2 7 3" xfId="6097" xr:uid="{00000000-0005-0000-0000-00006E540000}"/>
    <cellStyle name="Normal 4 3 2 7 3 2" xfId="17553" xr:uid="{00000000-0005-0000-0000-00006F540000}"/>
    <cellStyle name="Normal 4 3 2 7 3 2 2" xfId="29204" xr:uid="{00000000-0005-0000-0000-000070540000}"/>
    <cellStyle name="Normal 4 3 2 7 3 3" xfId="11743" xr:uid="{00000000-0005-0000-0000-000071540000}"/>
    <cellStyle name="Normal 4 3 2 7 3 4" xfId="23445" xr:uid="{00000000-0005-0000-0000-000072540000}"/>
    <cellStyle name="Normal 4 3 2 7 3 5" xfId="36227" xr:uid="{00000000-0005-0000-0000-000073540000}"/>
    <cellStyle name="Normal 4 3 2 7 4" xfId="17551" xr:uid="{00000000-0005-0000-0000-000074540000}"/>
    <cellStyle name="Normal 4 3 2 7 4 2" xfId="29202" xr:uid="{00000000-0005-0000-0000-000075540000}"/>
    <cellStyle name="Normal 4 3 2 7 5" xfId="11741" xr:uid="{00000000-0005-0000-0000-000076540000}"/>
    <cellStyle name="Normal 4 3 2 7 6" xfId="23443" xr:uid="{00000000-0005-0000-0000-000077540000}"/>
    <cellStyle name="Normal 4 3 2 7 7" xfId="36228" xr:uid="{00000000-0005-0000-0000-000078540000}"/>
    <cellStyle name="Normal 4 3 2 8" xfId="3320" xr:uid="{00000000-0005-0000-0000-000079540000}"/>
    <cellStyle name="Normal 4 3 2 8 2" xfId="7554" xr:uid="{00000000-0005-0000-0000-00007A540000}"/>
    <cellStyle name="Normal 4 3 2 8 2 2" xfId="17554" xr:uid="{00000000-0005-0000-0000-00007B540000}"/>
    <cellStyle name="Normal 4 3 2 8 2 3" xfId="29205" xr:uid="{00000000-0005-0000-0000-00007C540000}"/>
    <cellStyle name="Normal 4 3 2 8 2 4" xfId="36229" xr:uid="{00000000-0005-0000-0000-00007D540000}"/>
    <cellStyle name="Normal 4 3 2 8 3" xfId="11744" xr:uid="{00000000-0005-0000-0000-00007E540000}"/>
    <cellStyle name="Normal 4 3 2 8 4" xfId="23446" xr:uid="{00000000-0005-0000-0000-00007F540000}"/>
    <cellStyle name="Normal 4 3 2 8 5" xfId="36230" xr:uid="{00000000-0005-0000-0000-000080540000}"/>
    <cellStyle name="Normal 4 3 2 9" xfId="4261" xr:uid="{00000000-0005-0000-0000-000081540000}"/>
    <cellStyle name="Normal 4 3 2 9 2" xfId="17555" xr:uid="{00000000-0005-0000-0000-000082540000}"/>
    <cellStyle name="Normal 4 3 2 9 2 2" xfId="29206" xr:uid="{00000000-0005-0000-0000-000083540000}"/>
    <cellStyle name="Normal 4 3 2 9 3" xfId="11745" xr:uid="{00000000-0005-0000-0000-000084540000}"/>
    <cellStyle name="Normal 4 3 2 9 4" xfId="23447" xr:uid="{00000000-0005-0000-0000-000085540000}"/>
    <cellStyle name="Normal 4 3 2 9 5" xfId="36231" xr:uid="{00000000-0005-0000-0000-000086540000}"/>
    <cellStyle name="Normal 4 3 20" xfId="23357" xr:uid="{00000000-0005-0000-0000-000087540000}"/>
    <cellStyle name="Normal 4 3 21" xfId="36232" xr:uid="{00000000-0005-0000-0000-000088540000}"/>
    <cellStyle name="Normal 4 3 3" xfId="1262" xr:uid="{00000000-0005-0000-0000-000089540000}"/>
    <cellStyle name="Normal 4 3 3 10" xfId="11746" xr:uid="{00000000-0005-0000-0000-00008A540000}"/>
    <cellStyle name="Normal 4 3 3 11" xfId="23448" xr:uid="{00000000-0005-0000-0000-00008B540000}"/>
    <cellStyle name="Normal 4 3 3 12" xfId="36233" xr:uid="{00000000-0005-0000-0000-00008C540000}"/>
    <cellStyle name="Normal 4 3 3 2" xfId="1263" xr:uid="{00000000-0005-0000-0000-00008D540000}"/>
    <cellStyle name="Normal 4 3 3 2 10" xfId="23449" xr:uid="{00000000-0005-0000-0000-00008E540000}"/>
    <cellStyle name="Normal 4 3 3 2 11" xfId="36234" xr:uid="{00000000-0005-0000-0000-00008F540000}"/>
    <cellStyle name="Normal 4 3 3 2 2" xfId="1264" xr:uid="{00000000-0005-0000-0000-000090540000}"/>
    <cellStyle name="Normal 4 3 3 2 2 2" xfId="1265" xr:uid="{00000000-0005-0000-0000-000091540000}"/>
    <cellStyle name="Normal 4 3 3 2 2 2 2" xfId="3347" xr:uid="{00000000-0005-0000-0000-000092540000}"/>
    <cellStyle name="Normal 4 3 3 2 2 2 2 2" xfId="7581" xr:uid="{00000000-0005-0000-0000-000093540000}"/>
    <cellStyle name="Normal 4 3 3 2 2 2 2 2 2" xfId="17560" xr:uid="{00000000-0005-0000-0000-000094540000}"/>
    <cellStyle name="Normal 4 3 3 2 2 2 2 2 3" xfId="29211" xr:uid="{00000000-0005-0000-0000-000095540000}"/>
    <cellStyle name="Normal 4 3 3 2 2 2 2 2 4" xfId="36235" xr:uid="{00000000-0005-0000-0000-000096540000}"/>
    <cellStyle name="Normal 4 3 3 2 2 2 2 3" xfId="11750" xr:uid="{00000000-0005-0000-0000-000097540000}"/>
    <cellStyle name="Normal 4 3 3 2 2 2 2 4" xfId="23452" xr:uid="{00000000-0005-0000-0000-000098540000}"/>
    <cellStyle name="Normal 4 3 3 2 2 2 2 5" xfId="36236" xr:uid="{00000000-0005-0000-0000-000099540000}"/>
    <cellStyle name="Normal 4 3 3 2 2 2 3" xfId="6098" xr:uid="{00000000-0005-0000-0000-00009A540000}"/>
    <cellStyle name="Normal 4 3 3 2 2 2 3 2" xfId="17561" xr:uid="{00000000-0005-0000-0000-00009B540000}"/>
    <cellStyle name="Normal 4 3 3 2 2 2 3 2 2" xfId="29212" xr:uid="{00000000-0005-0000-0000-00009C540000}"/>
    <cellStyle name="Normal 4 3 3 2 2 2 3 3" xfId="11751" xr:uid="{00000000-0005-0000-0000-00009D540000}"/>
    <cellStyle name="Normal 4 3 3 2 2 2 3 4" xfId="23453" xr:uid="{00000000-0005-0000-0000-00009E540000}"/>
    <cellStyle name="Normal 4 3 3 2 2 2 3 5" xfId="36237" xr:uid="{00000000-0005-0000-0000-00009F540000}"/>
    <cellStyle name="Normal 4 3 3 2 2 2 4" xfId="17559" xr:uid="{00000000-0005-0000-0000-0000A0540000}"/>
    <cellStyle name="Normal 4 3 3 2 2 2 4 2" xfId="29210" xr:uid="{00000000-0005-0000-0000-0000A1540000}"/>
    <cellStyle name="Normal 4 3 3 2 2 2 5" xfId="11749" xr:uid="{00000000-0005-0000-0000-0000A2540000}"/>
    <cellStyle name="Normal 4 3 3 2 2 2 6" xfId="23451" xr:uid="{00000000-0005-0000-0000-0000A3540000}"/>
    <cellStyle name="Normal 4 3 3 2 2 2 7" xfId="36238" xr:uid="{00000000-0005-0000-0000-0000A4540000}"/>
    <cellStyle name="Normal 4 3 3 2 2 3" xfId="3346" xr:uid="{00000000-0005-0000-0000-0000A5540000}"/>
    <cellStyle name="Normal 4 3 3 2 2 3 2" xfId="7580" xr:uid="{00000000-0005-0000-0000-0000A6540000}"/>
    <cellStyle name="Normal 4 3 3 2 2 3 2 2" xfId="17562" xr:uid="{00000000-0005-0000-0000-0000A7540000}"/>
    <cellStyle name="Normal 4 3 3 2 2 3 2 3" xfId="29213" xr:uid="{00000000-0005-0000-0000-0000A8540000}"/>
    <cellStyle name="Normal 4 3 3 2 2 3 2 4" xfId="36239" xr:uid="{00000000-0005-0000-0000-0000A9540000}"/>
    <cellStyle name="Normal 4 3 3 2 2 3 3" xfId="11752" xr:uid="{00000000-0005-0000-0000-0000AA540000}"/>
    <cellStyle name="Normal 4 3 3 2 2 3 4" xfId="23454" xr:uid="{00000000-0005-0000-0000-0000AB540000}"/>
    <cellStyle name="Normal 4 3 3 2 2 3 5" xfId="36240" xr:uid="{00000000-0005-0000-0000-0000AC540000}"/>
    <cellStyle name="Normal 4 3 3 2 2 4" xfId="5221" xr:uid="{00000000-0005-0000-0000-0000AD540000}"/>
    <cellStyle name="Normal 4 3 3 2 2 4 2" xfId="17563" xr:uid="{00000000-0005-0000-0000-0000AE540000}"/>
    <cellStyle name="Normal 4 3 3 2 2 4 2 2" xfId="29214" xr:uid="{00000000-0005-0000-0000-0000AF540000}"/>
    <cellStyle name="Normal 4 3 3 2 2 4 3" xfId="11753" xr:uid="{00000000-0005-0000-0000-0000B0540000}"/>
    <cellStyle name="Normal 4 3 3 2 2 4 4" xfId="23455" xr:uid="{00000000-0005-0000-0000-0000B1540000}"/>
    <cellStyle name="Normal 4 3 3 2 2 4 5" xfId="36241" xr:uid="{00000000-0005-0000-0000-0000B2540000}"/>
    <cellStyle name="Normal 4 3 3 2 2 5" xfId="17558" xr:uid="{00000000-0005-0000-0000-0000B3540000}"/>
    <cellStyle name="Normal 4 3 3 2 2 5 2" xfId="29209" xr:uid="{00000000-0005-0000-0000-0000B4540000}"/>
    <cellStyle name="Normal 4 3 3 2 2 6" xfId="11748" xr:uid="{00000000-0005-0000-0000-0000B5540000}"/>
    <cellStyle name="Normal 4 3 3 2 2 7" xfId="23450" xr:uid="{00000000-0005-0000-0000-0000B6540000}"/>
    <cellStyle name="Normal 4 3 3 2 2 8" xfId="36242" xr:uid="{00000000-0005-0000-0000-0000B7540000}"/>
    <cellStyle name="Normal 4 3 3 2 3" xfId="1266" xr:uid="{00000000-0005-0000-0000-0000B8540000}"/>
    <cellStyle name="Normal 4 3 3 2 3 2" xfId="1267" xr:uid="{00000000-0005-0000-0000-0000B9540000}"/>
    <cellStyle name="Normal 4 3 3 2 3 2 2" xfId="3349" xr:uid="{00000000-0005-0000-0000-0000BA540000}"/>
    <cellStyle name="Normal 4 3 3 2 3 2 2 2" xfId="7583" xr:uid="{00000000-0005-0000-0000-0000BB540000}"/>
    <cellStyle name="Normal 4 3 3 2 3 2 2 2 2" xfId="17566" xr:uid="{00000000-0005-0000-0000-0000BC540000}"/>
    <cellStyle name="Normal 4 3 3 2 3 2 2 2 3" xfId="29217" xr:uid="{00000000-0005-0000-0000-0000BD540000}"/>
    <cellStyle name="Normal 4 3 3 2 3 2 2 2 4" xfId="36243" xr:uid="{00000000-0005-0000-0000-0000BE540000}"/>
    <cellStyle name="Normal 4 3 3 2 3 2 2 3" xfId="11756" xr:uid="{00000000-0005-0000-0000-0000BF540000}"/>
    <cellStyle name="Normal 4 3 3 2 3 2 2 4" xfId="23458" xr:uid="{00000000-0005-0000-0000-0000C0540000}"/>
    <cellStyle name="Normal 4 3 3 2 3 2 2 5" xfId="36244" xr:uid="{00000000-0005-0000-0000-0000C1540000}"/>
    <cellStyle name="Normal 4 3 3 2 3 2 3" xfId="6099" xr:uid="{00000000-0005-0000-0000-0000C2540000}"/>
    <cellStyle name="Normal 4 3 3 2 3 2 3 2" xfId="17567" xr:uid="{00000000-0005-0000-0000-0000C3540000}"/>
    <cellStyle name="Normal 4 3 3 2 3 2 3 2 2" xfId="29218" xr:uid="{00000000-0005-0000-0000-0000C4540000}"/>
    <cellStyle name="Normal 4 3 3 2 3 2 3 3" xfId="11757" xr:uid="{00000000-0005-0000-0000-0000C5540000}"/>
    <cellStyle name="Normal 4 3 3 2 3 2 3 4" xfId="23459" xr:uid="{00000000-0005-0000-0000-0000C6540000}"/>
    <cellStyle name="Normal 4 3 3 2 3 2 3 5" xfId="36245" xr:uid="{00000000-0005-0000-0000-0000C7540000}"/>
    <cellStyle name="Normal 4 3 3 2 3 2 4" xfId="17565" xr:uid="{00000000-0005-0000-0000-0000C8540000}"/>
    <cellStyle name="Normal 4 3 3 2 3 2 4 2" xfId="29216" xr:uid="{00000000-0005-0000-0000-0000C9540000}"/>
    <cellStyle name="Normal 4 3 3 2 3 2 5" xfId="11755" xr:uid="{00000000-0005-0000-0000-0000CA540000}"/>
    <cellStyle name="Normal 4 3 3 2 3 2 6" xfId="23457" xr:uid="{00000000-0005-0000-0000-0000CB540000}"/>
    <cellStyle name="Normal 4 3 3 2 3 2 7" xfId="36246" xr:uid="{00000000-0005-0000-0000-0000CC540000}"/>
    <cellStyle name="Normal 4 3 3 2 3 3" xfId="3348" xr:uid="{00000000-0005-0000-0000-0000CD540000}"/>
    <cellStyle name="Normal 4 3 3 2 3 3 2" xfId="7582" xr:uid="{00000000-0005-0000-0000-0000CE540000}"/>
    <cellStyle name="Normal 4 3 3 2 3 3 2 2" xfId="17568" xr:uid="{00000000-0005-0000-0000-0000CF540000}"/>
    <cellStyle name="Normal 4 3 3 2 3 3 2 3" xfId="29219" xr:uid="{00000000-0005-0000-0000-0000D0540000}"/>
    <cellStyle name="Normal 4 3 3 2 3 3 2 4" xfId="36247" xr:uid="{00000000-0005-0000-0000-0000D1540000}"/>
    <cellStyle name="Normal 4 3 3 2 3 3 3" xfId="11758" xr:uid="{00000000-0005-0000-0000-0000D2540000}"/>
    <cellStyle name="Normal 4 3 3 2 3 3 4" xfId="23460" xr:uid="{00000000-0005-0000-0000-0000D3540000}"/>
    <cellStyle name="Normal 4 3 3 2 3 3 5" xfId="36248" xr:uid="{00000000-0005-0000-0000-0000D4540000}"/>
    <cellStyle name="Normal 4 3 3 2 3 4" xfId="4979" xr:uid="{00000000-0005-0000-0000-0000D5540000}"/>
    <cellStyle name="Normal 4 3 3 2 3 4 2" xfId="17569" xr:uid="{00000000-0005-0000-0000-0000D6540000}"/>
    <cellStyle name="Normal 4 3 3 2 3 4 2 2" xfId="29220" xr:uid="{00000000-0005-0000-0000-0000D7540000}"/>
    <cellStyle name="Normal 4 3 3 2 3 4 3" xfId="11759" xr:uid="{00000000-0005-0000-0000-0000D8540000}"/>
    <cellStyle name="Normal 4 3 3 2 3 4 4" xfId="23461" xr:uid="{00000000-0005-0000-0000-0000D9540000}"/>
    <cellStyle name="Normal 4 3 3 2 3 4 5" xfId="36249" xr:uid="{00000000-0005-0000-0000-0000DA540000}"/>
    <cellStyle name="Normal 4 3 3 2 3 5" xfId="17564" xr:uid="{00000000-0005-0000-0000-0000DB540000}"/>
    <cellStyle name="Normal 4 3 3 2 3 5 2" xfId="29215" xr:uid="{00000000-0005-0000-0000-0000DC540000}"/>
    <cellStyle name="Normal 4 3 3 2 3 6" xfId="11754" xr:uid="{00000000-0005-0000-0000-0000DD540000}"/>
    <cellStyle name="Normal 4 3 3 2 3 7" xfId="23456" xr:uid="{00000000-0005-0000-0000-0000DE540000}"/>
    <cellStyle name="Normal 4 3 3 2 3 8" xfId="36250" xr:uid="{00000000-0005-0000-0000-0000DF540000}"/>
    <cellStyle name="Normal 4 3 3 2 4" xfId="1268" xr:uid="{00000000-0005-0000-0000-0000E0540000}"/>
    <cellStyle name="Normal 4 3 3 2 4 2" xfId="1269" xr:uid="{00000000-0005-0000-0000-0000E1540000}"/>
    <cellStyle name="Normal 4 3 3 2 4 2 2" xfId="3351" xr:uid="{00000000-0005-0000-0000-0000E2540000}"/>
    <cellStyle name="Normal 4 3 3 2 4 2 2 2" xfId="7585" xr:uid="{00000000-0005-0000-0000-0000E3540000}"/>
    <cellStyle name="Normal 4 3 3 2 4 2 2 2 2" xfId="17572" xr:uid="{00000000-0005-0000-0000-0000E4540000}"/>
    <cellStyle name="Normal 4 3 3 2 4 2 2 2 3" xfId="29223" xr:uid="{00000000-0005-0000-0000-0000E5540000}"/>
    <cellStyle name="Normal 4 3 3 2 4 2 2 2 4" xfId="36251" xr:uid="{00000000-0005-0000-0000-0000E6540000}"/>
    <cellStyle name="Normal 4 3 3 2 4 2 2 3" xfId="11762" xr:uid="{00000000-0005-0000-0000-0000E7540000}"/>
    <cellStyle name="Normal 4 3 3 2 4 2 2 4" xfId="23464" xr:uid="{00000000-0005-0000-0000-0000E8540000}"/>
    <cellStyle name="Normal 4 3 3 2 4 2 2 5" xfId="36252" xr:uid="{00000000-0005-0000-0000-0000E9540000}"/>
    <cellStyle name="Normal 4 3 3 2 4 2 3" xfId="6100" xr:uid="{00000000-0005-0000-0000-0000EA540000}"/>
    <cellStyle name="Normal 4 3 3 2 4 2 3 2" xfId="17573" xr:uid="{00000000-0005-0000-0000-0000EB540000}"/>
    <cellStyle name="Normal 4 3 3 2 4 2 3 2 2" xfId="29224" xr:uid="{00000000-0005-0000-0000-0000EC540000}"/>
    <cellStyle name="Normal 4 3 3 2 4 2 3 3" xfId="11763" xr:uid="{00000000-0005-0000-0000-0000ED540000}"/>
    <cellStyle name="Normal 4 3 3 2 4 2 3 4" xfId="23465" xr:uid="{00000000-0005-0000-0000-0000EE540000}"/>
    <cellStyle name="Normal 4 3 3 2 4 2 3 5" xfId="36253" xr:uid="{00000000-0005-0000-0000-0000EF540000}"/>
    <cellStyle name="Normal 4 3 3 2 4 2 4" xfId="17571" xr:uid="{00000000-0005-0000-0000-0000F0540000}"/>
    <cellStyle name="Normal 4 3 3 2 4 2 4 2" xfId="29222" xr:uid="{00000000-0005-0000-0000-0000F1540000}"/>
    <cellStyle name="Normal 4 3 3 2 4 2 5" xfId="11761" xr:uid="{00000000-0005-0000-0000-0000F2540000}"/>
    <cellStyle name="Normal 4 3 3 2 4 2 6" xfId="23463" xr:uid="{00000000-0005-0000-0000-0000F3540000}"/>
    <cellStyle name="Normal 4 3 3 2 4 2 7" xfId="36254" xr:uid="{00000000-0005-0000-0000-0000F4540000}"/>
    <cellStyle name="Normal 4 3 3 2 4 3" xfId="3350" xr:uid="{00000000-0005-0000-0000-0000F5540000}"/>
    <cellStyle name="Normal 4 3 3 2 4 3 2" xfId="7584" xr:uid="{00000000-0005-0000-0000-0000F6540000}"/>
    <cellStyle name="Normal 4 3 3 2 4 3 2 2" xfId="17574" xr:uid="{00000000-0005-0000-0000-0000F7540000}"/>
    <cellStyle name="Normal 4 3 3 2 4 3 2 3" xfId="29225" xr:uid="{00000000-0005-0000-0000-0000F8540000}"/>
    <cellStyle name="Normal 4 3 3 2 4 3 2 4" xfId="36255" xr:uid="{00000000-0005-0000-0000-0000F9540000}"/>
    <cellStyle name="Normal 4 3 3 2 4 3 3" xfId="11764" xr:uid="{00000000-0005-0000-0000-0000FA540000}"/>
    <cellStyle name="Normal 4 3 3 2 4 3 4" xfId="23466" xr:uid="{00000000-0005-0000-0000-0000FB540000}"/>
    <cellStyle name="Normal 4 3 3 2 4 3 5" xfId="36256" xr:uid="{00000000-0005-0000-0000-0000FC540000}"/>
    <cellStyle name="Normal 4 3 3 2 4 4" xfId="5430" xr:uid="{00000000-0005-0000-0000-0000FD540000}"/>
    <cellStyle name="Normal 4 3 3 2 4 4 2" xfId="17575" xr:uid="{00000000-0005-0000-0000-0000FE540000}"/>
    <cellStyle name="Normal 4 3 3 2 4 4 2 2" xfId="29226" xr:uid="{00000000-0005-0000-0000-0000FF540000}"/>
    <cellStyle name="Normal 4 3 3 2 4 4 3" xfId="11765" xr:uid="{00000000-0005-0000-0000-000000550000}"/>
    <cellStyle name="Normal 4 3 3 2 4 4 4" xfId="23467" xr:uid="{00000000-0005-0000-0000-000001550000}"/>
    <cellStyle name="Normal 4 3 3 2 4 4 5" xfId="36257" xr:uid="{00000000-0005-0000-0000-000002550000}"/>
    <cellStyle name="Normal 4 3 3 2 4 5" xfId="17570" xr:uid="{00000000-0005-0000-0000-000003550000}"/>
    <cellStyle name="Normal 4 3 3 2 4 5 2" xfId="29221" xr:uid="{00000000-0005-0000-0000-000004550000}"/>
    <cellStyle name="Normal 4 3 3 2 4 6" xfId="11760" xr:uid="{00000000-0005-0000-0000-000005550000}"/>
    <cellStyle name="Normal 4 3 3 2 4 7" xfId="23462" xr:uid="{00000000-0005-0000-0000-000006550000}"/>
    <cellStyle name="Normal 4 3 3 2 4 8" xfId="36258" xr:uid="{00000000-0005-0000-0000-000007550000}"/>
    <cellStyle name="Normal 4 3 3 2 5" xfId="1270" xr:uid="{00000000-0005-0000-0000-000008550000}"/>
    <cellStyle name="Normal 4 3 3 2 5 2" xfId="3352" xr:uid="{00000000-0005-0000-0000-000009550000}"/>
    <cellStyle name="Normal 4 3 3 2 5 2 2" xfId="7586" xr:uid="{00000000-0005-0000-0000-00000A550000}"/>
    <cellStyle name="Normal 4 3 3 2 5 2 2 2" xfId="17577" xr:uid="{00000000-0005-0000-0000-00000B550000}"/>
    <cellStyle name="Normal 4 3 3 2 5 2 2 3" xfId="29228" xr:uid="{00000000-0005-0000-0000-00000C550000}"/>
    <cellStyle name="Normal 4 3 3 2 5 2 2 4" xfId="36259" xr:uid="{00000000-0005-0000-0000-00000D550000}"/>
    <cellStyle name="Normal 4 3 3 2 5 2 3" xfId="11767" xr:uid="{00000000-0005-0000-0000-00000E550000}"/>
    <cellStyle name="Normal 4 3 3 2 5 2 4" xfId="23469" xr:uid="{00000000-0005-0000-0000-00000F550000}"/>
    <cellStyle name="Normal 4 3 3 2 5 2 5" xfId="36260" xr:uid="{00000000-0005-0000-0000-000010550000}"/>
    <cellStyle name="Normal 4 3 3 2 5 3" xfId="6101" xr:uid="{00000000-0005-0000-0000-000011550000}"/>
    <cellStyle name="Normal 4 3 3 2 5 3 2" xfId="17578" xr:uid="{00000000-0005-0000-0000-000012550000}"/>
    <cellStyle name="Normal 4 3 3 2 5 3 2 2" xfId="29229" xr:uid="{00000000-0005-0000-0000-000013550000}"/>
    <cellStyle name="Normal 4 3 3 2 5 3 3" xfId="11768" xr:uid="{00000000-0005-0000-0000-000014550000}"/>
    <cellStyle name="Normal 4 3 3 2 5 3 4" xfId="23470" xr:uid="{00000000-0005-0000-0000-000015550000}"/>
    <cellStyle name="Normal 4 3 3 2 5 3 5" xfId="36261" xr:uid="{00000000-0005-0000-0000-000016550000}"/>
    <cellStyle name="Normal 4 3 3 2 5 4" xfId="17576" xr:uid="{00000000-0005-0000-0000-000017550000}"/>
    <cellStyle name="Normal 4 3 3 2 5 4 2" xfId="29227" xr:uid="{00000000-0005-0000-0000-000018550000}"/>
    <cellStyle name="Normal 4 3 3 2 5 5" xfId="11766" xr:uid="{00000000-0005-0000-0000-000019550000}"/>
    <cellStyle name="Normal 4 3 3 2 5 6" xfId="23468" xr:uid="{00000000-0005-0000-0000-00001A550000}"/>
    <cellStyle name="Normal 4 3 3 2 5 7" xfId="36262" xr:uid="{00000000-0005-0000-0000-00001B550000}"/>
    <cellStyle name="Normal 4 3 3 2 6" xfId="3345" xr:uid="{00000000-0005-0000-0000-00001C550000}"/>
    <cellStyle name="Normal 4 3 3 2 6 2" xfId="7579" xr:uid="{00000000-0005-0000-0000-00001D550000}"/>
    <cellStyle name="Normal 4 3 3 2 6 2 2" xfId="17579" xr:uid="{00000000-0005-0000-0000-00001E550000}"/>
    <cellStyle name="Normal 4 3 3 2 6 2 3" xfId="29230" xr:uid="{00000000-0005-0000-0000-00001F550000}"/>
    <cellStyle name="Normal 4 3 3 2 6 2 4" xfId="36263" xr:uid="{00000000-0005-0000-0000-000020550000}"/>
    <cellStyle name="Normal 4 3 3 2 6 3" xfId="11769" xr:uid="{00000000-0005-0000-0000-000021550000}"/>
    <cellStyle name="Normal 4 3 3 2 6 4" xfId="23471" xr:uid="{00000000-0005-0000-0000-000022550000}"/>
    <cellStyle name="Normal 4 3 3 2 6 5" xfId="36264" xr:uid="{00000000-0005-0000-0000-000023550000}"/>
    <cellStyle name="Normal 4 3 3 2 7" xfId="4737" xr:uid="{00000000-0005-0000-0000-000024550000}"/>
    <cellStyle name="Normal 4 3 3 2 7 2" xfId="17580" xr:uid="{00000000-0005-0000-0000-000025550000}"/>
    <cellStyle name="Normal 4 3 3 2 7 2 2" xfId="29231" xr:uid="{00000000-0005-0000-0000-000026550000}"/>
    <cellStyle name="Normal 4 3 3 2 7 3" xfId="11770" xr:uid="{00000000-0005-0000-0000-000027550000}"/>
    <cellStyle name="Normal 4 3 3 2 7 4" xfId="23472" xr:uid="{00000000-0005-0000-0000-000028550000}"/>
    <cellStyle name="Normal 4 3 3 2 7 5" xfId="36265" xr:uid="{00000000-0005-0000-0000-000029550000}"/>
    <cellStyle name="Normal 4 3 3 2 8" xfId="17557" xr:uid="{00000000-0005-0000-0000-00002A550000}"/>
    <cellStyle name="Normal 4 3 3 2 8 2" xfId="29208" xr:uid="{00000000-0005-0000-0000-00002B550000}"/>
    <cellStyle name="Normal 4 3 3 2 9" xfId="11747" xr:uid="{00000000-0005-0000-0000-00002C550000}"/>
    <cellStyle name="Normal 4 3 3 3" xfId="1271" xr:uid="{00000000-0005-0000-0000-00002D550000}"/>
    <cellStyle name="Normal 4 3 3 3 2" xfId="1272" xr:uid="{00000000-0005-0000-0000-00002E550000}"/>
    <cellStyle name="Normal 4 3 3 3 2 2" xfId="3354" xr:uid="{00000000-0005-0000-0000-00002F550000}"/>
    <cellStyle name="Normal 4 3 3 3 2 2 2" xfId="7588" xr:uid="{00000000-0005-0000-0000-000030550000}"/>
    <cellStyle name="Normal 4 3 3 3 2 2 2 2" xfId="17583" xr:uid="{00000000-0005-0000-0000-000031550000}"/>
    <cellStyle name="Normal 4 3 3 3 2 2 2 3" xfId="29234" xr:uid="{00000000-0005-0000-0000-000032550000}"/>
    <cellStyle name="Normal 4 3 3 3 2 2 2 4" xfId="36266" xr:uid="{00000000-0005-0000-0000-000033550000}"/>
    <cellStyle name="Normal 4 3 3 3 2 2 3" xfId="11773" xr:uid="{00000000-0005-0000-0000-000034550000}"/>
    <cellStyle name="Normal 4 3 3 3 2 2 4" xfId="23475" xr:uid="{00000000-0005-0000-0000-000035550000}"/>
    <cellStyle name="Normal 4 3 3 3 2 2 5" xfId="36267" xr:uid="{00000000-0005-0000-0000-000036550000}"/>
    <cellStyle name="Normal 4 3 3 3 2 3" xfId="6102" xr:uid="{00000000-0005-0000-0000-000037550000}"/>
    <cellStyle name="Normal 4 3 3 3 2 3 2" xfId="17584" xr:uid="{00000000-0005-0000-0000-000038550000}"/>
    <cellStyle name="Normal 4 3 3 3 2 3 2 2" xfId="29235" xr:uid="{00000000-0005-0000-0000-000039550000}"/>
    <cellStyle name="Normal 4 3 3 3 2 3 3" xfId="11774" xr:uid="{00000000-0005-0000-0000-00003A550000}"/>
    <cellStyle name="Normal 4 3 3 3 2 3 4" xfId="23476" xr:uid="{00000000-0005-0000-0000-00003B550000}"/>
    <cellStyle name="Normal 4 3 3 3 2 3 5" xfId="36268" xr:uid="{00000000-0005-0000-0000-00003C550000}"/>
    <cellStyle name="Normal 4 3 3 3 2 4" xfId="17582" xr:uid="{00000000-0005-0000-0000-00003D550000}"/>
    <cellStyle name="Normal 4 3 3 3 2 4 2" xfId="29233" xr:uid="{00000000-0005-0000-0000-00003E550000}"/>
    <cellStyle name="Normal 4 3 3 3 2 5" xfId="11772" xr:uid="{00000000-0005-0000-0000-00003F550000}"/>
    <cellStyle name="Normal 4 3 3 3 2 6" xfId="23474" xr:uid="{00000000-0005-0000-0000-000040550000}"/>
    <cellStyle name="Normal 4 3 3 3 2 7" xfId="36269" xr:uid="{00000000-0005-0000-0000-000041550000}"/>
    <cellStyle name="Normal 4 3 3 3 3" xfId="3353" xr:uid="{00000000-0005-0000-0000-000042550000}"/>
    <cellStyle name="Normal 4 3 3 3 3 2" xfId="7587" xr:uid="{00000000-0005-0000-0000-000043550000}"/>
    <cellStyle name="Normal 4 3 3 3 3 2 2" xfId="17585" xr:uid="{00000000-0005-0000-0000-000044550000}"/>
    <cellStyle name="Normal 4 3 3 3 3 2 3" xfId="29236" xr:uid="{00000000-0005-0000-0000-000045550000}"/>
    <cellStyle name="Normal 4 3 3 3 3 2 4" xfId="36270" xr:uid="{00000000-0005-0000-0000-000046550000}"/>
    <cellStyle name="Normal 4 3 3 3 3 3" xfId="11775" xr:uid="{00000000-0005-0000-0000-000047550000}"/>
    <cellStyle name="Normal 4 3 3 3 3 4" xfId="23477" xr:uid="{00000000-0005-0000-0000-000048550000}"/>
    <cellStyle name="Normal 4 3 3 3 3 5" xfId="36271" xr:uid="{00000000-0005-0000-0000-000049550000}"/>
    <cellStyle name="Normal 4 3 3 3 4" xfId="5134" xr:uid="{00000000-0005-0000-0000-00004A550000}"/>
    <cellStyle name="Normal 4 3 3 3 4 2" xfId="17586" xr:uid="{00000000-0005-0000-0000-00004B550000}"/>
    <cellStyle name="Normal 4 3 3 3 4 2 2" xfId="29237" xr:uid="{00000000-0005-0000-0000-00004C550000}"/>
    <cellStyle name="Normal 4 3 3 3 4 3" xfId="11776" xr:uid="{00000000-0005-0000-0000-00004D550000}"/>
    <cellStyle name="Normal 4 3 3 3 4 4" xfId="23478" xr:uid="{00000000-0005-0000-0000-00004E550000}"/>
    <cellStyle name="Normal 4 3 3 3 4 5" xfId="36272" xr:uid="{00000000-0005-0000-0000-00004F550000}"/>
    <cellStyle name="Normal 4 3 3 3 5" xfId="17581" xr:uid="{00000000-0005-0000-0000-000050550000}"/>
    <cellStyle name="Normal 4 3 3 3 5 2" xfId="29232" xr:uid="{00000000-0005-0000-0000-000051550000}"/>
    <cellStyle name="Normal 4 3 3 3 6" xfId="11771" xr:uid="{00000000-0005-0000-0000-000052550000}"/>
    <cellStyle name="Normal 4 3 3 3 7" xfId="23473" xr:uid="{00000000-0005-0000-0000-000053550000}"/>
    <cellStyle name="Normal 4 3 3 3 8" xfId="36273" xr:uid="{00000000-0005-0000-0000-000054550000}"/>
    <cellStyle name="Normal 4 3 3 4" xfId="1273" xr:uid="{00000000-0005-0000-0000-000055550000}"/>
    <cellStyle name="Normal 4 3 3 4 2" xfId="1274" xr:uid="{00000000-0005-0000-0000-000056550000}"/>
    <cellStyle name="Normal 4 3 3 4 2 2" xfId="3356" xr:uid="{00000000-0005-0000-0000-000057550000}"/>
    <cellStyle name="Normal 4 3 3 4 2 2 2" xfId="7590" xr:uid="{00000000-0005-0000-0000-000058550000}"/>
    <cellStyle name="Normal 4 3 3 4 2 2 2 2" xfId="17589" xr:uid="{00000000-0005-0000-0000-000059550000}"/>
    <cellStyle name="Normal 4 3 3 4 2 2 2 3" xfId="29240" xr:uid="{00000000-0005-0000-0000-00005A550000}"/>
    <cellStyle name="Normal 4 3 3 4 2 2 2 4" xfId="36274" xr:uid="{00000000-0005-0000-0000-00005B550000}"/>
    <cellStyle name="Normal 4 3 3 4 2 2 3" xfId="11779" xr:uid="{00000000-0005-0000-0000-00005C550000}"/>
    <cellStyle name="Normal 4 3 3 4 2 2 4" xfId="23481" xr:uid="{00000000-0005-0000-0000-00005D550000}"/>
    <cellStyle name="Normal 4 3 3 4 2 2 5" xfId="36275" xr:uid="{00000000-0005-0000-0000-00005E550000}"/>
    <cellStyle name="Normal 4 3 3 4 2 3" xfId="6103" xr:uid="{00000000-0005-0000-0000-00005F550000}"/>
    <cellStyle name="Normal 4 3 3 4 2 3 2" xfId="17590" xr:uid="{00000000-0005-0000-0000-000060550000}"/>
    <cellStyle name="Normal 4 3 3 4 2 3 2 2" xfId="29241" xr:uid="{00000000-0005-0000-0000-000061550000}"/>
    <cellStyle name="Normal 4 3 3 4 2 3 3" xfId="11780" xr:uid="{00000000-0005-0000-0000-000062550000}"/>
    <cellStyle name="Normal 4 3 3 4 2 3 4" xfId="23482" xr:uid="{00000000-0005-0000-0000-000063550000}"/>
    <cellStyle name="Normal 4 3 3 4 2 3 5" xfId="36276" xr:uid="{00000000-0005-0000-0000-000064550000}"/>
    <cellStyle name="Normal 4 3 3 4 2 4" xfId="17588" xr:uid="{00000000-0005-0000-0000-000065550000}"/>
    <cellStyle name="Normal 4 3 3 4 2 4 2" xfId="29239" xr:uid="{00000000-0005-0000-0000-000066550000}"/>
    <cellStyle name="Normal 4 3 3 4 2 5" xfId="11778" xr:uid="{00000000-0005-0000-0000-000067550000}"/>
    <cellStyle name="Normal 4 3 3 4 2 6" xfId="23480" xr:uid="{00000000-0005-0000-0000-000068550000}"/>
    <cellStyle name="Normal 4 3 3 4 2 7" xfId="36277" xr:uid="{00000000-0005-0000-0000-000069550000}"/>
    <cellStyle name="Normal 4 3 3 4 3" xfId="3355" xr:uid="{00000000-0005-0000-0000-00006A550000}"/>
    <cellStyle name="Normal 4 3 3 4 3 2" xfId="7589" xr:uid="{00000000-0005-0000-0000-00006B550000}"/>
    <cellStyle name="Normal 4 3 3 4 3 2 2" xfId="17591" xr:uid="{00000000-0005-0000-0000-00006C550000}"/>
    <cellStyle name="Normal 4 3 3 4 3 2 3" xfId="29242" xr:uid="{00000000-0005-0000-0000-00006D550000}"/>
    <cellStyle name="Normal 4 3 3 4 3 2 4" xfId="36278" xr:uid="{00000000-0005-0000-0000-00006E550000}"/>
    <cellStyle name="Normal 4 3 3 4 3 3" xfId="11781" xr:uid="{00000000-0005-0000-0000-00006F550000}"/>
    <cellStyle name="Normal 4 3 3 4 3 4" xfId="23483" xr:uid="{00000000-0005-0000-0000-000070550000}"/>
    <cellStyle name="Normal 4 3 3 4 3 5" xfId="36279" xr:uid="{00000000-0005-0000-0000-000071550000}"/>
    <cellStyle name="Normal 4 3 3 4 4" xfId="4892" xr:uid="{00000000-0005-0000-0000-000072550000}"/>
    <cellStyle name="Normal 4 3 3 4 4 2" xfId="17592" xr:uid="{00000000-0005-0000-0000-000073550000}"/>
    <cellStyle name="Normal 4 3 3 4 4 2 2" xfId="29243" xr:uid="{00000000-0005-0000-0000-000074550000}"/>
    <cellStyle name="Normal 4 3 3 4 4 3" xfId="11782" xr:uid="{00000000-0005-0000-0000-000075550000}"/>
    <cellStyle name="Normal 4 3 3 4 4 4" xfId="23484" xr:uid="{00000000-0005-0000-0000-000076550000}"/>
    <cellStyle name="Normal 4 3 3 4 4 5" xfId="36280" xr:uid="{00000000-0005-0000-0000-000077550000}"/>
    <cellStyle name="Normal 4 3 3 4 5" xfId="17587" xr:uid="{00000000-0005-0000-0000-000078550000}"/>
    <cellStyle name="Normal 4 3 3 4 5 2" xfId="29238" xr:uid="{00000000-0005-0000-0000-000079550000}"/>
    <cellStyle name="Normal 4 3 3 4 6" xfId="11777" xr:uid="{00000000-0005-0000-0000-00007A550000}"/>
    <cellStyle name="Normal 4 3 3 4 7" xfId="23479" xr:uid="{00000000-0005-0000-0000-00007B550000}"/>
    <cellStyle name="Normal 4 3 3 4 8" xfId="36281" xr:uid="{00000000-0005-0000-0000-00007C550000}"/>
    <cellStyle name="Normal 4 3 3 5" xfId="1275" xr:uid="{00000000-0005-0000-0000-00007D550000}"/>
    <cellStyle name="Normal 4 3 3 5 2" xfId="1276" xr:uid="{00000000-0005-0000-0000-00007E550000}"/>
    <cellStyle name="Normal 4 3 3 5 2 2" xfId="3358" xr:uid="{00000000-0005-0000-0000-00007F550000}"/>
    <cellStyle name="Normal 4 3 3 5 2 2 2" xfId="7592" xr:uid="{00000000-0005-0000-0000-000080550000}"/>
    <cellStyle name="Normal 4 3 3 5 2 2 2 2" xfId="17595" xr:uid="{00000000-0005-0000-0000-000081550000}"/>
    <cellStyle name="Normal 4 3 3 5 2 2 2 3" xfId="29246" xr:uid="{00000000-0005-0000-0000-000082550000}"/>
    <cellStyle name="Normal 4 3 3 5 2 2 2 4" xfId="36282" xr:uid="{00000000-0005-0000-0000-000083550000}"/>
    <cellStyle name="Normal 4 3 3 5 2 2 3" xfId="11785" xr:uid="{00000000-0005-0000-0000-000084550000}"/>
    <cellStyle name="Normal 4 3 3 5 2 2 4" xfId="23487" xr:uid="{00000000-0005-0000-0000-000085550000}"/>
    <cellStyle name="Normal 4 3 3 5 2 2 5" xfId="36283" xr:uid="{00000000-0005-0000-0000-000086550000}"/>
    <cellStyle name="Normal 4 3 3 5 2 3" xfId="6104" xr:uid="{00000000-0005-0000-0000-000087550000}"/>
    <cellStyle name="Normal 4 3 3 5 2 3 2" xfId="17596" xr:uid="{00000000-0005-0000-0000-000088550000}"/>
    <cellStyle name="Normal 4 3 3 5 2 3 2 2" xfId="29247" xr:uid="{00000000-0005-0000-0000-000089550000}"/>
    <cellStyle name="Normal 4 3 3 5 2 3 3" xfId="11786" xr:uid="{00000000-0005-0000-0000-00008A550000}"/>
    <cellStyle name="Normal 4 3 3 5 2 3 4" xfId="23488" xr:uid="{00000000-0005-0000-0000-00008B550000}"/>
    <cellStyle name="Normal 4 3 3 5 2 3 5" xfId="36284" xr:uid="{00000000-0005-0000-0000-00008C550000}"/>
    <cellStyle name="Normal 4 3 3 5 2 4" xfId="17594" xr:uid="{00000000-0005-0000-0000-00008D550000}"/>
    <cellStyle name="Normal 4 3 3 5 2 4 2" xfId="29245" xr:uid="{00000000-0005-0000-0000-00008E550000}"/>
    <cellStyle name="Normal 4 3 3 5 2 5" xfId="11784" xr:uid="{00000000-0005-0000-0000-00008F550000}"/>
    <cellStyle name="Normal 4 3 3 5 2 6" xfId="23486" xr:uid="{00000000-0005-0000-0000-000090550000}"/>
    <cellStyle name="Normal 4 3 3 5 2 7" xfId="36285" xr:uid="{00000000-0005-0000-0000-000091550000}"/>
    <cellStyle name="Normal 4 3 3 5 3" xfId="3357" xr:uid="{00000000-0005-0000-0000-000092550000}"/>
    <cellStyle name="Normal 4 3 3 5 3 2" xfId="7591" xr:uid="{00000000-0005-0000-0000-000093550000}"/>
    <cellStyle name="Normal 4 3 3 5 3 2 2" xfId="17597" xr:uid="{00000000-0005-0000-0000-000094550000}"/>
    <cellStyle name="Normal 4 3 3 5 3 2 3" xfId="29248" xr:uid="{00000000-0005-0000-0000-000095550000}"/>
    <cellStyle name="Normal 4 3 3 5 3 2 4" xfId="36286" xr:uid="{00000000-0005-0000-0000-000096550000}"/>
    <cellStyle name="Normal 4 3 3 5 3 3" xfId="11787" xr:uid="{00000000-0005-0000-0000-000097550000}"/>
    <cellStyle name="Normal 4 3 3 5 3 4" xfId="23489" xr:uid="{00000000-0005-0000-0000-000098550000}"/>
    <cellStyle name="Normal 4 3 3 5 3 5" xfId="36287" xr:uid="{00000000-0005-0000-0000-000099550000}"/>
    <cellStyle name="Normal 4 3 3 5 4" xfId="5343" xr:uid="{00000000-0005-0000-0000-00009A550000}"/>
    <cellStyle name="Normal 4 3 3 5 4 2" xfId="17598" xr:uid="{00000000-0005-0000-0000-00009B550000}"/>
    <cellStyle name="Normal 4 3 3 5 4 2 2" xfId="29249" xr:uid="{00000000-0005-0000-0000-00009C550000}"/>
    <cellStyle name="Normal 4 3 3 5 4 3" xfId="11788" xr:uid="{00000000-0005-0000-0000-00009D550000}"/>
    <cellStyle name="Normal 4 3 3 5 4 4" xfId="23490" xr:uid="{00000000-0005-0000-0000-00009E550000}"/>
    <cellStyle name="Normal 4 3 3 5 4 5" xfId="36288" xr:uid="{00000000-0005-0000-0000-00009F550000}"/>
    <cellStyle name="Normal 4 3 3 5 5" xfId="17593" xr:uid="{00000000-0005-0000-0000-0000A0550000}"/>
    <cellStyle name="Normal 4 3 3 5 5 2" xfId="29244" xr:uid="{00000000-0005-0000-0000-0000A1550000}"/>
    <cellStyle name="Normal 4 3 3 5 6" xfId="11783" xr:uid="{00000000-0005-0000-0000-0000A2550000}"/>
    <cellStyle name="Normal 4 3 3 5 7" xfId="23485" xr:uid="{00000000-0005-0000-0000-0000A3550000}"/>
    <cellStyle name="Normal 4 3 3 5 8" xfId="36289" xr:uid="{00000000-0005-0000-0000-0000A4550000}"/>
    <cellStyle name="Normal 4 3 3 6" xfId="1277" xr:uid="{00000000-0005-0000-0000-0000A5550000}"/>
    <cellStyle name="Normal 4 3 3 6 2" xfId="3359" xr:uid="{00000000-0005-0000-0000-0000A6550000}"/>
    <cellStyle name="Normal 4 3 3 6 2 2" xfId="7593" xr:uid="{00000000-0005-0000-0000-0000A7550000}"/>
    <cellStyle name="Normal 4 3 3 6 2 2 2" xfId="17600" xr:uid="{00000000-0005-0000-0000-0000A8550000}"/>
    <cellStyle name="Normal 4 3 3 6 2 2 3" xfId="29251" xr:uid="{00000000-0005-0000-0000-0000A9550000}"/>
    <cellStyle name="Normal 4 3 3 6 2 2 4" xfId="36290" xr:uid="{00000000-0005-0000-0000-0000AA550000}"/>
    <cellStyle name="Normal 4 3 3 6 2 3" xfId="11790" xr:uid="{00000000-0005-0000-0000-0000AB550000}"/>
    <cellStyle name="Normal 4 3 3 6 2 4" xfId="23492" xr:uid="{00000000-0005-0000-0000-0000AC550000}"/>
    <cellStyle name="Normal 4 3 3 6 2 5" xfId="36291" xr:uid="{00000000-0005-0000-0000-0000AD550000}"/>
    <cellStyle name="Normal 4 3 3 6 3" xfId="6105" xr:uid="{00000000-0005-0000-0000-0000AE550000}"/>
    <cellStyle name="Normal 4 3 3 6 3 2" xfId="17601" xr:uid="{00000000-0005-0000-0000-0000AF550000}"/>
    <cellStyle name="Normal 4 3 3 6 3 2 2" xfId="29252" xr:uid="{00000000-0005-0000-0000-0000B0550000}"/>
    <cellStyle name="Normal 4 3 3 6 3 3" xfId="11791" xr:uid="{00000000-0005-0000-0000-0000B1550000}"/>
    <cellStyle name="Normal 4 3 3 6 3 4" xfId="23493" xr:uid="{00000000-0005-0000-0000-0000B2550000}"/>
    <cellStyle name="Normal 4 3 3 6 3 5" xfId="36292" xr:uid="{00000000-0005-0000-0000-0000B3550000}"/>
    <cellStyle name="Normal 4 3 3 6 4" xfId="17599" xr:uid="{00000000-0005-0000-0000-0000B4550000}"/>
    <cellStyle name="Normal 4 3 3 6 4 2" xfId="29250" xr:uid="{00000000-0005-0000-0000-0000B5550000}"/>
    <cellStyle name="Normal 4 3 3 6 5" xfId="11789" xr:uid="{00000000-0005-0000-0000-0000B6550000}"/>
    <cellStyle name="Normal 4 3 3 6 6" xfId="23491" xr:uid="{00000000-0005-0000-0000-0000B7550000}"/>
    <cellStyle name="Normal 4 3 3 6 7" xfId="36293" xr:uid="{00000000-0005-0000-0000-0000B8550000}"/>
    <cellStyle name="Normal 4 3 3 7" xfId="3344" xr:uid="{00000000-0005-0000-0000-0000B9550000}"/>
    <cellStyle name="Normal 4 3 3 7 2" xfId="7578" xr:uid="{00000000-0005-0000-0000-0000BA550000}"/>
    <cellStyle name="Normal 4 3 3 7 2 2" xfId="17602" xr:uid="{00000000-0005-0000-0000-0000BB550000}"/>
    <cellStyle name="Normal 4 3 3 7 2 3" xfId="29253" xr:uid="{00000000-0005-0000-0000-0000BC550000}"/>
    <cellStyle name="Normal 4 3 3 7 2 4" xfId="36294" xr:uid="{00000000-0005-0000-0000-0000BD550000}"/>
    <cellStyle name="Normal 4 3 3 7 3" xfId="11792" xr:uid="{00000000-0005-0000-0000-0000BE550000}"/>
    <cellStyle name="Normal 4 3 3 7 4" xfId="23494" xr:uid="{00000000-0005-0000-0000-0000BF550000}"/>
    <cellStyle name="Normal 4 3 3 7 5" xfId="36295" xr:uid="{00000000-0005-0000-0000-0000C0550000}"/>
    <cellStyle name="Normal 4 3 3 8" xfId="4650" xr:uid="{00000000-0005-0000-0000-0000C1550000}"/>
    <cellStyle name="Normal 4 3 3 8 2" xfId="17603" xr:uid="{00000000-0005-0000-0000-0000C2550000}"/>
    <cellStyle name="Normal 4 3 3 8 2 2" xfId="29254" xr:uid="{00000000-0005-0000-0000-0000C3550000}"/>
    <cellStyle name="Normal 4 3 3 8 3" xfId="11793" xr:uid="{00000000-0005-0000-0000-0000C4550000}"/>
    <cellStyle name="Normal 4 3 3 8 4" xfId="23495" xr:uid="{00000000-0005-0000-0000-0000C5550000}"/>
    <cellStyle name="Normal 4 3 3 8 5" xfId="36296" xr:uid="{00000000-0005-0000-0000-0000C6550000}"/>
    <cellStyle name="Normal 4 3 3 9" xfId="17556" xr:uid="{00000000-0005-0000-0000-0000C7550000}"/>
    <cellStyle name="Normal 4 3 3 9 2" xfId="29207" xr:uid="{00000000-0005-0000-0000-0000C8550000}"/>
    <cellStyle name="Normal 4 3 4" xfId="1278" xr:uid="{00000000-0005-0000-0000-0000C9550000}"/>
    <cellStyle name="Normal 4 3 4 10" xfId="11794" xr:uid="{00000000-0005-0000-0000-0000CA550000}"/>
    <cellStyle name="Normal 4 3 4 11" xfId="23496" xr:uid="{00000000-0005-0000-0000-0000CB550000}"/>
    <cellStyle name="Normal 4 3 4 12" xfId="36297" xr:uid="{00000000-0005-0000-0000-0000CC550000}"/>
    <cellStyle name="Normal 4 3 4 2" xfId="1279" xr:uid="{00000000-0005-0000-0000-0000CD550000}"/>
    <cellStyle name="Normal 4 3 4 2 10" xfId="23497" xr:uid="{00000000-0005-0000-0000-0000CE550000}"/>
    <cellStyle name="Normal 4 3 4 2 11" xfId="36298" xr:uid="{00000000-0005-0000-0000-0000CF550000}"/>
    <cellStyle name="Normal 4 3 4 2 2" xfId="1280" xr:uid="{00000000-0005-0000-0000-0000D0550000}"/>
    <cellStyle name="Normal 4 3 4 2 2 2" xfId="1281" xr:uid="{00000000-0005-0000-0000-0000D1550000}"/>
    <cellStyle name="Normal 4 3 4 2 2 2 2" xfId="3363" xr:uid="{00000000-0005-0000-0000-0000D2550000}"/>
    <cellStyle name="Normal 4 3 4 2 2 2 2 2" xfId="7597" xr:uid="{00000000-0005-0000-0000-0000D3550000}"/>
    <cellStyle name="Normal 4 3 4 2 2 2 2 2 2" xfId="17608" xr:uid="{00000000-0005-0000-0000-0000D4550000}"/>
    <cellStyle name="Normal 4 3 4 2 2 2 2 2 3" xfId="29259" xr:uid="{00000000-0005-0000-0000-0000D5550000}"/>
    <cellStyle name="Normal 4 3 4 2 2 2 2 2 4" xfId="36299" xr:uid="{00000000-0005-0000-0000-0000D6550000}"/>
    <cellStyle name="Normal 4 3 4 2 2 2 2 3" xfId="11798" xr:uid="{00000000-0005-0000-0000-0000D7550000}"/>
    <cellStyle name="Normal 4 3 4 2 2 2 2 4" xfId="23500" xr:uid="{00000000-0005-0000-0000-0000D8550000}"/>
    <cellStyle name="Normal 4 3 4 2 2 2 2 5" xfId="36300" xr:uid="{00000000-0005-0000-0000-0000D9550000}"/>
    <cellStyle name="Normal 4 3 4 2 2 2 3" xfId="6106" xr:uid="{00000000-0005-0000-0000-0000DA550000}"/>
    <cellStyle name="Normal 4 3 4 2 2 2 3 2" xfId="17609" xr:uid="{00000000-0005-0000-0000-0000DB550000}"/>
    <cellStyle name="Normal 4 3 4 2 2 2 3 2 2" xfId="29260" xr:uid="{00000000-0005-0000-0000-0000DC550000}"/>
    <cellStyle name="Normal 4 3 4 2 2 2 3 3" xfId="11799" xr:uid="{00000000-0005-0000-0000-0000DD550000}"/>
    <cellStyle name="Normal 4 3 4 2 2 2 3 4" xfId="23501" xr:uid="{00000000-0005-0000-0000-0000DE550000}"/>
    <cellStyle name="Normal 4 3 4 2 2 2 3 5" xfId="36301" xr:uid="{00000000-0005-0000-0000-0000DF550000}"/>
    <cellStyle name="Normal 4 3 4 2 2 2 4" xfId="17607" xr:uid="{00000000-0005-0000-0000-0000E0550000}"/>
    <cellStyle name="Normal 4 3 4 2 2 2 4 2" xfId="29258" xr:uid="{00000000-0005-0000-0000-0000E1550000}"/>
    <cellStyle name="Normal 4 3 4 2 2 2 5" xfId="11797" xr:uid="{00000000-0005-0000-0000-0000E2550000}"/>
    <cellStyle name="Normal 4 3 4 2 2 2 6" xfId="23499" xr:uid="{00000000-0005-0000-0000-0000E3550000}"/>
    <cellStyle name="Normal 4 3 4 2 2 2 7" xfId="36302" xr:uid="{00000000-0005-0000-0000-0000E4550000}"/>
    <cellStyle name="Normal 4 3 4 2 2 3" xfId="3362" xr:uid="{00000000-0005-0000-0000-0000E5550000}"/>
    <cellStyle name="Normal 4 3 4 2 2 3 2" xfId="7596" xr:uid="{00000000-0005-0000-0000-0000E6550000}"/>
    <cellStyle name="Normal 4 3 4 2 2 3 2 2" xfId="17610" xr:uid="{00000000-0005-0000-0000-0000E7550000}"/>
    <cellStyle name="Normal 4 3 4 2 2 3 2 3" xfId="29261" xr:uid="{00000000-0005-0000-0000-0000E8550000}"/>
    <cellStyle name="Normal 4 3 4 2 2 3 2 4" xfId="36303" xr:uid="{00000000-0005-0000-0000-0000E9550000}"/>
    <cellStyle name="Normal 4 3 4 2 2 3 3" xfId="11800" xr:uid="{00000000-0005-0000-0000-0000EA550000}"/>
    <cellStyle name="Normal 4 3 4 2 2 3 4" xfId="23502" xr:uid="{00000000-0005-0000-0000-0000EB550000}"/>
    <cellStyle name="Normal 4 3 4 2 2 3 5" xfId="36304" xr:uid="{00000000-0005-0000-0000-0000EC550000}"/>
    <cellStyle name="Normal 4 3 4 2 2 4" xfId="5235" xr:uid="{00000000-0005-0000-0000-0000ED550000}"/>
    <cellStyle name="Normal 4 3 4 2 2 4 2" xfId="17611" xr:uid="{00000000-0005-0000-0000-0000EE550000}"/>
    <cellStyle name="Normal 4 3 4 2 2 4 2 2" xfId="29262" xr:uid="{00000000-0005-0000-0000-0000EF550000}"/>
    <cellStyle name="Normal 4 3 4 2 2 4 3" xfId="11801" xr:uid="{00000000-0005-0000-0000-0000F0550000}"/>
    <cellStyle name="Normal 4 3 4 2 2 4 4" xfId="23503" xr:uid="{00000000-0005-0000-0000-0000F1550000}"/>
    <cellStyle name="Normal 4 3 4 2 2 4 5" xfId="36305" xr:uid="{00000000-0005-0000-0000-0000F2550000}"/>
    <cellStyle name="Normal 4 3 4 2 2 5" xfId="17606" xr:uid="{00000000-0005-0000-0000-0000F3550000}"/>
    <cellStyle name="Normal 4 3 4 2 2 5 2" xfId="29257" xr:uid="{00000000-0005-0000-0000-0000F4550000}"/>
    <cellStyle name="Normal 4 3 4 2 2 6" xfId="11796" xr:uid="{00000000-0005-0000-0000-0000F5550000}"/>
    <cellStyle name="Normal 4 3 4 2 2 7" xfId="23498" xr:uid="{00000000-0005-0000-0000-0000F6550000}"/>
    <cellStyle name="Normal 4 3 4 2 2 8" xfId="36306" xr:uid="{00000000-0005-0000-0000-0000F7550000}"/>
    <cellStyle name="Normal 4 3 4 2 3" xfId="1282" xr:uid="{00000000-0005-0000-0000-0000F8550000}"/>
    <cellStyle name="Normal 4 3 4 2 3 2" xfId="1283" xr:uid="{00000000-0005-0000-0000-0000F9550000}"/>
    <cellStyle name="Normal 4 3 4 2 3 2 2" xfId="3365" xr:uid="{00000000-0005-0000-0000-0000FA550000}"/>
    <cellStyle name="Normal 4 3 4 2 3 2 2 2" xfId="7599" xr:uid="{00000000-0005-0000-0000-0000FB550000}"/>
    <cellStyle name="Normal 4 3 4 2 3 2 2 2 2" xfId="17614" xr:uid="{00000000-0005-0000-0000-0000FC550000}"/>
    <cellStyle name="Normal 4 3 4 2 3 2 2 2 3" xfId="29265" xr:uid="{00000000-0005-0000-0000-0000FD550000}"/>
    <cellStyle name="Normal 4 3 4 2 3 2 2 2 4" xfId="36307" xr:uid="{00000000-0005-0000-0000-0000FE550000}"/>
    <cellStyle name="Normal 4 3 4 2 3 2 2 3" xfId="11804" xr:uid="{00000000-0005-0000-0000-0000FF550000}"/>
    <cellStyle name="Normal 4 3 4 2 3 2 2 4" xfId="23506" xr:uid="{00000000-0005-0000-0000-000000560000}"/>
    <cellStyle name="Normal 4 3 4 2 3 2 2 5" xfId="36308" xr:uid="{00000000-0005-0000-0000-000001560000}"/>
    <cellStyle name="Normal 4 3 4 2 3 2 3" xfId="6107" xr:uid="{00000000-0005-0000-0000-000002560000}"/>
    <cellStyle name="Normal 4 3 4 2 3 2 3 2" xfId="17615" xr:uid="{00000000-0005-0000-0000-000003560000}"/>
    <cellStyle name="Normal 4 3 4 2 3 2 3 2 2" xfId="29266" xr:uid="{00000000-0005-0000-0000-000004560000}"/>
    <cellStyle name="Normal 4 3 4 2 3 2 3 3" xfId="11805" xr:uid="{00000000-0005-0000-0000-000005560000}"/>
    <cellStyle name="Normal 4 3 4 2 3 2 3 4" xfId="23507" xr:uid="{00000000-0005-0000-0000-000006560000}"/>
    <cellStyle name="Normal 4 3 4 2 3 2 3 5" xfId="36309" xr:uid="{00000000-0005-0000-0000-000007560000}"/>
    <cellStyle name="Normal 4 3 4 2 3 2 4" xfId="17613" xr:uid="{00000000-0005-0000-0000-000008560000}"/>
    <cellStyle name="Normal 4 3 4 2 3 2 4 2" xfId="29264" xr:uid="{00000000-0005-0000-0000-000009560000}"/>
    <cellStyle name="Normal 4 3 4 2 3 2 5" xfId="11803" xr:uid="{00000000-0005-0000-0000-00000A560000}"/>
    <cellStyle name="Normal 4 3 4 2 3 2 6" xfId="23505" xr:uid="{00000000-0005-0000-0000-00000B560000}"/>
    <cellStyle name="Normal 4 3 4 2 3 2 7" xfId="36310" xr:uid="{00000000-0005-0000-0000-00000C560000}"/>
    <cellStyle name="Normal 4 3 4 2 3 3" xfId="3364" xr:uid="{00000000-0005-0000-0000-00000D560000}"/>
    <cellStyle name="Normal 4 3 4 2 3 3 2" xfId="7598" xr:uid="{00000000-0005-0000-0000-00000E560000}"/>
    <cellStyle name="Normal 4 3 4 2 3 3 2 2" xfId="17616" xr:uid="{00000000-0005-0000-0000-00000F560000}"/>
    <cellStyle name="Normal 4 3 4 2 3 3 2 3" xfId="29267" xr:uid="{00000000-0005-0000-0000-000010560000}"/>
    <cellStyle name="Normal 4 3 4 2 3 3 2 4" xfId="36311" xr:uid="{00000000-0005-0000-0000-000011560000}"/>
    <cellStyle name="Normal 4 3 4 2 3 3 3" xfId="11806" xr:uid="{00000000-0005-0000-0000-000012560000}"/>
    <cellStyle name="Normal 4 3 4 2 3 3 4" xfId="23508" xr:uid="{00000000-0005-0000-0000-000013560000}"/>
    <cellStyle name="Normal 4 3 4 2 3 3 5" xfId="36312" xr:uid="{00000000-0005-0000-0000-000014560000}"/>
    <cellStyle name="Normal 4 3 4 2 3 4" xfId="4993" xr:uid="{00000000-0005-0000-0000-000015560000}"/>
    <cellStyle name="Normal 4 3 4 2 3 4 2" xfId="17617" xr:uid="{00000000-0005-0000-0000-000016560000}"/>
    <cellStyle name="Normal 4 3 4 2 3 4 2 2" xfId="29268" xr:uid="{00000000-0005-0000-0000-000017560000}"/>
    <cellStyle name="Normal 4 3 4 2 3 4 3" xfId="11807" xr:uid="{00000000-0005-0000-0000-000018560000}"/>
    <cellStyle name="Normal 4 3 4 2 3 4 4" xfId="23509" xr:uid="{00000000-0005-0000-0000-000019560000}"/>
    <cellStyle name="Normal 4 3 4 2 3 4 5" xfId="36313" xr:uid="{00000000-0005-0000-0000-00001A560000}"/>
    <cellStyle name="Normal 4 3 4 2 3 5" xfId="17612" xr:uid="{00000000-0005-0000-0000-00001B560000}"/>
    <cellStyle name="Normal 4 3 4 2 3 5 2" xfId="29263" xr:uid="{00000000-0005-0000-0000-00001C560000}"/>
    <cellStyle name="Normal 4 3 4 2 3 6" xfId="11802" xr:uid="{00000000-0005-0000-0000-00001D560000}"/>
    <cellStyle name="Normal 4 3 4 2 3 7" xfId="23504" xr:uid="{00000000-0005-0000-0000-00001E560000}"/>
    <cellStyle name="Normal 4 3 4 2 3 8" xfId="36314" xr:uid="{00000000-0005-0000-0000-00001F560000}"/>
    <cellStyle name="Normal 4 3 4 2 4" xfId="1284" xr:uid="{00000000-0005-0000-0000-000020560000}"/>
    <cellStyle name="Normal 4 3 4 2 4 2" xfId="1285" xr:uid="{00000000-0005-0000-0000-000021560000}"/>
    <cellStyle name="Normal 4 3 4 2 4 2 2" xfId="3367" xr:uid="{00000000-0005-0000-0000-000022560000}"/>
    <cellStyle name="Normal 4 3 4 2 4 2 2 2" xfId="7601" xr:uid="{00000000-0005-0000-0000-000023560000}"/>
    <cellStyle name="Normal 4 3 4 2 4 2 2 2 2" xfId="17620" xr:uid="{00000000-0005-0000-0000-000024560000}"/>
    <cellStyle name="Normal 4 3 4 2 4 2 2 2 3" xfId="29271" xr:uid="{00000000-0005-0000-0000-000025560000}"/>
    <cellStyle name="Normal 4 3 4 2 4 2 2 2 4" xfId="36315" xr:uid="{00000000-0005-0000-0000-000026560000}"/>
    <cellStyle name="Normal 4 3 4 2 4 2 2 3" xfId="11810" xr:uid="{00000000-0005-0000-0000-000027560000}"/>
    <cellStyle name="Normal 4 3 4 2 4 2 2 4" xfId="23512" xr:uid="{00000000-0005-0000-0000-000028560000}"/>
    <cellStyle name="Normal 4 3 4 2 4 2 2 5" xfId="36316" xr:uid="{00000000-0005-0000-0000-000029560000}"/>
    <cellStyle name="Normal 4 3 4 2 4 2 3" xfId="6108" xr:uid="{00000000-0005-0000-0000-00002A560000}"/>
    <cellStyle name="Normal 4 3 4 2 4 2 3 2" xfId="17621" xr:uid="{00000000-0005-0000-0000-00002B560000}"/>
    <cellStyle name="Normal 4 3 4 2 4 2 3 2 2" xfId="29272" xr:uid="{00000000-0005-0000-0000-00002C560000}"/>
    <cellStyle name="Normal 4 3 4 2 4 2 3 3" xfId="11811" xr:uid="{00000000-0005-0000-0000-00002D560000}"/>
    <cellStyle name="Normal 4 3 4 2 4 2 3 4" xfId="23513" xr:uid="{00000000-0005-0000-0000-00002E560000}"/>
    <cellStyle name="Normal 4 3 4 2 4 2 3 5" xfId="36317" xr:uid="{00000000-0005-0000-0000-00002F560000}"/>
    <cellStyle name="Normal 4 3 4 2 4 2 4" xfId="17619" xr:uid="{00000000-0005-0000-0000-000030560000}"/>
    <cellStyle name="Normal 4 3 4 2 4 2 4 2" xfId="29270" xr:uid="{00000000-0005-0000-0000-000031560000}"/>
    <cellStyle name="Normal 4 3 4 2 4 2 5" xfId="11809" xr:uid="{00000000-0005-0000-0000-000032560000}"/>
    <cellStyle name="Normal 4 3 4 2 4 2 6" xfId="23511" xr:uid="{00000000-0005-0000-0000-000033560000}"/>
    <cellStyle name="Normal 4 3 4 2 4 2 7" xfId="36318" xr:uid="{00000000-0005-0000-0000-000034560000}"/>
    <cellStyle name="Normal 4 3 4 2 4 3" xfId="3366" xr:uid="{00000000-0005-0000-0000-000035560000}"/>
    <cellStyle name="Normal 4 3 4 2 4 3 2" xfId="7600" xr:uid="{00000000-0005-0000-0000-000036560000}"/>
    <cellStyle name="Normal 4 3 4 2 4 3 2 2" xfId="17622" xr:uid="{00000000-0005-0000-0000-000037560000}"/>
    <cellStyle name="Normal 4 3 4 2 4 3 2 3" xfId="29273" xr:uid="{00000000-0005-0000-0000-000038560000}"/>
    <cellStyle name="Normal 4 3 4 2 4 3 2 4" xfId="36319" xr:uid="{00000000-0005-0000-0000-000039560000}"/>
    <cellStyle name="Normal 4 3 4 2 4 3 3" xfId="11812" xr:uid="{00000000-0005-0000-0000-00003A560000}"/>
    <cellStyle name="Normal 4 3 4 2 4 3 4" xfId="23514" xr:uid="{00000000-0005-0000-0000-00003B560000}"/>
    <cellStyle name="Normal 4 3 4 2 4 3 5" xfId="36320" xr:uid="{00000000-0005-0000-0000-00003C560000}"/>
    <cellStyle name="Normal 4 3 4 2 4 4" xfId="5444" xr:uid="{00000000-0005-0000-0000-00003D560000}"/>
    <cellStyle name="Normal 4 3 4 2 4 4 2" xfId="17623" xr:uid="{00000000-0005-0000-0000-00003E560000}"/>
    <cellStyle name="Normal 4 3 4 2 4 4 2 2" xfId="29274" xr:uid="{00000000-0005-0000-0000-00003F560000}"/>
    <cellStyle name="Normal 4 3 4 2 4 4 3" xfId="11813" xr:uid="{00000000-0005-0000-0000-000040560000}"/>
    <cellStyle name="Normal 4 3 4 2 4 4 4" xfId="23515" xr:uid="{00000000-0005-0000-0000-000041560000}"/>
    <cellStyle name="Normal 4 3 4 2 4 4 5" xfId="36321" xr:uid="{00000000-0005-0000-0000-000042560000}"/>
    <cellStyle name="Normal 4 3 4 2 4 5" xfId="17618" xr:uid="{00000000-0005-0000-0000-000043560000}"/>
    <cellStyle name="Normal 4 3 4 2 4 5 2" xfId="29269" xr:uid="{00000000-0005-0000-0000-000044560000}"/>
    <cellStyle name="Normal 4 3 4 2 4 6" xfId="11808" xr:uid="{00000000-0005-0000-0000-000045560000}"/>
    <cellStyle name="Normal 4 3 4 2 4 7" xfId="23510" xr:uid="{00000000-0005-0000-0000-000046560000}"/>
    <cellStyle name="Normal 4 3 4 2 4 8" xfId="36322" xr:uid="{00000000-0005-0000-0000-000047560000}"/>
    <cellStyle name="Normal 4 3 4 2 5" xfId="1286" xr:uid="{00000000-0005-0000-0000-000048560000}"/>
    <cellStyle name="Normal 4 3 4 2 5 2" xfId="3368" xr:uid="{00000000-0005-0000-0000-000049560000}"/>
    <cellStyle name="Normal 4 3 4 2 5 2 2" xfId="7602" xr:uid="{00000000-0005-0000-0000-00004A560000}"/>
    <cellStyle name="Normal 4 3 4 2 5 2 2 2" xfId="17625" xr:uid="{00000000-0005-0000-0000-00004B560000}"/>
    <cellStyle name="Normal 4 3 4 2 5 2 2 3" xfId="29276" xr:uid="{00000000-0005-0000-0000-00004C560000}"/>
    <cellStyle name="Normal 4 3 4 2 5 2 2 4" xfId="36323" xr:uid="{00000000-0005-0000-0000-00004D560000}"/>
    <cellStyle name="Normal 4 3 4 2 5 2 3" xfId="11815" xr:uid="{00000000-0005-0000-0000-00004E560000}"/>
    <cellStyle name="Normal 4 3 4 2 5 2 4" xfId="23517" xr:uid="{00000000-0005-0000-0000-00004F560000}"/>
    <cellStyle name="Normal 4 3 4 2 5 2 5" xfId="36324" xr:uid="{00000000-0005-0000-0000-000050560000}"/>
    <cellStyle name="Normal 4 3 4 2 5 3" xfId="6109" xr:uid="{00000000-0005-0000-0000-000051560000}"/>
    <cellStyle name="Normal 4 3 4 2 5 3 2" xfId="17626" xr:uid="{00000000-0005-0000-0000-000052560000}"/>
    <cellStyle name="Normal 4 3 4 2 5 3 2 2" xfId="29277" xr:uid="{00000000-0005-0000-0000-000053560000}"/>
    <cellStyle name="Normal 4 3 4 2 5 3 3" xfId="11816" xr:uid="{00000000-0005-0000-0000-000054560000}"/>
    <cellStyle name="Normal 4 3 4 2 5 3 4" xfId="23518" xr:uid="{00000000-0005-0000-0000-000055560000}"/>
    <cellStyle name="Normal 4 3 4 2 5 3 5" xfId="36325" xr:uid="{00000000-0005-0000-0000-000056560000}"/>
    <cellStyle name="Normal 4 3 4 2 5 4" xfId="17624" xr:uid="{00000000-0005-0000-0000-000057560000}"/>
    <cellStyle name="Normal 4 3 4 2 5 4 2" xfId="29275" xr:uid="{00000000-0005-0000-0000-000058560000}"/>
    <cellStyle name="Normal 4 3 4 2 5 5" xfId="11814" xr:uid="{00000000-0005-0000-0000-000059560000}"/>
    <cellStyle name="Normal 4 3 4 2 5 6" xfId="23516" xr:uid="{00000000-0005-0000-0000-00005A560000}"/>
    <cellStyle name="Normal 4 3 4 2 5 7" xfId="36326" xr:uid="{00000000-0005-0000-0000-00005B560000}"/>
    <cellStyle name="Normal 4 3 4 2 6" xfId="3361" xr:uid="{00000000-0005-0000-0000-00005C560000}"/>
    <cellStyle name="Normal 4 3 4 2 6 2" xfId="7595" xr:uid="{00000000-0005-0000-0000-00005D560000}"/>
    <cellStyle name="Normal 4 3 4 2 6 2 2" xfId="17627" xr:uid="{00000000-0005-0000-0000-00005E560000}"/>
    <cellStyle name="Normal 4 3 4 2 6 2 3" xfId="29278" xr:uid="{00000000-0005-0000-0000-00005F560000}"/>
    <cellStyle name="Normal 4 3 4 2 6 2 4" xfId="36327" xr:uid="{00000000-0005-0000-0000-000060560000}"/>
    <cellStyle name="Normal 4 3 4 2 6 3" xfId="11817" xr:uid="{00000000-0005-0000-0000-000061560000}"/>
    <cellStyle name="Normal 4 3 4 2 6 4" xfId="23519" xr:uid="{00000000-0005-0000-0000-000062560000}"/>
    <cellStyle name="Normal 4 3 4 2 6 5" xfId="36328" xr:uid="{00000000-0005-0000-0000-000063560000}"/>
    <cellStyle name="Normal 4 3 4 2 7" xfId="4751" xr:uid="{00000000-0005-0000-0000-000064560000}"/>
    <cellStyle name="Normal 4 3 4 2 7 2" xfId="17628" xr:uid="{00000000-0005-0000-0000-000065560000}"/>
    <cellStyle name="Normal 4 3 4 2 7 2 2" xfId="29279" xr:uid="{00000000-0005-0000-0000-000066560000}"/>
    <cellStyle name="Normal 4 3 4 2 7 3" xfId="11818" xr:uid="{00000000-0005-0000-0000-000067560000}"/>
    <cellStyle name="Normal 4 3 4 2 7 4" xfId="23520" xr:uid="{00000000-0005-0000-0000-000068560000}"/>
    <cellStyle name="Normal 4 3 4 2 7 5" xfId="36329" xr:uid="{00000000-0005-0000-0000-000069560000}"/>
    <cellStyle name="Normal 4 3 4 2 8" xfId="17605" xr:uid="{00000000-0005-0000-0000-00006A560000}"/>
    <cellStyle name="Normal 4 3 4 2 8 2" xfId="29256" xr:uid="{00000000-0005-0000-0000-00006B560000}"/>
    <cellStyle name="Normal 4 3 4 2 9" xfId="11795" xr:uid="{00000000-0005-0000-0000-00006C560000}"/>
    <cellStyle name="Normal 4 3 4 3" xfId="1287" xr:uid="{00000000-0005-0000-0000-00006D560000}"/>
    <cellStyle name="Normal 4 3 4 3 2" xfId="1288" xr:uid="{00000000-0005-0000-0000-00006E560000}"/>
    <cellStyle name="Normal 4 3 4 3 2 2" xfId="3370" xr:uid="{00000000-0005-0000-0000-00006F560000}"/>
    <cellStyle name="Normal 4 3 4 3 2 2 2" xfId="7604" xr:uid="{00000000-0005-0000-0000-000070560000}"/>
    <cellStyle name="Normal 4 3 4 3 2 2 2 2" xfId="17631" xr:uid="{00000000-0005-0000-0000-000071560000}"/>
    <cellStyle name="Normal 4 3 4 3 2 2 2 3" xfId="29282" xr:uid="{00000000-0005-0000-0000-000072560000}"/>
    <cellStyle name="Normal 4 3 4 3 2 2 2 4" xfId="36330" xr:uid="{00000000-0005-0000-0000-000073560000}"/>
    <cellStyle name="Normal 4 3 4 3 2 2 3" xfId="11821" xr:uid="{00000000-0005-0000-0000-000074560000}"/>
    <cellStyle name="Normal 4 3 4 3 2 2 4" xfId="23523" xr:uid="{00000000-0005-0000-0000-000075560000}"/>
    <cellStyle name="Normal 4 3 4 3 2 2 5" xfId="36331" xr:uid="{00000000-0005-0000-0000-000076560000}"/>
    <cellStyle name="Normal 4 3 4 3 2 3" xfId="6110" xr:uid="{00000000-0005-0000-0000-000077560000}"/>
    <cellStyle name="Normal 4 3 4 3 2 3 2" xfId="17632" xr:uid="{00000000-0005-0000-0000-000078560000}"/>
    <cellStyle name="Normal 4 3 4 3 2 3 2 2" xfId="29283" xr:uid="{00000000-0005-0000-0000-000079560000}"/>
    <cellStyle name="Normal 4 3 4 3 2 3 3" xfId="11822" xr:uid="{00000000-0005-0000-0000-00007A560000}"/>
    <cellStyle name="Normal 4 3 4 3 2 3 4" xfId="23524" xr:uid="{00000000-0005-0000-0000-00007B560000}"/>
    <cellStyle name="Normal 4 3 4 3 2 3 5" xfId="36332" xr:uid="{00000000-0005-0000-0000-00007C560000}"/>
    <cellStyle name="Normal 4 3 4 3 2 4" xfId="17630" xr:uid="{00000000-0005-0000-0000-00007D560000}"/>
    <cellStyle name="Normal 4 3 4 3 2 4 2" xfId="29281" xr:uid="{00000000-0005-0000-0000-00007E560000}"/>
    <cellStyle name="Normal 4 3 4 3 2 5" xfId="11820" xr:uid="{00000000-0005-0000-0000-00007F560000}"/>
    <cellStyle name="Normal 4 3 4 3 2 6" xfId="23522" xr:uid="{00000000-0005-0000-0000-000080560000}"/>
    <cellStyle name="Normal 4 3 4 3 2 7" xfId="36333" xr:uid="{00000000-0005-0000-0000-000081560000}"/>
    <cellStyle name="Normal 4 3 4 3 3" xfId="3369" xr:uid="{00000000-0005-0000-0000-000082560000}"/>
    <cellStyle name="Normal 4 3 4 3 3 2" xfId="7603" xr:uid="{00000000-0005-0000-0000-000083560000}"/>
    <cellStyle name="Normal 4 3 4 3 3 2 2" xfId="17633" xr:uid="{00000000-0005-0000-0000-000084560000}"/>
    <cellStyle name="Normal 4 3 4 3 3 2 3" xfId="29284" xr:uid="{00000000-0005-0000-0000-000085560000}"/>
    <cellStyle name="Normal 4 3 4 3 3 2 4" xfId="36334" xr:uid="{00000000-0005-0000-0000-000086560000}"/>
    <cellStyle name="Normal 4 3 4 3 3 3" xfId="11823" xr:uid="{00000000-0005-0000-0000-000087560000}"/>
    <cellStyle name="Normal 4 3 4 3 3 4" xfId="23525" xr:uid="{00000000-0005-0000-0000-000088560000}"/>
    <cellStyle name="Normal 4 3 4 3 3 5" xfId="36335" xr:uid="{00000000-0005-0000-0000-000089560000}"/>
    <cellStyle name="Normal 4 3 4 3 4" xfId="5148" xr:uid="{00000000-0005-0000-0000-00008A560000}"/>
    <cellStyle name="Normal 4 3 4 3 4 2" xfId="17634" xr:uid="{00000000-0005-0000-0000-00008B560000}"/>
    <cellStyle name="Normal 4 3 4 3 4 2 2" xfId="29285" xr:uid="{00000000-0005-0000-0000-00008C560000}"/>
    <cellStyle name="Normal 4 3 4 3 4 3" xfId="11824" xr:uid="{00000000-0005-0000-0000-00008D560000}"/>
    <cellStyle name="Normal 4 3 4 3 4 4" xfId="23526" xr:uid="{00000000-0005-0000-0000-00008E560000}"/>
    <cellStyle name="Normal 4 3 4 3 4 5" xfId="36336" xr:uid="{00000000-0005-0000-0000-00008F560000}"/>
    <cellStyle name="Normal 4 3 4 3 5" xfId="17629" xr:uid="{00000000-0005-0000-0000-000090560000}"/>
    <cellStyle name="Normal 4 3 4 3 5 2" xfId="29280" xr:uid="{00000000-0005-0000-0000-000091560000}"/>
    <cellStyle name="Normal 4 3 4 3 6" xfId="11819" xr:uid="{00000000-0005-0000-0000-000092560000}"/>
    <cellStyle name="Normal 4 3 4 3 7" xfId="23521" xr:uid="{00000000-0005-0000-0000-000093560000}"/>
    <cellStyle name="Normal 4 3 4 3 8" xfId="36337" xr:uid="{00000000-0005-0000-0000-000094560000}"/>
    <cellStyle name="Normal 4 3 4 4" xfId="1289" xr:uid="{00000000-0005-0000-0000-000095560000}"/>
    <cellStyle name="Normal 4 3 4 4 2" xfId="1290" xr:uid="{00000000-0005-0000-0000-000096560000}"/>
    <cellStyle name="Normal 4 3 4 4 2 2" xfId="3372" xr:uid="{00000000-0005-0000-0000-000097560000}"/>
    <cellStyle name="Normal 4 3 4 4 2 2 2" xfId="7606" xr:uid="{00000000-0005-0000-0000-000098560000}"/>
    <cellStyle name="Normal 4 3 4 4 2 2 2 2" xfId="17637" xr:uid="{00000000-0005-0000-0000-000099560000}"/>
    <cellStyle name="Normal 4 3 4 4 2 2 2 3" xfId="29288" xr:uid="{00000000-0005-0000-0000-00009A560000}"/>
    <cellStyle name="Normal 4 3 4 4 2 2 2 4" xfId="36338" xr:uid="{00000000-0005-0000-0000-00009B560000}"/>
    <cellStyle name="Normal 4 3 4 4 2 2 3" xfId="11827" xr:uid="{00000000-0005-0000-0000-00009C560000}"/>
    <cellStyle name="Normal 4 3 4 4 2 2 4" xfId="23529" xr:uid="{00000000-0005-0000-0000-00009D560000}"/>
    <cellStyle name="Normal 4 3 4 4 2 2 5" xfId="36339" xr:uid="{00000000-0005-0000-0000-00009E560000}"/>
    <cellStyle name="Normal 4 3 4 4 2 3" xfId="6111" xr:uid="{00000000-0005-0000-0000-00009F560000}"/>
    <cellStyle name="Normal 4 3 4 4 2 3 2" xfId="17638" xr:uid="{00000000-0005-0000-0000-0000A0560000}"/>
    <cellStyle name="Normal 4 3 4 4 2 3 2 2" xfId="29289" xr:uid="{00000000-0005-0000-0000-0000A1560000}"/>
    <cellStyle name="Normal 4 3 4 4 2 3 3" xfId="11828" xr:uid="{00000000-0005-0000-0000-0000A2560000}"/>
    <cellStyle name="Normal 4 3 4 4 2 3 4" xfId="23530" xr:uid="{00000000-0005-0000-0000-0000A3560000}"/>
    <cellStyle name="Normal 4 3 4 4 2 3 5" xfId="36340" xr:uid="{00000000-0005-0000-0000-0000A4560000}"/>
    <cellStyle name="Normal 4 3 4 4 2 4" xfId="17636" xr:uid="{00000000-0005-0000-0000-0000A5560000}"/>
    <cellStyle name="Normal 4 3 4 4 2 4 2" xfId="29287" xr:uid="{00000000-0005-0000-0000-0000A6560000}"/>
    <cellStyle name="Normal 4 3 4 4 2 5" xfId="11826" xr:uid="{00000000-0005-0000-0000-0000A7560000}"/>
    <cellStyle name="Normal 4 3 4 4 2 6" xfId="23528" xr:uid="{00000000-0005-0000-0000-0000A8560000}"/>
    <cellStyle name="Normal 4 3 4 4 2 7" xfId="36341" xr:uid="{00000000-0005-0000-0000-0000A9560000}"/>
    <cellStyle name="Normal 4 3 4 4 3" xfId="3371" xr:uid="{00000000-0005-0000-0000-0000AA560000}"/>
    <cellStyle name="Normal 4 3 4 4 3 2" xfId="7605" xr:uid="{00000000-0005-0000-0000-0000AB560000}"/>
    <cellStyle name="Normal 4 3 4 4 3 2 2" xfId="17639" xr:uid="{00000000-0005-0000-0000-0000AC560000}"/>
    <cellStyle name="Normal 4 3 4 4 3 2 3" xfId="29290" xr:uid="{00000000-0005-0000-0000-0000AD560000}"/>
    <cellStyle name="Normal 4 3 4 4 3 2 4" xfId="36342" xr:uid="{00000000-0005-0000-0000-0000AE560000}"/>
    <cellStyle name="Normal 4 3 4 4 3 3" xfId="11829" xr:uid="{00000000-0005-0000-0000-0000AF560000}"/>
    <cellStyle name="Normal 4 3 4 4 3 4" xfId="23531" xr:uid="{00000000-0005-0000-0000-0000B0560000}"/>
    <cellStyle name="Normal 4 3 4 4 3 5" xfId="36343" xr:uid="{00000000-0005-0000-0000-0000B1560000}"/>
    <cellStyle name="Normal 4 3 4 4 4" xfId="4906" xr:uid="{00000000-0005-0000-0000-0000B2560000}"/>
    <cellStyle name="Normal 4 3 4 4 4 2" xfId="17640" xr:uid="{00000000-0005-0000-0000-0000B3560000}"/>
    <cellStyle name="Normal 4 3 4 4 4 2 2" xfId="29291" xr:uid="{00000000-0005-0000-0000-0000B4560000}"/>
    <cellStyle name="Normal 4 3 4 4 4 3" xfId="11830" xr:uid="{00000000-0005-0000-0000-0000B5560000}"/>
    <cellStyle name="Normal 4 3 4 4 4 4" xfId="23532" xr:uid="{00000000-0005-0000-0000-0000B6560000}"/>
    <cellStyle name="Normal 4 3 4 4 4 5" xfId="36344" xr:uid="{00000000-0005-0000-0000-0000B7560000}"/>
    <cellStyle name="Normal 4 3 4 4 5" xfId="17635" xr:uid="{00000000-0005-0000-0000-0000B8560000}"/>
    <cellStyle name="Normal 4 3 4 4 5 2" xfId="29286" xr:uid="{00000000-0005-0000-0000-0000B9560000}"/>
    <cellStyle name="Normal 4 3 4 4 6" xfId="11825" xr:uid="{00000000-0005-0000-0000-0000BA560000}"/>
    <cellStyle name="Normal 4 3 4 4 7" xfId="23527" xr:uid="{00000000-0005-0000-0000-0000BB560000}"/>
    <cellStyle name="Normal 4 3 4 4 8" xfId="36345" xr:uid="{00000000-0005-0000-0000-0000BC560000}"/>
    <cellStyle name="Normal 4 3 4 5" xfId="1291" xr:uid="{00000000-0005-0000-0000-0000BD560000}"/>
    <cellStyle name="Normal 4 3 4 5 2" xfId="1292" xr:uid="{00000000-0005-0000-0000-0000BE560000}"/>
    <cellStyle name="Normal 4 3 4 5 2 2" xfId="3374" xr:uid="{00000000-0005-0000-0000-0000BF560000}"/>
    <cellStyle name="Normal 4 3 4 5 2 2 2" xfId="7608" xr:uid="{00000000-0005-0000-0000-0000C0560000}"/>
    <cellStyle name="Normal 4 3 4 5 2 2 2 2" xfId="17643" xr:uid="{00000000-0005-0000-0000-0000C1560000}"/>
    <cellStyle name="Normal 4 3 4 5 2 2 2 3" xfId="29294" xr:uid="{00000000-0005-0000-0000-0000C2560000}"/>
    <cellStyle name="Normal 4 3 4 5 2 2 2 4" xfId="36346" xr:uid="{00000000-0005-0000-0000-0000C3560000}"/>
    <cellStyle name="Normal 4 3 4 5 2 2 3" xfId="11833" xr:uid="{00000000-0005-0000-0000-0000C4560000}"/>
    <cellStyle name="Normal 4 3 4 5 2 2 4" xfId="23535" xr:uid="{00000000-0005-0000-0000-0000C5560000}"/>
    <cellStyle name="Normal 4 3 4 5 2 2 5" xfId="36347" xr:uid="{00000000-0005-0000-0000-0000C6560000}"/>
    <cellStyle name="Normal 4 3 4 5 2 3" xfId="6112" xr:uid="{00000000-0005-0000-0000-0000C7560000}"/>
    <cellStyle name="Normal 4 3 4 5 2 3 2" xfId="17644" xr:uid="{00000000-0005-0000-0000-0000C8560000}"/>
    <cellStyle name="Normal 4 3 4 5 2 3 2 2" xfId="29295" xr:uid="{00000000-0005-0000-0000-0000C9560000}"/>
    <cellStyle name="Normal 4 3 4 5 2 3 3" xfId="11834" xr:uid="{00000000-0005-0000-0000-0000CA560000}"/>
    <cellStyle name="Normal 4 3 4 5 2 3 4" xfId="23536" xr:uid="{00000000-0005-0000-0000-0000CB560000}"/>
    <cellStyle name="Normal 4 3 4 5 2 3 5" xfId="36348" xr:uid="{00000000-0005-0000-0000-0000CC560000}"/>
    <cellStyle name="Normal 4 3 4 5 2 4" xfId="17642" xr:uid="{00000000-0005-0000-0000-0000CD560000}"/>
    <cellStyle name="Normal 4 3 4 5 2 4 2" xfId="29293" xr:uid="{00000000-0005-0000-0000-0000CE560000}"/>
    <cellStyle name="Normal 4 3 4 5 2 5" xfId="11832" xr:uid="{00000000-0005-0000-0000-0000CF560000}"/>
    <cellStyle name="Normal 4 3 4 5 2 6" xfId="23534" xr:uid="{00000000-0005-0000-0000-0000D0560000}"/>
    <cellStyle name="Normal 4 3 4 5 2 7" xfId="36349" xr:uid="{00000000-0005-0000-0000-0000D1560000}"/>
    <cellStyle name="Normal 4 3 4 5 3" xfId="3373" xr:uid="{00000000-0005-0000-0000-0000D2560000}"/>
    <cellStyle name="Normal 4 3 4 5 3 2" xfId="7607" xr:uid="{00000000-0005-0000-0000-0000D3560000}"/>
    <cellStyle name="Normal 4 3 4 5 3 2 2" xfId="17645" xr:uid="{00000000-0005-0000-0000-0000D4560000}"/>
    <cellStyle name="Normal 4 3 4 5 3 2 3" xfId="29296" xr:uid="{00000000-0005-0000-0000-0000D5560000}"/>
    <cellStyle name="Normal 4 3 4 5 3 2 4" xfId="36350" xr:uid="{00000000-0005-0000-0000-0000D6560000}"/>
    <cellStyle name="Normal 4 3 4 5 3 3" xfId="11835" xr:uid="{00000000-0005-0000-0000-0000D7560000}"/>
    <cellStyle name="Normal 4 3 4 5 3 4" xfId="23537" xr:uid="{00000000-0005-0000-0000-0000D8560000}"/>
    <cellStyle name="Normal 4 3 4 5 3 5" xfId="36351" xr:uid="{00000000-0005-0000-0000-0000D9560000}"/>
    <cellStyle name="Normal 4 3 4 5 4" xfId="5357" xr:uid="{00000000-0005-0000-0000-0000DA560000}"/>
    <cellStyle name="Normal 4 3 4 5 4 2" xfId="17646" xr:uid="{00000000-0005-0000-0000-0000DB560000}"/>
    <cellStyle name="Normal 4 3 4 5 4 2 2" xfId="29297" xr:uid="{00000000-0005-0000-0000-0000DC560000}"/>
    <cellStyle name="Normal 4 3 4 5 4 3" xfId="11836" xr:uid="{00000000-0005-0000-0000-0000DD560000}"/>
    <cellStyle name="Normal 4 3 4 5 4 4" xfId="23538" xr:uid="{00000000-0005-0000-0000-0000DE560000}"/>
    <cellStyle name="Normal 4 3 4 5 4 5" xfId="36352" xr:uid="{00000000-0005-0000-0000-0000DF560000}"/>
    <cellStyle name="Normal 4 3 4 5 5" xfId="17641" xr:uid="{00000000-0005-0000-0000-0000E0560000}"/>
    <cellStyle name="Normal 4 3 4 5 5 2" xfId="29292" xr:uid="{00000000-0005-0000-0000-0000E1560000}"/>
    <cellStyle name="Normal 4 3 4 5 6" xfId="11831" xr:uid="{00000000-0005-0000-0000-0000E2560000}"/>
    <cellStyle name="Normal 4 3 4 5 7" xfId="23533" xr:uid="{00000000-0005-0000-0000-0000E3560000}"/>
    <cellStyle name="Normal 4 3 4 5 8" xfId="36353" xr:uid="{00000000-0005-0000-0000-0000E4560000}"/>
    <cellStyle name="Normal 4 3 4 6" xfId="1293" xr:uid="{00000000-0005-0000-0000-0000E5560000}"/>
    <cellStyle name="Normal 4 3 4 6 2" xfId="3375" xr:uid="{00000000-0005-0000-0000-0000E6560000}"/>
    <cellStyle name="Normal 4 3 4 6 2 2" xfId="7609" xr:uid="{00000000-0005-0000-0000-0000E7560000}"/>
    <cellStyle name="Normal 4 3 4 6 2 2 2" xfId="17648" xr:uid="{00000000-0005-0000-0000-0000E8560000}"/>
    <cellStyle name="Normal 4 3 4 6 2 2 3" xfId="29299" xr:uid="{00000000-0005-0000-0000-0000E9560000}"/>
    <cellStyle name="Normal 4 3 4 6 2 2 4" xfId="36354" xr:uid="{00000000-0005-0000-0000-0000EA560000}"/>
    <cellStyle name="Normal 4 3 4 6 2 3" xfId="11838" xr:uid="{00000000-0005-0000-0000-0000EB560000}"/>
    <cellStyle name="Normal 4 3 4 6 2 4" xfId="23540" xr:uid="{00000000-0005-0000-0000-0000EC560000}"/>
    <cellStyle name="Normal 4 3 4 6 2 5" xfId="36355" xr:uid="{00000000-0005-0000-0000-0000ED560000}"/>
    <cellStyle name="Normal 4 3 4 6 3" xfId="6113" xr:uid="{00000000-0005-0000-0000-0000EE560000}"/>
    <cellStyle name="Normal 4 3 4 6 3 2" xfId="17649" xr:uid="{00000000-0005-0000-0000-0000EF560000}"/>
    <cellStyle name="Normal 4 3 4 6 3 2 2" xfId="29300" xr:uid="{00000000-0005-0000-0000-0000F0560000}"/>
    <cellStyle name="Normal 4 3 4 6 3 3" xfId="11839" xr:uid="{00000000-0005-0000-0000-0000F1560000}"/>
    <cellStyle name="Normal 4 3 4 6 3 4" xfId="23541" xr:uid="{00000000-0005-0000-0000-0000F2560000}"/>
    <cellStyle name="Normal 4 3 4 6 3 5" xfId="36356" xr:uid="{00000000-0005-0000-0000-0000F3560000}"/>
    <cellStyle name="Normal 4 3 4 6 4" xfId="17647" xr:uid="{00000000-0005-0000-0000-0000F4560000}"/>
    <cellStyle name="Normal 4 3 4 6 4 2" xfId="29298" xr:uid="{00000000-0005-0000-0000-0000F5560000}"/>
    <cellStyle name="Normal 4 3 4 6 5" xfId="11837" xr:uid="{00000000-0005-0000-0000-0000F6560000}"/>
    <cellStyle name="Normal 4 3 4 6 6" xfId="23539" xr:uid="{00000000-0005-0000-0000-0000F7560000}"/>
    <cellStyle name="Normal 4 3 4 6 7" xfId="36357" xr:uid="{00000000-0005-0000-0000-0000F8560000}"/>
    <cellStyle name="Normal 4 3 4 7" xfId="3360" xr:uid="{00000000-0005-0000-0000-0000F9560000}"/>
    <cellStyle name="Normal 4 3 4 7 2" xfId="7594" xr:uid="{00000000-0005-0000-0000-0000FA560000}"/>
    <cellStyle name="Normal 4 3 4 7 2 2" xfId="17650" xr:uid="{00000000-0005-0000-0000-0000FB560000}"/>
    <cellStyle name="Normal 4 3 4 7 2 3" xfId="29301" xr:uid="{00000000-0005-0000-0000-0000FC560000}"/>
    <cellStyle name="Normal 4 3 4 7 2 4" xfId="36358" xr:uid="{00000000-0005-0000-0000-0000FD560000}"/>
    <cellStyle name="Normal 4 3 4 7 3" xfId="11840" xr:uid="{00000000-0005-0000-0000-0000FE560000}"/>
    <cellStyle name="Normal 4 3 4 7 4" xfId="23542" xr:uid="{00000000-0005-0000-0000-0000FF560000}"/>
    <cellStyle name="Normal 4 3 4 7 5" xfId="36359" xr:uid="{00000000-0005-0000-0000-000000570000}"/>
    <cellStyle name="Normal 4 3 4 8" xfId="4664" xr:uid="{00000000-0005-0000-0000-000001570000}"/>
    <cellStyle name="Normal 4 3 4 8 2" xfId="17651" xr:uid="{00000000-0005-0000-0000-000002570000}"/>
    <cellStyle name="Normal 4 3 4 8 2 2" xfId="29302" xr:uid="{00000000-0005-0000-0000-000003570000}"/>
    <cellStyle name="Normal 4 3 4 8 3" xfId="11841" xr:uid="{00000000-0005-0000-0000-000004570000}"/>
    <cellStyle name="Normal 4 3 4 8 4" xfId="23543" xr:uid="{00000000-0005-0000-0000-000005570000}"/>
    <cellStyle name="Normal 4 3 4 8 5" xfId="36360" xr:uid="{00000000-0005-0000-0000-000006570000}"/>
    <cellStyle name="Normal 4 3 4 9" xfId="17604" xr:uid="{00000000-0005-0000-0000-000007570000}"/>
    <cellStyle name="Normal 4 3 4 9 2" xfId="29255" xr:uid="{00000000-0005-0000-0000-000008570000}"/>
    <cellStyle name="Normal 4 3 5" xfId="1294" xr:uid="{00000000-0005-0000-0000-000009570000}"/>
    <cellStyle name="Normal 4 3 5 10" xfId="11842" xr:uid="{00000000-0005-0000-0000-00000A570000}"/>
    <cellStyle name="Normal 4 3 5 11" xfId="23544" xr:uid="{00000000-0005-0000-0000-00000B570000}"/>
    <cellStyle name="Normal 4 3 5 12" xfId="36361" xr:uid="{00000000-0005-0000-0000-00000C570000}"/>
    <cellStyle name="Normal 4 3 5 2" xfId="1295" xr:uid="{00000000-0005-0000-0000-00000D570000}"/>
    <cellStyle name="Normal 4 3 5 2 10" xfId="23545" xr:uid="{00000000-0005-0000-0000-00000E570000}"/>
    <cellStyle name="Normal 4 3 5 2 11" xfId="36362" xr:uid="{00000000-0005-0000-0000-00000F570000}"/>
    <cellStyle name="Normal 4 3 5 2 2" xfId="1296" xr:uid="{00000000-0005-0000-0000-000010570000}"/>
    <cellStyle name="Normal 4 3 5 2 2 2" xfId="1297" xr:uid="{00000000-0005-0000-0000-000011570000}"/>
    <cellStyle name="Normal 4 3 5 2 2 2 2" xfId="3379" xr:uid="{00000000-0005-0000-0000-000012570000}"/>
    <cellStyle name="Normal 4 3 5 2 2 2 2 2" xfId="7613" xr:uid="{00000000-0005-0000-0000-000013570000}"/>
    <cellStyle name="Normal 4 3 5 2 2 2 2 2 2" xfId="17656" xr:uid="{00000000-0005-0000-0000-000014570000}"/>
    <cellStyle name="Normal 4 3 5 2 2 2 2 2 3" xfId="29307" xr:uid="{00000000-0005-0000-0000-000015570000}"/>
    <cellStyle name="Normal 4 3 5 2 2 2 2 2 4" xfId="36363" xr:uid="{00000000-0005-0000-0000-000016570000}"/>
    <cellStyle name="Normal 4 3 5 2 2 2 2 3" xfId="11846" xr:uid="{00000000-0005-0000-0000-000017570000}"/>
    <cellStyle name="Normal 4 3 5 2 2 2 2 4" xfId="23548" xr:uid="{00000000-0005-0000-0000-000018570000}"/>
    <cellStyle name="Normal 4 3 5 2 2 2 2 5" xfId="36364" xr:uid="{00000000-0005-0000-0000-000019570000}"/>
    <cellStyle name="Normal 4 3 5 2 2 2 3" xfId="6114" xr:uid="{00000000-0005-0000-0000-00001A570000}"/>
    <cellStyle name="Normal 4 3 5 2 2 2 3 2" xfId="17657" xr:uid="{00000000-0005-0000-0000-00001B570000}"/>
    <cellStyle name="Normal 4 3 5 2 2 2 3 2 2" xfId="29308" xr:uid="{00000000-0005-0000-0000-00001C570000}"/>
    <cellStyle name="Normal 4 3 5 2 2 2 3 3" xfId="11847" xr:uid="{00000000-0005-0000-0000-00001D570000}"/>
    <cellStyle name="Normal 4 3 5 2 2 2 3 4" xfId="23549" xr:uid="{00000000-0005-0000-0000-00001E570000}"/>
    <cellStyle name="Normal 4 3 5 2 2 2 3 5" xfId="36365" xr:uid="{00000000-0005-0000-0000-00001F570000}"/>
    <cellStyle name="Normal 4 3 5 2 2 2 4" xfId="17655" xr:uid="{00000000-0005-0000-0000-000020570000}"/>
    <cellStyle name="Normal 4 3 5 2 2 2 4 2" xfId="29306" xr:uid="{00000000-0005-0000-0000-000021570000}"/>
    <cellStyle name="Normal 4 3 5 2 2 2 5" xfId="11845" xr:uid="{00000000-0005-0000-0000-000022570000}"/>
    <cellStyle name="Normal 4 3 5 2 2 2 6" xfId="23547" xr:uid="{00000000-0005-0000-0000-000023570000}"/>
    <cellStyle name="Normal 4 3 5 2 2 2 7" xfId="36366" xr:uid="{00000000-0005-0000-0000-000024570000}"/>
    <cellStyle name="Normal 4 3 5 2 2 3" xfId="3378" xr:uid="{00000000-0005-0000-0000-000025570000}"/>
    <cellStyle name="Normal 4 3 5 2 2 3 2" xfId="7612" xr:uid="{00000000-0005-0000-0000-000026570000}"/>
    <cellStyle name="Normal 4 3 5 2 2 3 2 2" xfId="17658" xr:uid="{00000000-0005-0000-0000-000027570000}"/>
    <cellStyle name="Normal 4 3 5 2 2 3 2 3" xfId="29309" xr:uid="{00000000-0005-0000-0000-000028570000}"/>
    <cellStyle name="Normal 4 3 5 2 2 3 2 4" xfId="36367" xr:uid="{00000000-0005-0000-0000-000029570000}"/>
    <cellStyle name="Normal 4 3 5 2 2 3 3" xfId="11848" xr:uid="{00000000-0005-0000-0000-00002A570000}"/>
    <cellStyle name="Normal 4 3 5 2 2 3 4" xfId="23550" xr:uid="{00000000-0005-0000-0000-00002B570000}"/>
    <cellStyle name="Normal 4 3 5 2 2 3 5" xfId="36368" xr:uid="{00000000-0005-0000-0000-00002C570000}"/>
    <cellStyle name="Normal 4 3 5 2 2 4" xfId="5249" xr:uid="{00000000-0005-0000-0000-00002D570000}"/>
    <cellStyle name="Normal 4 3 5 2 2 4 2" xfId="17659" xr:uid="{00000000-0005-0000-0000-00002E570000}"/>
    <cellStyle name="Normal 4 3 5 2 2 4 2 2" xfId="29310" xr:uid="{00000000-0005-0000-0000-00002F570000}"/>
    <cellStyle name="Normal 4 3 5 2 2 4 3" xfId="11849" xr:uid="{00000000-0005-0000-0000-000030570000}"/>
    <cellStyle name="Normal 4 3 5 2 2 4 4" xfId="23551" xr:uid="{00000000-0005-0000-0000-000031570000}"/>
    <cellStyle name="Normal 4 3 5 2 2 4 5" xfId="36369" xr:uid="{00000000-0005-0000-0000-000032570000}"/>
    <cellStyle name="Normal 4 3 5 2 2 5" xfId="17654" xr:uid="{00000000-0005-0000-0000-000033570000}"/>
    <cellStyle name="Normal 4 3 5 2 2 5 2" xfId="29305" xr:uid="{00000000-0005-0000-0000-000034570000}"/>
    <cellStyle name="Normal 4 3 5 2 2 6" xfId="11844" xr:uid="{00000000-0005-0000-0000-000035570000}"/>
    <cellStyle name="Normal 4 3 5 2 2 7" xfId="23546" xr:uid="{00000000-0005-0000-0000-000036570000}"/>
    <cellStyle name="Normal 4 3 5 2 2 8" xfId="36370" xr:uid="{00000000-0005-0000-0000-000037570000}"/>
    <cellStyle name="Normal 4 3 5 2 3" xfId="1298" xr:uid="{00000000-0005-0000-0000-000038570000}"/>
    <cellStyle name="Normal 4 3 5 2 3 2" xfId="1299" xr:uid="{00000000-0005-0000-0000-000039570000}"/>
    <cellStyle name="Normal 4 3 5 2 3 2 2" xfId="3381" xr:uid="{00000000-0005-0000-0000-00003A570000}"/>
    <cellStyle name="Normal 4 3 5 2 3 2 2 2" xfId="7615" xr:uid="{00000000-0005-0000-0000-00003B570000}"/>
    <cellStyle name="Normal 4 3 5 2 3 2 2 2 2" xfId="17662" xr:uid="{00000000-0005-0000-0000-00003C570000}"/>
    <cellStyle name="Normal 4 3 5 2 3 2 2 2 3" xfId="29313" xr:uid="{00000000-0005-0000-0000-00003D570000}"/>
    <cellStyle name="Normal 4 3 5 2 3 2 2 2 4" xfId="36371" xr:uid="{00000000-0005-0000-0000-00003E570000}"/>
    <cellStyle name="Normal 4 3 5 2 3 2 2 3" xfId="11852" xr:uid="{00000000-0005-0000-0000-00003F570000}"/>
    <cellStyle name="Normal 4 3 5 2 3 2 2 4" xfId="23554" xr:uid="{00000000-0005-0000-0000-000040570000}"/>
    <cellStyle name="Normal 4 3 5 2 3 2 2 5" xfId="36372" xr:uid="{00000000-0005-0000-0000-000041570000}"/>
    <cellStyle name="Normal 4 3 5 2 3 2 3" xfId="6115" xr:uid="{00000000-0005-0000-0000-000042570000}"/>
    <cellStyle name="Normal 4 3 5 2 3 2 3 2" xfId="17663" xr:uid="{00000000-0005-0000-0000-000043570000}"/>
    <cellStyle name="Normal 4 3 5 2 3 2 3 2 2" xfId="29314" xr:uid="{00000000-0005-0000-0000-000044570000}"/>
    <cellStyle name="Normal 4 3 5 2 3 2 3 3" xfId="11853" xr:uid="{00000000-0005-0000-0000-000045570000}"/>
    <cellStyle name="Normal 4 3 5 2 3 2 3 4" xfId="23555" xr:uid="{00000000-0005-0000-0000-000046570000}"/>
    <cellStyle name="Normal 4 3 5 2 3 2 3 5" xfId="36373" xr:uid="{00000000-0005-0000-0000-000047570000}"/>
    <cellStyle name="Normal 4 3 5 2 3 2 4" xfId="17661" xr:uid="{00000000-0005-0000-0000-000048570000}"/>
    <cellStyle name="Normal 4 3 5 2 3 2 4 2" xfId="29312" xr:uid="{00000000-0005-0000-0000-000049570000}"/>
    <cellStyle name="Normal 4 3 5 2 3 2 5" xfId="11851" xr:uid="{00000000-0005-0000-0000-00004A570000}"/>
    <cellStyle name="Normal 4 3 5 2 3 2 6" xfId="23553" xr:uid="{00000000-0005-0000-0000-00004B570000}"/>
    <cellStyle name="Normal 4 3 5 2 3 2 7" xfId="36374" xr:uid="{00000000-0005-0000-0000-00004C570000}"/>
    <cellStyle name="Normal 4 3 5 2 3 3" xfId="3380" xr:uid="{00000000-0005-0000-0000-00004D570000}"/>
    <cellStyle name="Normal 4 3 5 2 3 3 2" xfId="7614" xr:uid="{00000000-0005-0000-0000-00004E570000}"/>
    <cellStyle name="Normal 4 3 5 2 3 3 2 2" xfId="17664" xr:uid="{00000000-0005-0000-0000-00004F570000}"/>
    <cellStyle name="Normal 4 3 5 2 3 3 2 3" xfId="29315" xr:uid="{00000000-0005-0000-0000-000050570000}"/>
    <cellStyle name="Normal 4 3 5 2 3 3 2 4" xfId="36375" xr:uid="{00000000-0005-0000-0000-000051570000}"/>
    <cellStyle name="Normal 4 3 5 2 3 3 3" xfId="11854" xr:uid="{00000000-0005-0000-0000-000052570000}"/>
    <cellStyle name="Normal 4 3 5 2 3 3 4" xfId="23556" xr:uid="{00000000-0005-0000-0000-000053570000}"/>
    <cellStyle name="Normal 4 3 5 2 3 3 5" xfId="36376" xr:uid="{00000000-0005-0000-0000-000054570000}"/>
    <cellStyle name="Normal 4 3 5 2 3 4" xfId="5007" xr:uid="{00000000-0005-0000-0000-000055570000}"/>
    <cellStyle name="Normal 4 3 5 2 3 4 2" xfId="17665" xr:uid="{00000000-0005-0000-0000-000056570000}"/>
    <cellStyle name="Normal 4 3 5 2 3 4 2 2" xfId="29316" xr:uid="{00000000-0005-0000-0000-000057570000}"/>
    <cellStyle name="Normal 4 3 5 2 3 4 3" xfId="11855" xr:uid="{00000000-0005-0000-0000-000058570000}"/>
    <cellStyle name="Normal 4 3 5 2 3 4 4" xfId="23557" xr:uid="{00000000-0005-0000-0000-000059570000}"/>
    <cellStyle name="Normal 4 3 5 2 3 4 5" xfId="36377" xr:uid="{00000000-0005-0000-0000-00005A570000}"/>
    <cellStyle name="Normal 4 3 5 2 3 5" xfId="17660" xr:uid="{00000000-0005-0000-0000-00005B570000}"/>
    <cellStyle name="Normal 4 3 5 2 3 5 2" xfId="29311" xr:uid="{00000000-0005-0000-0000-00005C570000}"/>
    <cellStyle name="Normal 4 3 5 2 3 6" xfId="11850" xr:uid="{00000000-0005-0000-0000-00005D570000}"/>
    <cellStyle name="Normal 4 3 5 2 3 7" xfId="23552" xr:uid="{00000000-0005-0000-0000-00005E570000}"/>
    <cellStyle name="Normal 4 3 5 2 3 8" xfId="36378" xr:uid="{00000000-0005-0000-0000-00005F570000}"/>
    <cellStyle name="Normal 4 3 5 2 4" xfId="1300" xr:uid="{00000000-0005-0000-0000-000060570000}"/>
    <cellStyle name="Normal 4 3 5 2 4 2" xfId="1301" xr:uid="{00000000-0005-0000-0000-000061570000}"/>
    <cellStyle name="Normal 4 3 5 2 4 2 2" xfId="3383" xr:uid="{00000000-0005-0000-0000-000062570000}"/>
    <cellStyle name="Normal 4 3 5 2 4 2 2 2" xfId="7617" xr:uid="{00000000-0005-0000-0000-000063570000}"/>
    <cellStyle name="Normal 4 3 5 2 4 2 2 2 2" xfId="17668" xr:uid="{00000000-0005-0000-0000-000064570000}"/>
    <cellStyle name="Normal 4 3 5 2 4 2 2 2 3" xfId="29319" xr:uid="{00000000-0005-0000-0000-000065570000}"/>
    <cellStyle name="Normal 4 3 5 2 4 2 2 2 4" xfId="36379" xr:uid="{00000000-0005-0000-0000-000066570000}"/>
    <cellStyle name="Normal 4 3 5 2 4 2 2 3" xfId="11858" xr:uid="{00000000-0005-0000-0000-000067570000}"/>
    <cellStyle name="Normal 4 3 5 2 4 2 2 4" xfId="23560" xr:uid="{00000000-0005-0000-0000-000068570000}"/>
    <cellStyle name="Normal 4 3 5 2 4 2 2 5" xfId="36380" xr:uid="{00000000-0005-0000-0000-000069570000}"/>
    <cellStyle name="Normal 4 3 5 2 4 2 3" xfId="6116" xr:uid="{00000000-0005-0000-0000-00006A570000}"/>
    <cellStyle name="Normal 4 3 5 2 4 2 3 2" xfId="17669" xr:uid="{00000000-0005-0000-0000-00006B570000}"/>
    <cellStyle name="Normal 4 3 5 2 4 2 3 2 2" xfId="29320" xr:uid="{00000000-0005-0000-0000-00006C570000}"/>
    <cellStyle name="Normal 4 3 5 2 4 2 3 3" xfId="11859" xr:uid="{00000000-0005-0000-0000-00006D570000}"/>
    <cellStyle name="Normal 4 3 5 2 4 2 3 4" xfId="23561" xr:uid="{00000000-0005-0000-0000-00006E570000}"/>
    <cellStyle name="Normal 4 3 5 2 4 2 3 5" xfId="36381" xr:uid="{00000000-0005-0000-0000-00006F570000}"/>
    <cellStyle name="Normal 4 3 5 2 4 2 4" xfId="17667" xr:uid="{00000000-0005-0000-0000-000070570000}"/>
    <cellStyle name="Normal 4 3 5 2 4 2 4 2" xfId="29318" xr:uid="{00000000-0005-0000-0000-000071570000}"/>
    <cellStyle name="Normal 4 3 5 2 4 2 5" xfId="11857" xr:uid="{00000000-0005-0000-0000-000072570000}"/>
    <cellStyle name="Normal 4 3 5 2 4 2 6" xfId="23559" xr:uid="{00000000-0005-0000-0000-000073570000}"/>
    <cellStyle name="Normal 4 3 5 2 4 2 7" xfId="36382" xr:uid="{00000000-0005-0000-0000-000074570000}"/>
    <cellStyle name="Normal 4 3 5 2 4 3" xfId="3382" xr:uid="{00000000-0005-0000-0000-000075570000}"/>
    <cellStyle name="Normal 4 3 5 2 4 3 2" xfId="7616" xr:uid="{00000000-0005-0000-0000-000076570000}"/>
    <cellStyle name="Normal 4 3 5 2 4 3 2 2" xfId="17670" xr:uid="{00000000-0005-0000-0000-000077570000}"/>
    <cellStyle name="Normal 4 3 5 2 4 3 2 3" xfId="29321" xr:uid="{00000000-0005-0000-0000-000078570000}"/>
    <cellStyle name="Normal 4 3 5 2 4 3 2 4" xfId="36383" xr:uid="{00000000-0005-0000-0000-000079570000}"/>
    <cellStyle name="Normal 4 3 5 2 4 3 3" xfId="11860" xr:uid="{00000000-0005-0000-0000-00007A570000}"/>
    <cellStyle name="Normal 4 3 5 2 4 3 4" xfId="23562" xr:uid="{00000000-0005-0000-0000-00007B570000}"/>
    <cellStyle name="Normal 4 3 5 2 4 3 5" xfId="36384" xr:uid="{00000000-0005-0000-0000-00007C570000}"/>
    <cellStyle name="Normal 4 3 5 2 4 4" xfId="5458" xr:uid="{00000000-0005-0000-0000-00007D570000}"/>
    <cellStyle name="Normal 4 3 5 2 4 4 2" xfId="17671" xr:uid="{00000000-0005-0000-0000-00007E570000}"/>
    <cellStyle name="Normal 4 3 5 2 4 4 2 2" xfId="29322" xr:uid="{00000000-0005-0000-0000-00007F570000}"/>
    <cellStyle name="Normal 4 3 5 2 4 4 3" xfId="11861" xr:uid="{00000000-0005-0000-0000-000080570000}"/>
    <cellStyle name="Normal 4 3 5 2 4 4 4" xfId="23563" xr:uid="{00000000-0005-0000-0000-000081570000}"/>
    <cellStyle name="Normal 4 3 5 2 4 4 5" xfId="36385" xr:uid="{00000000-0005-0000-0000-000082570000}"/>
    <cellStyle name="Normal 4 3 5 2 4 5" xfId="17666" xr:uid="{00000000-0005-0000-0000-000083570000}"/>
    <cellStyle name="Normal 4 3 5 2 4 5 2" xfId="29317" xr:uid="{00000000-0005-0000-0000-000084570000}"/>
    <cellStyle name="Normal 4 3 5 2 4 6" xfId="11856" xr:uid="{00000000-0005-0000-0000-000085570000}"/>
    <cellStyle name="Normal 4 3 5 2 4 7" xfId="23558" xr:uid="{00000000-0005-0000-0000-000086570000}"/>
    <cellStyle name="Normal 4 3 5 2 4 8" xfId="36386" xr:uid="{00000000-0005-0000-0000-000087570000}"/>
    <cellStyle name="Normal 4 3 5 2 5" xfId="1302" xr:uid="{00000000-0005-0000-0000-000088570000}"/>
    <cellStyle name="Normal 4 3 5 2 5 2" xfId="3384" xr:uid="{00000000-0005-0000-0000-000089570000}"/>
    <cellStyle name="Normal 4 3 5 2 5 2 2" xfId="7618" xr:uid="{00000000-0005-0000-0000-00008A570000}"/>
    <cellStyle name="Normal 4 3 5 2 5 2 2 2" xfId="17673" xr:uid="{00000000-0005-0000-0000-00008B570000}"/>
    <cellStyle name="Normal 4 3 5 2 5 2 2 3" xfId="29324" xr:uid="{00000000-0005-0000-0000-00008C570000}"/>
    <cellStyle name="Normal 4 3 5 2 5 2 2 4" xfId="36387" xr:uid="{00000000-0005-0000-0000-00008D570000}"/>
    <cellStyle name="Normal 4 3 5 2 5 2 3" xfId="11863" xr:uid="{00000000-0005-0000-0000-00008E570000}"/>
    <cellStyle name="Normal 4 3 5 2 5 2 4" xfId="23565" xr:uid="{00000000-0005-0000-0000-00008F570000}"/>
    <cellStyle name="Normal 4 3 5 2 5 2 5" xfId="36388" xr:uid="{00000000-0005-0000-0000-000090570000}"/>
    <cellStyle name="Normal 4 3 5 2 5 3" xfId="6117" xr:uid="{00000000-0005-0000-0000-000091570000}"/>
    <cellStyle name="Normal 4 3 5 2 5 3 2" xfId="17674" xr:uid="{00000000-0005-0000-0000-000092570000}"/>
    <cellStyle name="Normal 4 3 5 2 5 3 2 2" xfId="29325" xr:uid="{00000000-0005-0000-0000-000093570000}"/>
    <cellStyle name="Normal 4 3 5 2 5 3 3" xfId="11864" xr:uid="{00000000-0005-0000-0000-000094570000}"/>
    <cellStyle name="Normal 4 3 5 2 5 3 4" xfId="23566" xr:uid="{00000000-0005-0000-0000-000095570000}"/>
    <cellStyle name="Normal 4 3 5 2 5 3 5" xfId="36389" xr:uid="{00000000-0005-0000-0000-000096570000}"/>
    <cellStyle name="Normal 4 3 5 2 5 4" xfId="17672" xr:uid="{00000000-0005-0000-0000-000097570000}"/>
    <cellStyle name="Normal 4 3 5 2 5 4 2" xfId="29323" xr:uid="{00000000-0005-0000-0000-000098570000}"/>
    <cellStyle name="Normal 4 3 5 2 5 5" xfId="11862" xr:uid="{00000000-0005-0000-0000-000099570000}"/>
    <cellStyle name="Normal 4 3 5 2 5 6" xfId="23564" xr:uid="{00000000-0005-0000-0000-00009A570000}"/>
    <cellStyle name="Normal 4 3 5 2 5 7" xfId="36390" xr:uid="{00000000-0005-0000-0000-00009B570000}"/>
    <cellStyle name="Normal 4 3 5 2 6" xfId="3377" xr:uid="{00000000-0005-0000-0000-00009C570000}"/>
    <cellStyle name="Normal 4 3 5 2 6 2" xfId="7611" xr:uid="{00000000-0005-0000-0000-00009D570000}"/>
    <cellStyle name="Normal 4 3 5 2 6 2 2" xfId="17675" xr:uid="{00000000-0005-0000-0000-00009E570000}"/>
    <cellStyle name="Normal 4 3 5 2 6 2 3" xfId="29326" xr:uid="{00000000-0005-0000-0000-00009F570000}"/>
    <cellStyle name="Normal 4 3 5 2 6 2 4" xfId="36391" xr:uid="{00000000-0005-0000-0000-0000A0570000}"/>
    <cellStyle name="Normal 4 3 5 2 6 3" xfId="11865" xr:uid="{00000000-0005-0000-0000-0000A1570000}"/>
    <cellStyle name="Normal 4 3 5 2 6 4" xfId="23567" xr:uid="{00000000-0005-0000-0000-0000A2570000}"/>
    <cellStyle name="Normal 4 3 5 2 6 5" xfId="36392" xr:uid="{00000000-0005-0000-0000-0000A3570000}"/>
    <cellStyle name="Normal 4 3 5 2 7" xfId="4765" xr:uid="{00000000-0005-0000-0000-0000A4570000}"/>
    <cellStyle name="Normal 4 3 5 2 7 2" xfId="17676" xr:uid="{00000000-0005-0000-0000-0000A5570000}"/>
    <cellStyle name="Normal 4 3 5 2 7 2 2" xfId="29327" xr:uid="{00000000-0005-0000-0000-0000A6570000}"/>
    <cellStyle name="Normal 4 3 5 2 7 3" xfId="11866" xr:uid="{00000000-0005-0000-0000-0000A7570000}"/>
    <cellStyle name="Normal 4 3 5 2 7 4" xfId="23568" xr:uid="{00000000-0005-0000-0000-0000A8570000}"/>
    <cellStyle name="Normal 4 3 5 2 7 5" xfId="36393" xr:uid="{00000000-0005-0000-0000-0000A9570000}"/>
    <cellStyle name="Normal 4 3 5 2 8" xfId="17653" xr:uid="{00000000-0005-0000-0000-0000AA570000}"/>
    <cellStyle name="Normal 4 3 5 2 8 2" xfId="29304" xr:uid="{00000000-0005-0000-0000-0000AB570000}"/>
    <cellStyle name="Normal 4 3 5 2 9" xfId="11843" xr:uid="{00000000-0005-0000-0000-0000AC570000}"/>
    <cellStyle name="Normal 4 3 5 3" xfId="1303" xr:uid="{00000000-0005-0000-0000-0000AD570000}"/>
    <cellStyle name="Normal 4 3 5 3 2" xfId="1304" xr:uid="{00000000-0005-0000-0000-0000AE570000}"/>
    <cellStyle name="Normal 4 3 5 3 2 2" xfId="3386" xr:uid="{00000000-0005-0000-0000-0000AF570000}"/>
    <cellStyle name="Normal 4 3 5 3 2 2 2" xfId="7620" xr:uid="{00000000-0005-0000-0000-0000B0570000}"/>
    <cellStyle name="Normal 4 3 5 3 2 2 2 2" xfId="17679" xr:uid="{00000000-0005-0000-0000-0000B1570000}"/>
    <cellStyle name="Normal 4 3 5 3 2 2 2 3" xfId="29330" xr:uid="{00000000-0005-0000-0000-0000B2570000}"/>
    <cellStyle name="Normal 4 3 5 3 2 2 2 4" xfId="36394" xr:uid="{00000000-0005-0000-0000-0000B3570000}"/>
    <cellStyle name="Normal 4 3 5 3 2 2 3" xfId="11869" xr:uid="{00000000-0005-0000-0000-0000B4570000}"/>
    <cellStyle name="Normal 4 3 5 3 2 2 4" xfId="23571" xr:uid="{00000000-0005-0000-0000-0000B5570000}"/>
    <cellStyle name="Normal 4 3 5 3 2 2 5" xfId="36395" xr:uid="{00000000-0005-0000-0000-0000B6570000}"/>
    <cellStyle name="Normal 4 3 5 3 2 3" xfId="6118" xr:uid="{00000000-0005-0000-0000-0000B7570000}"/>
    <cellStyle name="Normal 4 3 5 3 2 3 2" xfId="17680" xr:uid="{00000000-0005-0000-0000-0000B8570000}"/>
    <cellStyle name="Normal 4 3 5 3 2 3 2 2" xfId="29331" xr:uid="{00000000-0005-0000-0000-0000B9570000}"/>
    <cellStyle name="Normal 4 3 5 3 2 3 3" xfId="11870" xr:uid="{00000000-0005-0000-0000-0000BA570000}"/>
    <cellStyle name="Normal 4 3 5 3 2 3 4" xfId="23572" xr:uid="{00000000-0005-0000-0000-0000BB570000}"/>
    <cellStyle name="Normal 4 3 5 3 2 3 5" xfId="36396" xr:uid="{00000000-0005-0000-0000-0000BC570000}"/>
    <cellStyle name="Normal 4 3 5 3 2 4" xfId="17678" xr:uid="{00000000-0005-0000-0000-0000BD570000}"/>
    <cellStyle name="Normal 4 3 5 3 2 4 2" xfId="29329" xr:uid="{00000000-0005-0000-0000-0000BE570000}"/>
    <cellStyle name="Normal 4 3 5 3 2 5" xfId="11868" xr:uid="{00000000-0005-0000-0000-0000BF570000}"/>
    <cellStyle name="Normal 4 3 5 3 2 6" xfId="23570" xr:uid="{00000000-0005-0000-0000-0000C0570000}"/>
    <cellStyle name="Normal 4 3 5 3 2 7" xfId="36397" xr:uid="{00000000-0005-0000-0000-0000C1570000}"/>
    <cellStyle name="Normal 4 3 5 3 3" xfId="3385" xr:uid="{00000000-0005-0000-0000-0000C2570000}"/>
    <cellStyle name="Normal 4 3 5 3 3 2" xfId="7619" xr:uid="{00000000-0005-0000-0000-0000C3570000}"/>
    <cellStyle name="Normal 4 3 5 3 3 2 2" xfId="17681" xr:uid="{00000000-0005-0000-0000-0000C4570000}"/>
    <cellStyle name="Normal 4 3 5 3 3 2 3" xfId="29332" xr:uid="{00000000-0005-0000-0000-0000C5570000}"/>
    <cellStyle name="Normal 4 3 5 3 3 2 4" xfId="36398" xr:uid="{00000000-0005-0000-0000-0000C6570000}"/>
    <cellStyle name="Normal 4 3 5 3 3 3" xfId="11871" xr:uid="{00000000-0005-0000-0000-0000C7570000}"/>
    <cellStyle name="Normal 4 3 5 3 3 4" xfId="23573" xr:uid="{00000000-0005-0000-0000-0000C8570000}"/>
    <cellStyle name="Normal 4 3 5 3 3 5" xfId="36399" xr:uid="{00000000-0005-0000-0000-0000C9570000}"/>
    <cellStyle name="Normal 4 3 5 3 4" xfId="5162" xr:uid="{00000000-0005-0000-0000-0000CA570000}"/>
    <cellStyle name="Normal 4 3 5 3 4 2" xfId="17682" xr:uid="{00000000-0005-0000-0000-0000CB570000}"/>
    <cellStyle name="Normal 4 3 5 3 4 2 2" xfId="29333" xr:uid="{00000000-0005-0000-0000-0000CC570000}"/>
    <cellStyle name="Normal 4 3 5 3 4 3" xfId="11872" xr:uid="{00000000-0005-0000-0000-0000CD570000}"/>
    <cellStyle name="Normal 4 3 5 3 4 4" xfId="23574" xr:uid="{00000000-0005-0000-0000-0000CE570000}"/>
    <cellStyle name="Normal 4 3 5 3 4 5" xfId="36400" xr:uid="{00000000-0005-0000-0000-0000CF570000}"/>
    <cellStyle name="Normal 4 3 5 3 5" xfId="17677" xr:uid="{00000000-0005-0000-0000-0000D0570000}"/>
    <cellStyle name="Normal 4 3 5 3 5 2" xfId="29328" xr:uid="{00000000-0005-0000-0000-0000D1570000}"/>
    <cellStyle name="Normal 4 3 5 3 6" xfId="11867" xr:uid="{00000000-0005-0000-0000-0000D2570000}"/>
    <cellStyle name="Normal 4 3 5 3 7" xfId="23569" xr:uid="{00000000-0005-0000-0000-0000D3570000}"/>
    <cellStyle name="Normal 4 3 5 3 8" xfId="36401" xr:uid="{00000000-0005-0000-0000-0000D4570000}"/>
    <cellStyle name="Normal 4 3 5 4" xfId="1305" xr:uid="{00000000-0005-0000-0000-0000D5570000}"/>
    <cellStyle name="Normal 4 3 5 4 2" xfId="1306" xr:uid="{00000000-0005-0000-0000-0000D6570000}"/>
    <cellStyle name="Normal 4 3 5 4 2 2" xfId="3388" xr:uid="{00000000-0005-0000-0000-0000D7570000}"/>
    <cellStyle name="Normal 4 3 5 4 2 2 2" xfId="7622" xr:uid="{00000000-0005-0000-0000-0000D8570000}"/>
    <cellStyle name="Normal 4 3 5 4 2 2 2 2" xfId="17685" xr:uid="{00000000-0005-0000-0000-0000D9570000}"/>
    <cellStyle name="Normal 4 3 5 4 2 2 2 3" xfId="29336" xr:uid="{00000000-0005-0000-0000-0000DA570000}"/>
    <cellStyle name="Normal 4 3 5 4 2 2 2 4" xfId="36402" xr:uid="{00000000-0005-0000-0000-0000DB570000}"/>
    <cellStyle name="Normal 4 3 5 4 2 2 3" xfId="11875" xr:uid="{00000000-0005-0000-0000-0000DC570000}"/>
    <cellStyle name="Normal 4 3 5 4 2 2 4" xfId="23577" xr:uid="{00000000-0005-0000-0000-0000DD570000}"/>
    <cellStyle name="Normal 4 3 5 4 2 2 5" xfId="36403" xr:uid="{00000000-0005-0000-0000-0000DE570000}"/>
    <cellStyle name="Normal 4 3 5 4 2 3" xfId="6119" xr:uid="{00000000-0005-0000-0000-0000DF570000}"/>
    <cellStyle name="Normal 4 3 5 4 2 3 2" xfId="17686" xr:uid="{00000000-0005-0000-0000-0000E0570000}"/>
    <cellStyle name="Normal 4 3 5 4 2 3 2 2" xfId="29337" xr:uid="{00000000-0005-0000-0000-0000E1570000}"/>
    <cellStyle name="Normal 4 3 5 4 2 3 3" xfId="11876" xr:uid="{00000000-0005-0000-0000-0000E2570000}"/>
    <cellStyle name="Normal 4 3 5 4 2 3 4" xfId="23578" xr:uid="{00000000-0005-0000-0000-0000E3570000}"/>
    <cellStyle name="Normal 4 3 5 4 2 3 5" xfId="36404" xr:uid="{00000000-0005-0000-0000-0000E4570000}"/>
    <cellStyle name="Normal 4 3 5 4 2 4" xfId="17684" xr:uid="{00000000-0005-0000-0000-0000E5570000}"/>
    <cellStyle name="Normal 4 3 5 4 2 4 2" xfId="29335" xr:uid="{00000000-0005-0000-0000-0000E6570000}"/>
    <cellStyle name="Normal 4 3 5 4 2 5" xfId="11874" xr:uid="{00000000-0005-0000-0000-0000E7570000}"/>
    <cellStyle name="Normal 4 3 5 4 2 6" xfId="23576" xr:uid="{00000000-0005-0000-0000-0000E8570000}"/>
    <cellStyle name="Normal 4 3 5 4 2 7" xfId="36405" xr:uid="{00000000-0005-0000-0000-0000E9570000}"/>
    <cellStyle name="Normal 4 3 5 4 3" xfId="3387" xr:uid="{00000000-0005-0000-0000-0000EA570000}"/>
    <cellStyle name="Normal 4 3 5 4 3 2" xfId="7621" xr:uid="{00000000-0005-0000-0000-0000EB570000}"/>
    <cellStyle name="Normal 4 3 5 4 3 2 2" xfId="17687" xr:uid="{00000000-0005-0000-0000-0000EC570000}"/>
    <cellStyle name="Normal 4 3 5 4 3 2 3" xfId="29338" xr:uid="{00000000-0005-0000-0000-0000ED570000}"/>
    <cellStyle name="Normal 4 3 5 4 3 2 4" xfId="36406" xr:uid="{00000000-0005-0000-0000-0000EE570000}"/>
    <cellStyle name="Normal 4 3 5 4 3 3" xfId="11877" xr:uid="{00000000-0005-0000-0000-0000EF570000}"/>
    <cellStyle name="Normal 4 3 5 4 3 4" xfId="23579" xr:uid="{00000000-0005-0000-0000-0000F0570000}"/>
    <cellStyle name="Normal 4 3 5 4 3 5" xfId="36407" xr:uid="{00000000-0005-0000-0000-0000F1570000}"/>
    <cellStyle name="Normal 4 3 5 4 4" xfId="4920" xr:uid="{00000000-0005-0000-0000-0000F2570000}"/>
    <cellStyle name="Normal 4 3 5 4 4 2" xfId="17688" xr:uid="{00000000-0005-0000-0000-0000F3570000}"/>
    <cellStyle name="Normal 4 3 5 4 4 2 2" xfId="29339" xr:uid="{00000000-0005-0000-0000-0000F4570000}"/>
    <cellStyle name="Normal 4 3 5 4 4 3" xfId="11878" xr:uid="{00000000-0005-0000-0000-0000F5570000}"/>
    <cellStyle name="Normal 4 3 5 4 4 4" xfId="23580" xr:uid="{00000000-0005-0000-0000-0000F6570000}"/>
    <cellStyle name="Normal 4 3 5 4 4 5" xfId="36408" xr:uid="{00000000-0005-0000-0000-0000F7570000}"/>
    <cellStyle name="Normal 4 3 5 4 5" xfId="17683" xr:uid="{00000000-0005-0000-0000-0000F8570000}"/>
    <cellStyle name="Normal 4 3 5 4 5 2" xfId="29334" xr:uid="{00000000-0005-0000-0000-0000F9570000}"/>
    <cellStyle name="Normal 4 3 5 4 6" xfId="11873" xr:uid="{00000000-0005-0000-0000-0000FA570000}"/>
    <cellStyle name="Normal 4 3 5 4 7" xfId="23575" xr:uid="{00000000-0005-0000-0000-0000FB570000}"/>
    <cellStyle name="Normal 4 3 5 4 8" xfId="36409" xr:uid="{00000000-0005-0000-0000-0000FC570000}"/>
    <cellStyle name="Normal 4 3 5 5" xfId="1307" xr:uid="{00000000-0005-0000-0000-0000FD570000}"/>
    <cellStyle name="Normal 4 3 5 5 2" xfId="1308" xr:uid="{00000000-0005-0000-0000-0000FE570000}"/>
    <cellStyle name="Normal 4 3 5 5 2 2" xfId="3390" xr:uid="{00000000-0005-0000-0000-0000FF570000}"/>
    <cellStyle name="Normal 4 3 5 5 2 2 2" xfId="7624" xr:uid="{00000000-0005-0000-0000-000000580000}"/>
    <cellStyle name="Normal 4 3 5 5 2 2 2 2" xfId="17691" xr:uid="{00000000-0005-0000-0000-000001580000}"/>
    <cellStyle name="Normal 4 3 5 5 2 2 2 3" xfId="29342" xr:uid="{00000000-0005-0000-0000-000002580000}"/>
    <cellStyle name="Normal 4 3 5 5 2 2 2 4" xfId="36410" xr:uid="{00000000-0005-0000-0000-000003580000}"/>
    <cellStyle name="Normal 4 3 5 5 2 2 3" xfId="11881" xr:uid="{00000000-0005-0000-0000-000004580000}"/>
    <cellStyle name="Normal 4 3 5 5 2 2 4" xfId="23583" xr:uid="{00000000-0005-0000-0000-000005580000}"/>
    <cellStyle name="Normal 4 3 5 5 2 2 5" xfId="36411" xr:uid="{00000000-0005-0000-0000-000006580000}"/>
    <cellStyle name="Normal 4 3 5 5 2 3" xfId="6120" xr:uid="{00000000-0005-0000-0000-000007580000}"/>
    <cellStyle name="Normal 4 3 5 5 2 3 2" xfId="17692" xr:uid="{00000000-0005-0000-0000-000008580000}"/>
    <cellStyle name="Normal 4 3 5 5 2 3 2 2" xfId="29343" xr:uid="{00000000-0005-0000-0000-000009580000}"/>
    <cellStyle name="Normal 4 3 5 5 2 3 3" xfId="11882" xr:uid="{00000000-0005-0000-0000-00000A580000}"/>
    <cellStyle name="Normal 4 3 5 5 2 3 4" xfId="23584" xr:uid="{00000000-0005-0000-0000-00000B580000}"/>
    <cellStyle name="Normal 4 3 5 5 2 3 5" xfId="36412" xr:uid="{00000000-0005-0000-0000-00000C580000}"/>
    <cellStyle name="Normal 4 3 5 5 2 4" xfId="17690" xr:uid="{00000000-0005-0000-0000-00000D580000}"/>
    <cellStyle name="Normal 4 3 5 5 2 4 2" xfId="29341" xr:uid="{00000000-0005-0000-0000-00000E580000}"/>
    <cellStyle name="Normal 4 3 5 5 2 5" xfId="11880" xr:uid="{00000000-0005-0000-0000-00000F580000}"/>
    <cellStyle name="Normal 4 3 5 5 2 6" xfId="23582" xr:uid="{00000000-0005-0000-0000-000010580000}"/>
    <cellStyle name="Normal 4 3 5 5 2 7" xfId="36413" xr:uid="{00000000-0005-0000-0000-000011580000}"/>
    <cellStyle name="Normal 4 3 5 5 3" xfId="3389" xr:uid="{00000000-0005-0000-0000-000012580000}"/>
    <cellStyle name="Normal 4 3 5 5 3 2" xfId="7623" xr:uid="{00000000-0005-0000-0000-000013580000}"/>
    <cellStyle name="Normal 4 3 5 5 3 2 2" xfId="17693" xr:uid="{00000000-0005-0000-0000-000014580000}"/>
    <cellStyle name="Normal 4 3 5 5 3 2 3" xfId="29344" xr:uid="{00000000-0005-0000-0000-000015580000}"/>
    <cellStyle name="Normal 4 3 5 5 3 2 4" xfId="36414" xr:uid="{00000000-0005-0000-0000-000016580000}"/>
    <cellStyle name="Normal 4 3 5 5 3 3" xfId="11883" xr:uid="{00000000-0005-0000-0000-000017580000}"/>
    <cellStyle name="Normal 4 3 5 5 3 4" xfId="23585" xr:uid="{00000000-0005-0000-0000-000018580000}"/>
    <cellStyle name="Normal 4 3 5 5 3 5" xfId="36415" xr:uid="{00000000-0005-0000-0000-000019580000}"/>
    <cellStyle name="Normal 4 3 5 5 4" xfId="5371" xr:uid="{00000000-0005-0000-0000-00001A580000}"/>
    <cellStyle name="Normal 4 3 5 5 4 2" xfId="17694" xr:uid="{00000000-0005-0000-0000-00001B580000}"/>
    <cellStyle name="Normal 4 3 5 5 4 2 2" xfId="29345" xr:uid="{00000000-0005-0000-0000-00001C580000}"/>
    <cellStyle name="Normal 4 3 5 5 4 3" xfId="11884" xr:uid="{00000000-0005-0000-0000-00001D580000}"/>
    <cellStyle name="Normal 4 3 5 5 4 4" xfId="23586" xr:uid="{00000000-0005-0000-0000-00001E580000}"/>
    <cellStyle name="Normal 4 3 5 5 4 5" xfId="36416" xr:uid="{00000000-0005-0000-0000-00001F580000}"/>
    <cellStyle name="Normal 4 3 5 5 5" xfId="17689" xr:uid="{00000000-0005-0000-0000-000020580000}"/>
    <cellStyle name="Normal 4 3 5 5 5 2" xfId="29340" xr:uid="{00000000-0005-0000-0000-000021580000}"/>
    <cellStyle name="Normal 4 3 5 5 6" xfId="11879" xr:uid="{00000000-0005-0000-0000-000022580000}"/>
    <cellStyle name="Normal 4 3 5 5 7" xfId="23581" xr:uid="{00000000-0005-0000-0000-000023580000}"/>
    <cellStyle name="Normal 4 3 5 5 8" xfId="36417" xr:uid="{00000000-0005-0000-0000-000024580000}"/>
    <cellStyle name="Normal 4 3 5 6" xfId="1309" xr:uid="{00000000-0005-0000-0000-000025580000}"/>
    <cellStyle name="Normal 4 3 5 6 2" xfId="3391" xr:uid="{00000000-0005-0000-0000-000026580000}"/>
    <cellStyle name="Normal 4 3 5 6 2 2" xfId="7625" xr:uid="{00000000-0005-0000-0000-000027580000}"/>
    <cellStyle name="Normal 4 3 5 6 2 2 2" xfId="17696" xr:uid="{00000000-0005-0000-0000-000028580000}"/>
    <cellStyle name="Normal 4 3 5 6 2 2 3" xfId="29347" xr:uid="{00000000-0005-0000-0000-000029580000}"/>
    <cellStyle name="Normal 4 3 5 6 2 2 4" xfId="36418" xr:uid="{00000000-0005-0000-0000-00002A580000}"/>
    <cellStyle name="Normal 4 3 5 6 2 3" xfId="11886" xr:uid="{00000000-0005-0000-0000-00002B580000}"/>
    <cellStyle name="Normal 4 3 5 6 2 4" xfId="23588" xr:uid="{00000000-0005-0000-0000-00002C580000}"/>
    <cellStyle name="Normal 4 3 5 6 2 5" xfId="36419" xr:uid="{00000000-0005-0000-0000-00002D580000}"/>
    <cellStyle name="Normal 4 3 5 6 3" xfId="6121" xr:uid="{00000000-0005-0000-0000-00002E580000}"/>
    <cellStyle name="Normal 4 3 5 6 3 2" xfId="17697" xr:uid="{00000000-0005-0000-0000-00002F580000}"/>
    <cellStyle name="Normal 4 3 5 6 3 2 2" xfId="29348" xr:uid="{00000000-0005-0000-0000-000030580000}"/>
    <cellStyle name="Normal 4 3 5 6 3 3" xfId="11887" xr:uid="{00000000-0005-0000-0000-000031580000}"/>
    <cellStyle name="Normal 4 3 5 6 3 4" xfId="23589" xr:uid="{00000000-0005-0000-0000-000032580000}"/>
    <cellStyle name="Normal 4 3 5 6 3 5" xfId="36420" xr:uid="{00000000-0005-0000-0000-000033580000}"/>
    <cellStyle name="Normal 4 3 5 6 4" xfId="17695" xr:uid="{00000000-0005-0000-0000-000034580000}"/>
    <cellStyle name="Normal 4 3 5 6 4 2" xfId="29346" xr:uid="{00000000-0005-0000-0000-000035580000}"/>
    <cellStyle name="Normal 4 3 5 6 5" xfId="11885" xr:uid="{00000000-0005-0000-0000-000036580000}"/>
    <cellStyle name="Normal 4 3 5 6 6" xfId="23587" xr:uid="{00000000-0005-0000-0000-000037580000}"/>
    <cellStyle name="Normal 4 3 5 6 7" xfId="36421" xr:uid="{00000000-0005-0000-0000-000038580000}"/>
    <cellStyle name="Normal 4 3 5 7" xfId="3376" xr:uid="{00000000-0005-0000-0000-000039580000}"/>
    <cellStyle name="Normal 4 3 5 7 2" xfId="7610" xr:uid="{00000000-0005-0000-0000-00003A580000}"/>
    <cellStyle name="Normal 4 3 5 7 2 2" xfId="17698" xr:uid="{00000000-0005-0000-0000-00003B580000}"/>
    <cellStyle name="Normal 4 3 5 7 2 3" xfId="29349" xr:uid="{00000000-0005-0000-0000-00003C580000}"/>
    <cellStyle name="Normal 4 3 5 7 2 4" xfId="36422" xr:uid="{00000000-0005-0000-0000-00003D580000}"/>
    <cellStyle name="Normal 4 3 5 7 3" xfId="11888" xr:uid="{00000000-0005-0000-0000-00003E580000}"/>
    <cellStyle name="Normal 4 3 5 7 4" xfId="23590" xr:uid="{00000000-0005-0000-0000-00003F580000}"/>
    <cellStyle name="Normal 4 3 5 7 5" xfId="36423" xr:uid="{00000000-0005-0000-0000-000040580000}"/>
    <cellStyle name="Normal 4 3 5 8" xfId="4678" xr:uid="{00000000-0005-0000-0000-000041580000}"/>
    <cellStyle name="Normal 4 3 5 8 2" xfId="17699" xr:uid="{00000000-0005-0000-0000-000042580000}"/>
    <cellStyle name="Normal 4 3 5 8 2 2" xfId="29350" xr:uid="{00000000-0005-0000-0000-000043580000}"/>
    <cellStyle name="Normal 4 3 5 8 3" xfId="11889" xr:uid="{00000000-0005-0000-0000-000044580000}"/>
    <cellStyle name="Normal 4 3 5 8 4" xfId="23591" xr:uid="{00000000-0005-0000-0000-000045580000}"/>
    <cellStyle name="Normal 4 3 5 8 5" xfId="36424" xr:uid="{00000000-0005-0000-0000-000046580000}"/>
    <cellStyle name="Normal 4 3 5 9" xfId="17652" xr:uid="{00000000-0005-0000-0000-000047580000}"/>
    <cellStyle name="Normal 4 3 5 9 2" xfId="29303" xr:uid="{00000000-0005-0000-0000-000048580000}"/>
    <cellStyle name="Normal 4 3 6" xfId="1310" xr:uid="{00000000-0005-0000-0000-000049580000}"/>
    <cellStyle name="Normal 4 3 6 10" xfId="11890" xr:uid="{00000000-0005-0000-0000-00004A580000}"/>
    <cellStyle name="Normal 4 3 6 11" xfId="23592" xr:uid="{00000000-0005-0000-0000-00004B580000}"/>
    <cellStyle name="Normal 4 3 6 12" xfId="36425" xr:uid="{00000000-0005-0000-0000-00004C580000}"/>
    <cellStyle name="Normal 4 3 6 2" xfId="1311" xr:uid="{00000000-0005-0000-0000-00004D580000}"/>
    <cellStyle name="Normal 4 3 6 2 10" xfId="23593" xr:uid="{00000000-0005-0000-0000-00004E580000}"/>
    <cellStyle name="Normal 4 3 6 2 11" xfId="36426" xr:uid="{00000000-0005-0000-0000-00004F580000}"/>
    <cellStyle name="Normal 4 3 6 2 2" xfId="1312" xr:uid="{00000000-0005-0000-0000-000050580000}"/>
    <cellStyle name="Normal 4 3 6 2 2 2" xfId="1313" xr:uid="{00000000-0005-0000-0000-000051580000}"/>
    <cellStyle name="Normal 4 3 6 2 2 2 2" xfId="3395" xr:uid="{00000000-0005-0000-0000-000052580000}"/>
    <cellStyle name="Normal 4 3 6 2 2 2 2 2" xfId="7629" xr:uid="{00000000-0005-0000-0000-000053580000}"/>
    <cellStyle name="Normal 4 3 6 2 2 2 2 2 2" xfId="17704" xr:uid="{00000000-0005-0000-0000-000054580000}"/>
    <cellStyle name="Normal 4 3 6 2 2 2 2 2 3" xfId="29355" xr:uid="{00000000-0005-0000-0000-000055580000}"/>
    <cellStyle name="Normal 4 3 6 2 2 2 2 2 4" xfId="36427" xr:uid="{00000000-0005-0000-0000-000056580000}"/>
    <cellStyle name="Normal 4 3 6 2 2 2 2 3" xfId="11894" xr:uid="{00000000-0005-0000-0000-000057580000}"/>
    <cellStyle name="Normal 4 3 6 2 2 2 2 4" xfId="23596" xr:uid="{00000000-0005-0000-0000-000058580000}"/>
    <cellStyle name="Normal 4 3 6 2 2 2 2 5" xfId="36428" xr:uid="{00000000-0005-0000-0000-000059580000}"/>
    <cellStyle name="Normal 4 3 6 2 2 2 3" xfId="6122" xr:uid="{00000000-0005-0000-0000-00005A580000}"/>
    <cellStyle name="Normal 4 3 6 2 2 2 3 2" xfId="17705" xr:uid="{00000000-0005-0000-0000-00005B580000}"/>
    <cellStyle name="Normal 4 3 6 2 2 2 3 2 2" xfId="29356" xr:uid="{00000000-0005-0000-0000-00005C580000}"/>
    <cellStyle name="Normal 4 3 6 2 2 2 3 3" xfId="11895" xr:uid="{00000000-0005-0000-0000-00005D580000}"/>
    <cellStyle name="Normal 4 3 6 2 2 2 3 4" xfId="23597" xr:uid="{00000000-0005-0000-0000-00005E580000}"/>
    <cellStyle name="Normal 4 3 6 2 2 2 3 5" xfId="36429" xr:uid="{00000000-0005-0000-0000-00005F580000}"/>
    <cellStyle name="Normal 4 3 6 2 2 2 4" xfId="17703" xr:uid="{00000000-0005-0000-0000-000060580000}"/>
    <cellStyle name="Normal 4 3 6 2 2 2 4 2" xfId="29354" xr:uid="{00000000-0005-0000-0000-000061580000}"/>
    <cellStyle name="Normal 4 3 6 2 2 2 5" xfId="11893" xr:uid="{00000000-0005-0000-0000-000062580000}"/>
    <cellStyle name="Normal 4 3 6 2 2 2 6" xfId="23595" xr:uid="{00000000-0005-0000-0000-000063580000}"/>
    <cellStyle name="Normal 4 3 6 2 2 2 7" xfId="36430" xr:uid="{00000000-0005-0000-0000-000064580000}"/>
    <cellStyle name="Normal 4 3 6 2 2 3" xfId="3394" xr:uid="{00000000-0005-0000-0000-000065580000}"/>
    <cellStyle name="Normal 4 3 6 2 2 3 2" xfId="7628" xr:uid="{00000000-0005-0000-0000-000066580000}"/>
    <cellStyle name="Normal 4 3 6 2 2 3 2 2" xfId="17706" xr:uid="{00000000-0005-0000-0000-000067580000}"/>
    <cellStyle name="Normal 4 3 6 2 2 3 2 3" xfId="29357" xr:uid="{00000000-0005-0000-0000-000068580000}"/>
    <cellStyle name="Normal 4 3 6 2 2 3 2 4" xfId="36431" xr:uid="{00000000-0005-0000-0000-000069580000}"/>
    <cellStyle name="Normal 4 3 6 2 2 3 3" xfId="11896" xr:uid="{00000000-0005-0000-0000-00006A580000}"/>
    <cellStyle name="Normal 4 3 6 2 2 3 4" xfId="23598" xr:uid="{00000000-0005-0000-0000-00006B580000}"/>
    <cellStyle name="Normal 4 3 6 2 2 3 5" xfId="36432" xr:uid="{00000000-0005-0000-0000-00006C580000}"/>
    <cellStyle name="Normal 4 3 6 2 2 4" xfId="5263" xr:uid="{00000000-0005-0000-0000-00006D580000}"/>
    <cellStyle name="Normal 4 3 6 2 2 4 2" xfId="17707" xr:uid="{00000000-0005-0000-0000-00006E580000}"/>
    <cellStyle name="Normal 4 3 6 2 2 4 2 2" xfId="29358" xr:uid="{00000000-0005-0000-0000-00006F580000}"/>
    <cellStyle name="Normal 4 3 6 2 2 4 3" xfId="11897" xr:uid="{00000000-0005-0000-0000-000070580000}"/>
    <cellStyle name="Normal 4 3 6 2 2 4 4" xfId="23599" xr:uid="{00000000-0005-0000-0000-000071580000}"/>
    <cellStyle name="Normal 4 3 6 2 2 4 5" xfId="36433" xr:uid="{00000000-0005-0000-0000-000072580000}"/>
    <cellStyle name="Normal 4 3 6 2 2 5" xfId="17702" xr:uid="{00000000-0005-0000-0000-000073580000}"/>
    <cellStyle name="Normal 4 3 6 2 2 5 2" xfId="29353" xr:uid="{00000000-0005-0000-0000-000074580000}"/>
    <cellStyle name="Normal 4 3 6 2 2 6" xfId="11892" xr:uid="{00000000-0005-0000-0000-000075580000}"/>
    <cellStyle name="Normal 4 3 6 2 2 7" xfId="23594" xr:uid="{00000000-0005-0000-0000-000076580000}"/>
    <cellStyle name="Normal 4 3 6 2 2 8" xfId="36434" xr:uid="{00000000-0005-0000-0000-000077580000}"/>
    <cellStyle name="Normal 4 3 6 2 3" xfId="1314" xr:uid="{00000000-0005-0000-0000-000078580000}"/>
    <cellStyle name="Normal 4 3 6 2 3 2" xfId="1315" xr:uid="{00000000-0005-0000-0000-000079580000}"/>
    <cellStyle name="Normal 4 3 6 2 3 2 2" xfId="3397" xr:uid="{00000000-0005-0000-0000-00007A580000}"/>
    <cellStyle name="Normal 4 3 6 2 3 2 2 2" xfId="7631" xr:uid="{00000000-0005-0000-0000-00007B580000}"/>
    <cellStyle name="Normal 4 3 6 2 3 2 2 2 2" xfId="17710" xr:uid="{00000000-0005-0000-0000-00007C580000}"/>
    <cellStyle name="Normal 4 3 6 2 3 2 2 2 3" xfId="29361" xr:uid="{00000000-0005-0000-0000-00007D580000}"/>
    <cellStyle name="Normal 4 3 6 2 3 2 2 2 4" xfId="36435" xr:uid="{00000000-0005-0000-0000-00007E580000}"/>
    <cellStyle name="Normal 4 3 6 2 3 2 2 3" xfId="11900" xr:uid="{00000000-0005-0000-0000-00007F580000}"/>
    <cellStyle name="Normal 4 3 6 2 3 2 2 4" xfId="23602" xr:uid="{00000000-0005-0000-0000-000080580000}"/>
    <cellStyle name="Normal 4 3 6 2 3 2 2 5" xfId="36436" xr:uid="{00000000-0005-0000-0000-000081580000}"/>
    <cellStyle name="Normal 4 3 6 2 3 2 3" xfId="6123" xr:uid="{00000000-0005-0000-0000-000082580000}"/>
    <cellStyle name="Normal 4 3 6 2 3 2 3 2" xfId="17711" xr:uid="{00000000-0005-0000-0000-000083580000}"/>
    <cellStyle name="Normal 4 3 6 2 3 2 3 2 2" xfId="29362" xr:uid="{00000000-0005-0000-0000-000084580000}"/>
    <cellStyle name="Normal 4 3 6 2 3 2 3 3" xfId="11901" xr:uid="{00000000-0005-0000-0000-000085580000}"/>
    <cellStyle name="Normal 4 3 6 2 3 2 3 4" xfId="23603" xr:uid="{00000000-0005-0000-0000-000086580000}"/>
    <cellStyle name="Normal 4 3 6 2 3 2 3 5" xfId="36437" xr:uid="{00000000-0005-0000-0000-000087580000}"/>
    <cellStyle name="Normal 4 3 6 2 3 2 4" xfId="17709" xr:uid="{00000000-0005-0000-0000-000088580000}"/>
    <cellStyle name="Normal 4 3 6 2 3 2 4 2" xfId="29360" xr:uid="{00000000-0005-0000-0000-000089580000}"/>
    <cellStyle name="Normal 4 3 6 2 3 2 5" xfId="11899" xr:uid="{00000000-0005-0000-0000-00008A580000}"/>
    <cellStyle name="Normal 4 3 6 2 3 2 6" xfId="23601" xr:uid="{00000000-0005-0000-0000-00008B580000}"/>
    <cellStyle name="Normal 4 3 6 2 3 2 7" xfId="36438" xr:uid="{00000000-0005-0000-0000-00008C580000}"/>
    <cellStyle name="Normal 4 3 6 2 3 3" xfId="3396" xr:uid="{00000000-0005-0000-0000-00008D580000}"/>
    <cellStyle name="Normal 4 3 6 2 3 3 2" xfId="7630" xr:uid="{00000000-0005-0000-0000-00008E580000}"/>
    <cellStyle name="Normal 4 3 6 2 3 3 2 2" xfId="17712" xr:uid="{00000000-0005-0000-0000-00008F580000}"/>
    <cellStyle name="Normal 4 3 6 2 3 3 2 3" xfId="29363" xr:uid="{00000000-0005-0000-0000-000090580000}"/>
    <cellStyle name="Normal 4 3 6 2 3 3 2 4" xfId="36439" xr:uid="{00000000-0005-0000-0000-000091580000}"/>
    <cellStyle name="Normal 4 3 6 2 3 3 3" xfId="11902" xr:uid="{00000000-0005-0000-0000-000092580000}"/>
    <cellStyle name="Normal 4 3 6 2 3 3 4" xfId="23604" xr:uid="{00000000-0005-0000-0000-000093580000}"/>
    <cellStyle name="Normal 4 3 6 2 3 3 5" xfId="36440" xr:uid="{00000000-0005-0000-0000-000094580000}"/>
    <cellStyle name="Normal 4 3 6 2 3 4" xfId="5021" xr:uid="{00000000-0005-0000-0000-000095580000}"/>
    <cellStyle name="Normal 4 3 6 2 3 4 2" xfId="17713" xr:uid="{00000000-0005-0000-0000-000096580000}"/>
    <cellStyle name="Normal 4 3 6 2 3 4 2 2" xfId="29364" xr:uid="{00000000-0005-0000-0000-000097580000}"/>
    <cellStyle name="Normal 4 3 6 2 3 4 3" xfId="11903" xr:uid="{00000000-0005-0000-0000-000098580000}"/>
    <cellStyle name="Normal 4 3 6 2 3 4 4" xfId="23605" xr:uid="{00000000-0005-0000-0000-000099580000}"/>
    <cellStyle name="Normal 4 3 6 2 3 4 5" xfId="36441" xr:uid="{00000000-0005-0000-0000-00009A580000}"/>
    <cellStyle name="Normal 4 3 6 2 3 5" xfId="17708" xr:uid="{00000000-0005-0000-0000-00009B580000}"/>
    <cellStyle name="Normal 4 3 6 2 3 5 2" xfId="29359" xr:uid="{00000000-0005-0000-0000-00009C580000}"/>
    <cellStyle name="Normal 4 3 6 2 3 6" xfId="11898" xr:uid="{00000000-0005-0000-0000-00009D580000}"/>
    <cellStyle name="Normal 4 3 6 2 3 7" xfId="23600" xr:uid="{00000000-0005-0000-0000-00009E580000}"/>
    <cellStyle name="Normal 4 3 6 2 3 8" xfId="36442" xr:uid="{00000000-0005-0000-0000-00009F580000}"/>
    <cellStyle name="Normal 4 3 6 2 4" xfId="1316" xr:uid="{00000000-0005-0000-0000-0000A0580000}"/>
    <cellStyle name="Normal 4 3 6 2 4 2" xfId="1317" xr:uid="{00000000-0005-0000-0000-0000A1580000}"/>
    <cellStyle name="Normal 4 3 6 2 4 2 2" xfId="3399" xr:uid="{00000000-0005-0000-0000-0000A2580000}"/>
    <cellStyle name="Normal 4 3 6 2 4 2 2 2" xfId="7633" xr:uid="{00000000-0005-0000-0000-0000A3580000}"/>
    <cellStyle name="Normal 4 3 6 2 4 2 2 2 2" xfId="17716" xr:uid="{00000000-0005-0000-0000-0000A4580000}"/>
    <cellStyle name="Normal 4 3 6 2 4 2 2 2 3" xfId="29367" xr:uid="{00000000-0005-0000-0000-0000A5580000}"/>
    <cellStyle name="Normal 4 3 6 2 4 2 2 2 4" xfId="36443" xr:uid="{00000000-0005-0000-0000-0000A6580000}"/>
    <cellStyle name="Normal 4 3 6 2 4 2 2 3" xfId="11906" xr:uid="{00000000-0005-0000-0000-0000A7580000}"/>
    <cellStyle name="Normal 4 3 6 2 4 2 2 4" xfId="23608" xr:uid="{00000000-0005-0000-0000-0000A8580000}"/>
    <cellStyle name="Normal 4 3 6 2 4 2 2 5" xfId="36444" xr:uid="{00000000-0005-0000-0000-0000A9580000}"/>
    <cellStyle name="Normal 4 3 6 2 4 2 3" xfId="6124" xr:uid="{00000000-0005-0000-0000-0000AA580000}"/>
    <cellStyle name="Normal 4 3 6 2 4 2 3 2" xfId="17717" xr:uid="{00000000-0005-0000-0000-0000AB580000}"/>
    <cellStyle name="Normal 4 3 6 2 4 2 3 2 2" xfId="29368" xr:uid="{00000000-0005-0000-0000-0000AC580000}"/>
    <cellStyle name="Normal 4 3 6 2 4 2 3 3" xfId="11907" xr:uid="{00000000-0005-0000-0000-0000AD580000}"/>
    <cellStyle name="Normal 4 3 6 2 4 2 3 4" xfId="23609" xr:uid="{00000000-0005-0000-0000-0000AE580000}"/>
    <cellStyle name="Normal 4 3 6 2 4 2 3 5" xfId="36445" xr:uid="{00000000-0005-0000-0000-0000AF580000}"/>
    <cellStyle name="Normal 4 3 6 2 4 2 4" xfId="17715" xr:uid="{00000000-0005-0000-0000-0000B0580000}"/>
    <cellStyle name="Normal 4 3 6 2 4 2 4 2" xfId="29366" xr:uid="{00000000-0005-0000-0000-0000B1580000}"/>
    <cellStyle name="Normal 4 3 6 2 4 2 5" xfId="11905" xr:uid="{00000000-0005-0000-0000-0000B2580000}"/>
    <cellStyle name="Normal 4 3 6 2 4 2 6" xfId="23607" xr:uid="{00000000-0005-0000-0000-0000B3580000}"/>
    <cellStyle name="Normal 4 3 6 2 4 2 7" xfId="36446" xr:uid="{00000000-0005-0000-0000-0000B4580000}"/>
    <cellStyle name="Normal 4 3 6 2 4 3" xfId="3398" xr:uid="{00000000-0005-0000-0000-0000B5580000}"/>
    <cellStyle name="Normal 4 3 6 2 4 3 2" xfId="7632" xr:uid="{00000000-0005-0000-0000-0000B6580000}"/>
    <cellStyle name="Normal 4 3 6 2 4 3 2 2" xfId="17718" xr:uid="{00000000-0005-0000-0000-0000B7580000}"/>
    <cellStyle name="Normal 4 3 6 2 4 3 2 3" xfId="29369" xr:uid="{00000000-0005-0000-0000-0000B8580000}"/>
    <cellStyle name="Normal 4 3 6 2 4 3 2 4" xfId="36447" xr:uid="{00000000-0005-0000-0000-0000B9580000}"/>
    <cellStyle name="Normal 4 3 6 2 4 3 3" xfId="11908" xr:uid="{00000000-0005-0000-0000-0000BA580000}"/>
    <cellStyle name="Normal 4 3 6 2 4 3 4" xfId="23610" xr:uid="{00000000-0005-0000-0000-0000BB580000}"/>
    <cellStyle name="Normal 4 3 6 2 4 3 5" xfId="36448" xr:uid="{00000000-0005-0000-0000-0000BC580000}"/>
    <cellStyle name="Normal 4 3 6 2 4 4" xfId="5472" xr:uid="{00000000-0005-0000-0000-0000BD580000}"/>
    <cellStyle name="Normal 4 3 6 2 4 4 2" xfId="17719" xr:uid="{00000000-0005-0000-0000-0000BE580000}"/>
    <cellStyle name="Normal 4 3 6 2 4 4 2 2" xfId="29370" xr:uid="{00000000-0005-0000-0000-0000BF580000}"/>
    <cellStyle name="Normal 4 3 6 2 4 4 3" xfId="11909" xr:uid="{00000000-0005-0000-0000-0000C0580000}"/>
    <cellStyle name="Normal 4 3 6 2 4 4 4" xfId="23611" xr:uid="{00000000-0005-0000-0000-0000C1580000}"/>
    <cellStyle name="Normal 4 3 6 2 4 4 5" xfId="36449" xr:uid="{00000000-0005-0000-0000-0000C2580000}"/>
    <cellStyle name="Normal 4 3 6 2 4 5" xfId="17714" xr:uid="{00000000-0005-0000-0000-0000C3580000}"/>
    <cellStyle name="Normal 4 3 6 2 4 5 2" xfId="29365" xr:uid="{00000000-0005-0000-0000-0000C4580000}"/>
    <cellStyle name="Normal 4 3 6 2 4 6" xfId="11904" xr:uid="{00000000-0005-0000-0000-0000C5580000}"/>
    <cellStyle name="Normal 4 3 6 2 4 7" xfId="23606" xr:uid="{00000000-0005-0000-0000-0000C6580000}"/>
    <cellStyle name="Normal 4 3 6 2 4 8" xfId="36450" xr:uid="{00000000-0005-0000-0000-0000C7580000}"/>
    <cellStyle name="Normal 4 3 6 2 5" xfId="1318" xr:uid="{00000000-0005-0000-0000-0000C8580000}"/>
    <cellStyle name="Normal 4 3 6 2 5 2" xfId="3400" xr:uid="{00000000-0005-0000-0000-0000C9580000}"/>
    <cellStyle name="Normal 4 3 6 2 5 2 2" xfId="7634" xr:uid="{00000000-0005-0000-0000-0000CA580000}"/>
    <cellStyle name="Normal 4 3 6 2 5 2 2 2" xfId="17721" xr:uid="{00000000-0005-0000-0000-0000CB580000}"/>
    <cellStyle name="Normal 4 3 6 2 5 2 2 3" xfId="29372" xr:uid="{00000000-0005-0000-0000-0000CC580000}"/>
    <cellStyle name="Normal 4 3 6 2 5 2 2 4" xfId="36451" xr:uid="{00000000-0005-0000-0000-0000CD580000}"/>
    <cellStyle name="Normal 4 3 6 2 5 2 3" xfId="11911" xr:uid="{00000000-0005-0000-0000-0000CE580000}"/>
    <cellStyle name="Normal 4 3 6 2 5 2 4" xfId="23613" xr:uid="{00000000-0005-0000-0000-0000CF580000}"/>
    <cellStyle name="Normal 4 3 6 2 5 2 5" xfId="36452" xr:uid="{00000000-0005-0000-0000-0000D0580000}"/>
    <cellStyle name="Normal 4 3 6 2 5 3" xfId="6125" xr:uid="{00000000-0005-0000-0000-0000D1580000}"/>
    <cellStyle name="Normal 4 3 6 2 5 3 2" xfId="17722" xr:uid="{00000000-0005-0000-0000-0000D2580000}"/>
    <cellStyle name="Normal 4 3 6 2 5 3 2 2" xfId="29373" xr:uid="{00000000-0005-0000-0000-0000D3580000}"/>
    <cellStyle name="Normal 4 3 6 2 5 3 3" xfId="11912" xr:uid="{00000000-0005-0000-0000-0000D4580000}"/>
    <cellStyle name="Normal 4 3 6 2 5 3 4" xfId="23614" xr:uid="{00000000-0005-0000-0000-0000D5580000}"/>
    <cellStyle name="Normal 4 3 6 2 5 3 5" xfId="36453" xr:uid="{00000000-0005-0000-0000-0000D6580000}"/>
    <cellStyle name="Normal 4 3 6 2 5 4" xfId="17720" xr:uid="{00000000-0005-0000-0000-0000D7580000}"/>
    <cellStyle name="Normal 4 3 6 2 5 4 2" xfId="29371" xr:uid="{00000000-0005-0000-0000-0000D8580000}"/>
    <cellStyle name="Normal 4 3 6 2 5 5" xfId="11910" xr:uid="{00000000-0005-0000-0000-0000D9580000}"/>
    <cellStyle name="Normal 4 3 6 2 5 6" xfId="23612" xr:uid="{00000000-0005-0000-0000-0000DA580000}"/>
    <cellStyle name="Normal 4 3 6 2 5 7" xfId="36454" xr:uid="{00000000-0005-0000-0000-0000DB580000}"/>
    <cellStyle name="Normal 4 3 6 2 6" xfId="3393" xr:uid="{00000000-0005-0000-0000-0000DC580000}"/>
    <cellStyle name="Normal 4 3 6 2 6 2" xfId="7627" xr:uid="{00000000-0005-0000-0000-0000DD580000}"/>
    <cellStyle name="Normal 4 3 6 2 6 2 2" xfId="17723" xr:uid="{00000000-0005-0000-0000-0000DE580000}"/>
    <cellStyle name="Normal 4 3 6 2 6 2 3" xfId="29374" xr:uid="{00000000-0005-0000-0000-0000DF580000}"/>
    <cellStyle name="Normal 4 3 6 2 6 2 4" xfId="36455" xr:uid="{00000000-0005-0000-0000-0000E0580000}"/>
    <cellStyle name="Normal 4 3 6 2 6 3" xfId="11913" xr:uid="{00000000-0005-0000-0000-0000E1580000}"/>
    <cellStyle name="Normal 4 3 6 2 6 4" xfId="23615" xr:uid="{00000000-0005-0000-0000-0000E2580000}"/>
    <cellStyle name="Normal 4 3 6 2 6 5" xfId="36456" xr:uid="{00000000-0005-0000-0000-0000E3580000}"/>
    <cellStyle name="Normal 4 3 6 2 7" xfId="4779" xr:uid="{00000000-0005-0000-0000-0000E4580000}"/>
    <cellStyle name="Normal 4 3 6 2 7 2" xfId="17724" xr:uid="{00000000-0005-0000-0000-0000E5580000}"/>
    <cellStyle name="Normal 4 3 6 2 7 2 2" xfId="29375" xr:uid="{00000000-0005-0000-0000-0000E6580000}"/>
    <cellStyle name="Normal 4 3 6 2 7 3" xfId="11914" xr:uid="{00000000-0005-0000-0000-0000E7580000}"/>
    <cellStyle name="Normal 4 3 6 2 7 4" xfId="23616" xr:uid="{00000000-0005-0000-0000-0000E8580000}"/>
    <cellStyle name="Normal 4 3 6 2 7 5" xfId="36457" xr:uid="{00000000-0005-0000-0000-0000E9580000}"/>
    <cellStyle name="Normal 4 3 6 2 8" xfId="17701" xr:uid="{00000000-0005-0000-0000-0000EA580000}"/>
    <cellStyle name="Normal 4 3 6 2 8 2" xfId="29352" xr:uid="{00000000-0005-0000-0000-0000EB580000}"/>
    <cellStyle name="Normal 4 3 6 2 9" xfId="11891" xr:uid="{00000000-0005-0000-0000-0000EC580000}"/>
    <cellStyle name="Normal 4 3 6 3" xfId="1319" xr:uid="{00000000-0005-0000-0000-0000ED580000}"/>
    <cellStyle name="Normal 4 3 6 3 2" xfId="1320" xr:uid="{00000000-0005-0000-0000-0000EE580000}"/>
    <cellStyle name="Normal 4 3 6 3 2 2" xfId="3402" xr:uid="{00000000-0005-0000-0000-0000EF580000}"/>
    <cellStyle name="Normal 4 3 6 3 2 2 2" xfId="7636" xr:uid="{00000000-0005-0000-0000-0000F0580000}"/>
    <cellStyle name="Normal 4 3 6 3 2 2 2 2" xfId="17727" xr:uid="{00000000-0005-0000-0000-0000F1580000}"/>
    <cellStyle name="Normal 4 3 6 3 2 2 2 3" xfId="29378" xr:uid="{00000000-0005-0000-0000-0000F2580000}"/>
    <cellStyle name="Normal 4 3 6 3 2 2 2 4" xfId="36458" xr:uid="{00000000-0005-0000-0000-0000F3580000}"/>
    <cellStyle name="Normal 4 3 6 3 2 2 3" xfId="11917" xr:uid="{00000000-0005-0000-0000-0000F4580000}"/>
    <cellStyle name="Normal 4 3 6 3 2 2 4" xfId="23619" xr:uid="{00000000-0005-0000-0000-0000F5580000}"/>
    <cellStyle name="Normal 4 3 6 3 2 2 5" xfId="36459" xr:uid="{00000000-0005-0000-0000-0000F6580000}"/>
    <cellStyle name="Normal 4 3 6 3 2 3" xfId="6126" xr:uid="{00000000-0005-0000-0000-0000F7580000}"/>
    <cellStyle name="Normal 4 3 6 3 2 3 2" xfId="17728" xr:uid="{00000000-0005-0000-0000-0000F8580000}"/>
    <cellStyle name="Normal 4 3 6 3 2 3 2 2" xfId="29379" xr:uid="{00000000-0005-0000-0000-0000F9580000}"/>
    <cellStyle name="Normal 4 3 6 3 2 3 3" xfId="11918" xr:uid="{00000000-0005-0000-0000-0000FA580000}"/>
    <cellStyle name="Normal 4 3 6 3 2 3 4" xfId="23620" xr:uid="{00000000-0005-0000-0000-0000FB580000}"/>
    <cellStyle name="Normal 4 3 6 3 2 3 5" xfId="36460" xr:uid="{00000000-0005-0000-0000-0000FC580000}"/>
    <cellStyle name="Normal 4 3 6 3 2 4" xfId="17726" xr:uid="{00000000-0005-0000-0000-0000FD580000}"/>
    <cellStyle name="Normal 4 3 6 3 2 4 2" xfId="29377" xr:uid="{00000000-0005-0000-0000-0000FE580000}"/>
    <cellStyle name="Normal 4 3 6 3 2 5" xfId="11916" xr:uid="{00000000-0005-0000-0000-0000FF580000}"/>
    <cellStyle name="Normal 4 3 6 3 2 6" xfId="23618" xr:uid="{00000000-0005-0000-0000-000000590000}"/>
    <cellStyle name="Normal 4 3 6 3 2 7" xfId="36461" xr:uid="{00000000-0005-0000-0000-000001590000}"/>
    <cellStyle name="Normal 4 3 6 3 3" xfId="3401" xr:uid="{00000000-0005-0000-0000-000002590000}"/>
    <cellStyle name="Normal 4 3 6 3 3 2" xfId="7635" xr:uid="{00000000-0005-0000-0000-000003590000}"/>
    <cellStyle name="Normal 4 3 6 3 3 2 2" xfId="17729" xr:uid="{00000000-0005-0000-0000-000004590000}"/>
    <cellStyle name="Normal 4 3 6 3 3 2 3" xfId="29380" xr:uid="{00000000-0005-0000-0000-000005590000}"/>
    <cellStyle name="Normal 4 3 6 3 3 2 4" xfId="36462" xr:uid="{00000000-0005-0000-0000-000006590000}"/>
    <cellStyle name="Normal 4 3 6 3 3 3" xfId="11919" xr:uid="{00000000-0005-0000-0000-000007590000}"/>
    <cellStyle name="Normal 4 3 6 3 3 4" xfId="23621" xr:uid="{00000000-0005-0000-0000-000008590000}"/>
    <cellStyle name="Normal 4 3 6 3 3 5" xfId="36463" xr:uid="{00000000-0005-0000-0000-000009590000}"/>
    <cellStyle name="Normal 4 3 6 3 4" xfId="5176" xr:uid="{00000000-0005-0000-0000-00000A590000}"/>
    <cellStyle name="Normal 4 3 6 3 4 2" xfId="17730" xr:uid="{00000000-0005-0000-0000-00000B590000}"/>
    <cellStyle name="Normal 4 3 6 3 4 2 2" xfId="29381" xr:uid="{00000000-0005-0000-0000-00000C590000}"/>
    <cellStyle name="Normal 4 3 6 3 4 3" xfId="11920" xr:uid="{00000000-0005-0000-0000-00000D590000}"/>
    <cellStyle name="Normal 4 3 6 3 4 4" xfId="23622" xr:uid="{00000000-0005-0000-0000-00000E590000}"/>
    <cellStyle name="Normal 4 3 6 3 4 5" xfId="36464" xr:uid="{00000000-0005-0000-0000-00000F590000}"/>
    <cellStyle name="Normal 4 3 6 3 5" xfId="17725" xr:uid="{00000000-0005-0000-0000-000010590000}"/>
    <cellStyle name="Normal 4 3 6 3 5 2" xfId="29376" xr:uid="{00000000-0005-0000-0000-000011590000}"/>
    <cellStyle name="Normal 4 3 6 3 6" xfId="11915" xr:uid="{00000000-0005-0000-0000-000012590000}"/>
    <cellStyle name="Normal 4 3 6 3 7" xfId="23617" xr:uid="{00000000-0005-0000-0000-000013590000}"/>
    <cellStyle name="Normal 4 3 6 3 8" xfId="36465" xr:uid="{00000000-0005-0000-0000-000014590000}"/>
    <cellStyle name="Normal 4 3 6 4" xfId="1321" xr:uid="{00000000-0005-0000-0000-000015590000}"/>
    <cellStyle name="Normal 4 3 6 4 2" xfId="1322" xr:uid="{00000000-0005-0000-0000-000016590000}"/>
    <cellStyle name="Normal 4 3 6 4 2 2" xfId="3404" xr:uid="{00000000-0005-0000-0000-000017590000}"/>
    <cellStyle name="Normal 4 3 6 4 2 2 2" xfId="7638" xr:uid="{00000000-0005-0000-0000-000018590000}"/>
    <cellStyle name="Normal 4 3 6 4 2 2 2 2" xfId="17733" xr:uid="{00000000-0005-0000-0000-000019590000}"/>
    <cellStyle name="Normal 4 3 6 4 2 2 2 3" xfId="29384" xr:uid="{00000000-0005-0000-0000-00001A590000}"/>
    <cellStyle name="Normal 4 3 6 4 2 2 2 4" xfId="36466" xr:uid="{00000000-0005-0000-0000-00001B590000}"/>
    <cellStyle name="Normal 4 3 6 4 2 2 3" xfId="11923" xr:uid="{00000000-0005-0000-0000-00001C590000}"/>
    <cellStyle name="Normal 4 3 6 4 2 2 4" xfId="23625" xr:uid="{00000000-0005-0000-0000-00001D590000}"/>
    <cellStyle name="Normal 4 3 6 4 2 2 5" xfId="36467" xr:uid="{00000000-0005-0000-0000-00001E590000}"/>
    <cellStyle name="Normal 4 3 6 4 2 3" xfId="6127" xr:uid="{00000000-0005-0000-0000-00001F590000}"/>
    <cellStyle name="Normal 4 3 6 4 2 3 2" xfId="17734" xr:uid="{00000000-0005-0000-0000-000020590000}"/>
    <cellStyle name="Normal 4 3 6 4 2 3 2 2" xfId="29385" xr:uid="{00000000-0005-0000-0000-000021590000}"/>
    <cellStyle name="Normal 4 3 6 4 2 3 3" xfId="11924" xr:uid="{00000000-0005-0000-0000-000022590000}"/>
    <cellStyle name="Normal 4 3 6 4 2 3 4" xfId="23626" xr:uid="{00000000-0005-0000-0000-000023590000}"/>
    <cellStyle name="Normal 4 3 6 4 2 3 5" xfId="36468" xr:uid="{00000000-0005-0000-0000-000024590000}"/>
    <cellStyle name="Normal 4 3 6 4 2 4" xfId="17732" xr:uid="{00000000-0005-0000-0000-000025590000}"/>
    <cellStyle name="Normal 4 3 6 4 2 4 2" xfId="29383" xr:uid="{00000000-0005-0000-0000-000026590000}"/>
    <cellStyle name="Normal 4 3 6 4 2 5" xfId="11922" xr:uid="{00000000-0005-0000-0000-000027590000}"/>
    <cellStyle name="Normal 4 3 6 4 2 6" xfId="23624" xr:uid="{00000000-0005-0000-0000-000028590000}"/>
    <cellStyle name="Normal 4 3 6 4 2 7" xfId="36469" xr:uid="{00000000-0005-0000-0000-000029590000}"/>
    <cellStyle name="Normal 4 3 6 4 3" xfId="3403" xr:uid="{00000000-0005-0000-0000-00002A590000}"/>
    <cellStyle name="Normal 4 3 6 4 3 2" xfId="7637" xr:uid="{00000000-0005-0000-0000-00002B590000}"/>
    <cellStyle name="Normal 4 3 6 4 3 2 2" xfId="17735" xr:uid="{00000000-0005-0000-0000-00002C590000}"/>
    <cellStyle name="Normal 4 3 6 4 3 2 3" xfId="29386" xr:uid="{00000000-0005-0000-0000-00002D590000}"/>
    <cellStyle name="Normal 4 3 6 4 3 2 4" xfId="36470" xr:uid="{00000000-0005-0000-0000-00002E590000}"/>
    <cellStyle name="Normal 4 3 6 4 3 3" xfId="11925" xr:uid="{00000000-0005-0000-0000-00002F590000}"/>
    <cellStyle name="Normal 4 3 6 4 3 4" xfId="23627" xr:uid="{00000000-0005-0000-0000-000030590000}"/>
    <cellStyle name="Normal 4 3 6 4 3 5" xfId="36471" xr:uid="{00000000-0005-0000-0000-000031590000}"/>
    <cellStyle name="Normal 4 3 6 4 4" xfId="4934" xr:uid="{00000000-0005-0000-0000-000032590000}"/>
    <cellStyle name="Normal 4 3 6 4 4 2" xfId="17736" xr:uid="{00000000-0005-0000-0000-000033590000}"/>
    <cellStyle name="Normal 4 3 6 4 4 2 2" xfId="29387" xr:uid="{00000000-0005-0000-0000-000034590000}"/>
    <cellStyle name="Normal 4 3 6 4 4 3" xfId="11926" xr:uid="{00000000-0005-0000-0000-000035590000}"/>
    <cellStyle name="Normal 4 3 6 4 4 4" xfId="23628" xr:uid="{00000000-0005-0000-0000-000036590000}"/>
    <cellStyle name="Normal 4 3 6 4 4 5" xfId="36472" xr:uid="{00000000-0005-0000-0000-000037590000}"/>
    <cellStyle name="Normal 4 3 6 4 5" xfId="17731" xr:uid="{00000000-0005-0000-0000-000038590000}"/>
    <cellStyle name="Normal 4 3 6 4 5 2" xfId="29382" xr:uid="{00000000-0005-0000-0000-000039590000}"/>
    <cellStyle name="Normal 4 3 6 4 6" xfId="11921" xr:uid="{00000000-0005-0000-0000-00003A590000}"/>
    <cellStyle name="Normal 4 3 6 4 7" xfId="23623" xr:uid="{00000000-0005-0000-0000-00003B590000}"/>
    <cellStyle name="Normal 4 3 6 4 8" xfId="36473" xr:uid="{00000000-0005-0000-0000-00003C590000}"/>
    <cellStyle name="Normal 4 3 6 5" xfId="1323" xr:uid="{00000000-0005-0000-0000-00003D590000}"/>
    <cellStyle name="Normal 4 3 6 5 2" xfId="1324" xr:uid="{00000000-0005-0000-0000-00003E590000}"/>
    <cellStyle name="Normal 4 3 6 5 2 2" xfId="3406" xr:uid="{00000000-0005-0000-0000-00003F590000}"/>
    <cellStyle name="Normal 4 3 6 5 2 2 2" xfId="7640" xr:uid="{00000000-0005-0000-0000-000040590000}"/>
    <cellStyle name="Normal 4 3 6 5 2 2 2 2" xfId="17739" xr:uid="{00000000-0005-0000-0000-000041590000}"/>
    <cellStyle name="Normal 4 3 6 5 2 2 2 3" xfId="29390" xr:uid="{00000000-0005-0000-0000-000042590000}"/>
    <cellStyle name="Normal 4 3 6 5 2 2 2 4" xfId="36474" xr:uid="{00000000-0005-0000-0000-000043590000}"/>
    <cellStyle name="Normal 4 3 6 5 2 2 3" xfId="11929" xr:uid="{00000000-0005-0000-0000-000044590000}"/>
    <cellStyle name="Normal 4 3 6 5 2 2 4" xfId="23631" xr:uid="{00000000-0005-0000-0000-000045590000}"/>
    <cellStyle name="Normal 4 3 6 5 2 2 5" xfId="36475" xr:uid="{00000000-0005-0000-0000-000046590000}"/>
    <cellStyle name="Normal 4 3 6 5 2 3" xfId="6128" xr:uid="{00000000-0005-0000-0000-000047590000}"/>
    <cellStyle name="Normal 4 3 6 5 2 3 2" xfId="17740" xr:uid="{00000000-0005-0000-0000-000048590000}"/>
    <cellStyle name="Normal 4 3 6 5 2 3 2 2" xfId="29391" xr:uid="{00000000-0005-0000-0000-000049590000}"/>
    <cellStyle name="Normal 4 3 6 5 2 3 3" xfId="11930" xr:uid="{00000000-0005-0000-0000-00004A590000}"/>
    <cellStyle name="Normal 4 3 6 5 2 3 4" xfId="23632" xr:uid="{00000000-0005-0000-0000-00004B590000}"/>
    <cellStyle name="Normal 4 3 6 5 2 3 5" xfId="36476" xr:uid="{00000000-0005-0000-0000-00004C590000}"/>
    <cellStyle name="Normal 4 3 6 5 2 4" xfId="17738" xr:uid="{00000000-0005-0000-0000-00004D590000}"/>
    <cellStyle name="Normal 4 3 6 5 2 4 2" xfId="29389" xr:uid="{00000000-0005-0000-0000-00004E590000}"/>
    <cellStyle name="Normal 4 3 6 5 2 5" xfId="11928" xr:uid="{00000000-0005-0000-0000-00004F590000}"/>
    <cellStyle name="Normal 4 3 6 5 2 6" xfId="23630" xr:uid="{00000000-0005-0000-0000-000050590000}"/>
    <cellStyle name="Normal 4 3 6 5 2 7" xfId="36477" xr:uid="{00000000-0005-0000-0000-000051590000}"/>
    <cellStyle name="Normal 4 3 6 5 3" xfId="3405" xr:uid="{00000000-0005-0000-0000-000052590000}"/>
    <cellStyle name="Normal 4 3 6 5 3 2" xfId="7639" xr:uid="{00000000-0005-0000-0000-000053590000}"/>
    <cellStyle name="Normal 4 3 6 5 3 2 2" xfId="17741" xr:uid="{00000000-0005-0000-0000-000054590000}"/>
    <cellStyle name="Normal 4 3 6 5 3 2 3" xfId="29392" xr:uid="{00000000-0005-0000-0000-000055590000}"/>
    <cellStyle name="Normal 4 3 6 5 3 2 4" xfId="36478" xr:uid="{00000000-0005-0000-0000-000056590000}"/>
    <cellStyle name="Normal 4 3 6 5 3 3" xfId="11931" xr:uid="{00000000-0005-0000-0000-000057590000}"/>
    <cellStyle name="Normal 4 3 6 5 3 4" xfId="23633" xr:uid="{00000000-0005-0000-0000-000058590000}"/>
    <cellStyle name="Normal 4 3 6 5 3 5" xfId="36479" xr:uid="{00000000-0005-0000-0000-000059590000}"/>
    <cellStyle name="Normal 4 3 6 5 4" xfId="5385" xr:uid="{00000000-0005-0000-0000-00005A590000}"/>
    <cellStyle name="Normal 4 3 6 5 4 2" xfId="17742" xr:uid="{00000000-0005-0000-0000-00005B590000}"/>
    <cellStyle name="Normal 4 3 6 5 4 2 2" xfId="29393" xr:uid="{00000000-0005-0000-0000-00005C590000}"/>
    <cellStyle name="Normal 4 3 6 5 4 3" xfId="11932" xr:uid="{00000000-0005-0000-0000-00005D590000}"/>
    <cellStyle name="Normal 4 3 6 5 4 4" xfId="23634" xr:uid="{00000000-0005-0000-0000-00005E590000}"/>
    <cellStyle name="Normal 4 3 6 5 4 5" xfId="36480" xr:uid="{00000000-0005-0000-0000-00005F590000}"/>
    <cellStyle name="Normal 4 3 6 5 5" xfId="17737" xr:uid="{00000000-0005-0000-0000-000060590000}"/>
    <cellStyle name="Normal 4 3 6 5 5 2" xfId="29388" xr:uid="{00000000-0005-0000-0000-000061590000}"/>
    <cellStyle name="Normal 4 3 6 5 6" xfId="11927" xr:uid="{00000000-0005-0000-0000-000062590000}"/>
    <cellStyle name="Normal 4 3 6 5 7" xfId="23629" xr:uid="{00000000-0005-0000-0000-000063590000}"/>
    <cellStyle name="Normal 4 3 6 5 8" xfId="36481" xr:uid="{00000000-0005-0000-0000-000064590000}"/>
    <cellStyle name="Normal 4 3 6 6" xfId="1325" xr:uid="{00000000-0005-0000-0000-000065590000}"/>
    <cellStyle name="Normal 4 3 6 6 2" xfId="3407" xr:uid="{00000000-0005-0000-0000-000066590000}"/>
    <cellStyle name="Normal 4 3 6 6 2 2" xfId="7641" xr:uid="{00000000-0005-0000-0000-000067590000}"/>
    <cellStyle name="Normal 4 3 6 6 2 2 2" xfId="17744" xr:uid="{00000000-0005-0000-0000-000068590000}"/>
    <cellStyle name="Normal 4 3 6 6 2 2 3" xfId="29395" xr:uid="{00000000-0005-0000-0000-000069590000}"/>
    <cellStyle name="Normal 4 3 6 6 2 2 4" xfId="36482" xr:uid="{00000000-0005-0000-0000-00006A590000}"/>
    <cellStyle name="Normal 4 3 6 6 2 3" xfId="11934" xr:uid="{00000000-0005-0000-0000-00006B590000}"/>
    <cellStyle name="Normal 4 3 6 6 2 4" xfId="23636" xr:uid="{00000000-0005-0000-0000-00006C590000}"/>
    <cellStyle name="Normal 4 3 6 6 2 5" xfId="36483" xr:uid="{00000000-0005-0000-0000-00006D590000}"/>
    <cellStyle name="Normal 4 3 6 6 3" xfId="6129" xr:uid="{00000000-0005-0000-0000-00006E590000}"/>
    <cellStyle name="Normal 4 3 6 6 3 2" xfId="17745" xr:uid="{00000000-0005-0000-0000-00006F590000}"/>
    <cellStyle name="Normal 4 3 6 6 3 2 2" xfId="29396" xr:uid="{00000000-0005-0000-0000-000070590000}"/>
    <cellStyle name="Normal 4 3 6 6 3 3" xfId="11935" xr:uid="{00000000-0005-0000-0000-000071590000}"/>
    <cellStyle name="Normal 4 3 6 6 3 4" xfId="23637" xr:uid="{00000000-0005-0000-0000-000072590000}"/>
    <cellStyle name="Normal 4 3 6 6 3 5" xfId="36484" xr:uid="{00000000-0005-0000-0000-000073590000}"/>
    <cellStyle name="Normal 4 3 6 6 4" xfId="17743" xr:uid="{00000000-0005-0000-0000-000074590000}"/>
    <cellStyle name="Normal 4 3 6 6 4 2" xfId="29394" xr:uid="{00000000-0005-0000-0000-000075590000}"/>
    <cellStyle name="Normal 4 3 6 6 5" xfId="11933" xr:uid="{00000000-0005-0000-0000-000076590000}"/>
    <cellStyle name="Normal 4 3 6 6 6" xfId="23635" xr:uid="{00000000-0005-0000-0000-000077590000}"/>
    <cellStyle name="Normal 4 3 6 6 7" xfId="36485" xr:uid="{00000000-0005-0000-0000-000078590000}"/>
    <cellStyle name="Normal 4 3 6 7" xfId="3392" xr:uid="{00000000-0005-0000-0000-000079590000}"/>
    <cellStyle name="Normal 4 3 6 7 2" xfId="7626" xr:uid="{00000000-0005-0000-0000-00007A590000}"/>
    <cellStyle name="Normal 4 3 6 7 2 2" xfId="17746" xr:uid="{00000000-0005-0000-0000-00007B590000}"/>
    <cellStyle name="Normal 4 3 6 7 2 3" xfId="29397" xr:uid="{00000000-0005-0000-0000-00007C590000}"/>
    <cellStyle name="Normal 4 3 6 7 2 4" xfId="36486" xr:uid="{00000000-0005-0000-0000-00007D590000}"/>
    <cellStyle name="Normal 4 3 6 7 3" xfId="11936" xr:uid="{00000000-0005-0000-0000-00007E590000}"/>
    <cellStyle name="Normal 4 3 6 7 4" xfId="23638" xr:uid="{00000000-0005-0000-0000-00007F590000}"/>
    <cellStyle name="Normal 4 3 6 7 5" xfId="36487" xr:uid="{00000000-0005-0000-0000-000080590000}"/>
    <cellStyle name="Normal 4 3 6 8" xfId="4692" xr:uid="{00000000-0005-0000-0000-000081590000}"/>
    <cellStyle name="Normal 4 3 6 8 2" xfId="17747" xr:uid="{00000000-0005-0000-0000-000082590000}"/>
    <cellStyle name="Normal 4 3 6 8 2 2" xfId="29398" xr:uid="{00000000-0005-0000-0000-000083590000}"/>
    <cellStyle name="Normal 4 3 6 8 3" xfId="11937" xr:uid="{00000000-0005-0000-0000-000084590000}"/>
    <cellStyle name="Normal 4 3 6 8 4" xfId="23639" xr:uid="{00000000-0005-0000-0000-000085590000}"/>
    <cellStyle name="Normal 4 3 6 8 5" xfId="36488" xr:uid="{00000000-0005-0000-0000-000086590000}"/>
    <cellStyle name="Normal 4 3 6 9" xfId="17700" xr:uid="{00000000-0005-0000-0000-000087590000}"/>
    <cellStyle name="Normal 4 3 6 9 2" xfId="29351" xr:uid="{00000000-0005-0000-0000-000088590000}"/>
    <cellStyle name="Normal 4 3 7" xfId="1326" xr:uid="{00000000-0005-0000-0000-000089590000}"/>
    <cellStyle name="Normal 4 3 7 10" xfId="23640" xr:uid="{00000000-0005-0000-0000-00008A590000}"/>
    <cellStyle name="Normal 4 3 7 11" xfId="36489" xr:uid="{00000000-0005-0000-0000-00008B590000}"/>
    <cellStyle name="Normal 4 3 7 2" xfId="1327" xr:uid="{00000000-0005-0000-0000-00008C590000}"/>
    <cellStyle name="Normal 4 3 7 2 2" xfId="1328" xr:uid="{00000000-0005-0000-0000-00008D590000}"/>
    <cellStyle name="Normal 4 3 7 2 2 2" xfId="3410" xr:uid="{00000000-0005-0000-0000-00008E590000}"/>
    <cellStyle name="Normal 4 3 7 2 2 2 2" xfId="7644" xr:uid="{00000000-0005-0000-0000-00008F590000}"/>
    <cellStyle name="Normal 4 3 7 2 2 2 2 2" xfId="17751" xr:uid="{00000000-0005-0000-0000-000090590000}"/>
    <cellStyle name="Normal 4 3 7 2 2 2 2 3" xfId="29402" xr:uid="{00000000-0005-0000-0000-000091590000}"/>
    <cellStyle name="Normal 4 3 7 2 2 2 2 4" xfId="36490" xr:uid="{00000000-0005-0000-0000-000092590000}"/>
    <cellStyle name="Normal 4 3 7 2 2 2 3" xfId="11941" xr:uid="{00000000-0005-0000-0000-000093590000}"/>
    <cellStyle name="Normal 4 3 7 2 2 2 4" xfId="23643" xr:uid="{00000000-0005-0000-0000-000094590000}"/>
    <cellStyle name="Normal 4 3 7 2 2 2 5" xfId="36491" xr:uid="{00000000-0005-0000-0000-000095590000}"/>
    <cellStyle name="Normal 4 3 7 2 2 3" xfId="6130" xr:uid="{00000000-0005-0000-0000-000096590000}"/>
    <cellStyle name="Normal 4 3 7 2 2 3 2" xfId="17752" xr:uid="{00000000-0005-0000-0000-000097590000}"/>
    <cellStyle name="Normal 4 3 7 2 2 3 2 2" xfId="29403" xr:uid="{00000000-0005-0000-0000-000098590000}"/>
    <cellStyle name="Normal 4 3 7 2 2 3 3" xfId="11942" xr:uid="{00000000-0005-0000-0000-000099590000}"/>
    <cellStyle name="Normal 4 3 7 2 2 3 4" xfId="23644" xr:uid="{00000000-0005-0000-0000-00009A590000}"/>
    <cellStyle name="Normal 4 3 7 2 2 3 5" xfId="36492" xr:uid="{00000000-0005-0000-0000-00009B590000}"/>
    <cellStyle name="Normal 4 3 7 2 2 4" xfId="17750" xr:uid="{00000000-0005-0000-0000-00009C590000}"/>
    <cellStyle name="Normal 4 3 7 2 2 4 2" xfId="29401" xr:uid="{00000000-0005-0000-0000-00009D590000}"/>
    <cellStyle name="Normal 4 3 7 2 2 5" xfId="11940" xr:uid="{00000000-0005-0000-0000-00009E590000}"/>
    <cellStyle name="Normal 4 3 7 2 2 6" xfId="23642" xr:uid="{00000000-0005-0000-0000-00009F590000}"/>
    <cellStyle name="Normal 4 3 7 2 2 7" xfId="36493" xr:uid="{00000000-0005-0000-0000-0000A0590000}"/>
    <cellStyle name="Normal 4 3 7 2 3" xfId="3409" xr:uid="{00000000-0005-0000-0000-0000A1590000}"/>
    <cellStyle name="Normal 4 3 7 2 3 2" xfId="7643" xr:uid="{00000000-0005-0000-0000-0000A2590000}"/>
    <cellStyle name="Normal 4 3 7 2 3 2 2" xfId="17753" xr:uid="{00000000-0005-0000-0000-0000A3590000}"/>
    <cellStyle name="Normal 4 3 7 2 3 2 3" xfId="29404" xr:uid="{00000000-0005-0000-0000-0000A4590000}"/>
    <cellStyle name="Normal 4 3 7 2 3 2 4" xfId="36494" xr:uid="{00000000-0005-0000-0000-0000A5590000}"/>
    <cellStyle name="Normal 4 3 7 2 3 3" xfId="11943" xr:uid="{00000000-0005-0000-0000-0000A6590000}"/>
    <cellStyle name="Normal 4 3 7 2 3 4" xfId="23645" xr:uid="{00000000-0005-0000-0000-0000A7590000}"/>
    <cellStyle name="Normal 4 3 7 2 3 5" xfId="36495" xr:uid="{00000000-0005-0000-0000-0000A8590000}"/>
    <cellStyle name="Normal 4 3 7 2 4" xfId="5110" xr:uid="{00000000-0005-0000-0000-0000A9590000}"/>
    <cellStyle name="Normal 4 3 7 2 4 2" xfId="17754" xr:uid="{00000000-0005-0000-0000-0000AA590000}"/>
    <cellStyle name="Normal 4 3 7 2 4 2 2" xfId="29405" xr:uid="{00000000-0005-0000-0000-0000AB590000}"/>
    <cellStyle name="Normal 4 3 7 2 4 3" xfId="11944" xr:uid="{00000000-0005-0000-0000-0000AC590000}"/>
    <cellStyle name="Normal 4 3 7 2 4 4" xfId="23646" xr:uid="{00000000-0005-0000-0000-0000AD590000}"/>
    <cellStyle name="Normal 4 3 7 2 4 5" xfId="36496" xr:uid="{00000000-0005-0000-0000-0000AE590000}"/>
    <cellStyle name="Normal 4 3 7 2 5" xfId="17749" xr:uid="{00000000-0005-0000-0000-0000AF590000}"/>
    <cellStyle name="Normal 4 3 7 2 5 2" xfId="29400" xr:uid="{00000000-0005-0000-0000-0000B0590000}"/>
    <cellStyle name="Normal 4 3 7 2 6" xfId="11939" xr:uid="{00000000-0005-0000-0000-0000B1590000}"/>
    <cellStyle name="Normal 4 3 7 2 7" xfId="23641" xr:uid="{00000000-0005-0000-0000-0000B2590000}"/>
    <cellStyle name="Normal 4 3 7 2 8" xfId="36497" xr:uid="{00000000-0005-0000-0000-0000B3590000}"/>
    <cellStyle name="Normal 4 3 7 3" xfId="1329" xr:uid="{00000000-0005-0000-0000-0000B4590000}"/>
    <cellStyle name="Normal 4 3 7 3 2" xfId="1330" xr:uid="{00000000-0005-0000-0000-0000B5590000}"/>
    <cellStyle name="Normal 4 3 7 3 2 2" xfId="3412" xr:uid="{00000000-0005-0000-0000-0000B6590000}"/>
    <cellStyle name="Normal 4 3 7 3 2 2 2" xfId="7646" xr:uid="{00000000-0005-0000-0000-0000B7590000}"/>
    <cellStyle name="Normal 4 3 7 3 2 2 2 2" xfId="17757" xr:uid="{00000000-0005-0000-0000-0000B8590000}"/>
    <cellStyle name="Normal 4 3 7 3 2 2 2 3" xfId="29408" xr:uid="{00000000-0005-0000-0000-0000B9590000}"/>
    <cellStyle name="Normal 4 3 7 3 2 2 2 4" xfId="36498" xr:uid="{00000000-0005-0000-0000-0000BA590000}"/>
    <cellStyle name="Normal 4 3 7 3 2 2 3" xfId="11947" xr:uid="{00000000-0005-0000-0000-0000BB590000}"/>
    <cellStyle name="Normal 4 3 7 3 2 2 4" xfId="23649" xr:uid="{00000000-0005-0000-0000-0000BC590000}"/>
    <cellStyle name="Normal 4 3 7 3 2 2 5" xfId="36499" xr:uid="{00000000-0005-0000-0000-0000BD590000}"/>
    <cellStyle name="Normal 4 3 7 3 2 3" xfId="6131" xr:uid="{00000000-0005-0000-0000-0000BE590000}"/>
    <cellStyle name="Normal 4 3 7 3 2 3 2" xfId="17758" xr:uid="{00000000-0005-0000-0000-0000BF590000}"/>
    <cellStyle name="Normal 4 3 7 3 2 3 2 2" xfId="29409" xr:uid="{00000000-0005-0000-0000-0000C0590000}"/>
    <cellStyle name="Normal 4 3 7 3 2 3 3" xfId="11948" xr:uid="{00000000-0005-0000-0000-0000C1590000}"/>
    <cellStyle name="Normal 4 3 7 3 2 3 4" xfId="23650" xr:uid="{00000000-0005-0000-0000-0000C2590000}"/>
    <cellStyle name="Normal 4 3 7 3 2 3 5" xfId="36500" xr:uid="{00000000-0005-0000-0000-0000C3590000}"/>
    <cellStyle name="Normal 4 3 7 3 2 4" xfId="17756" xr:uid="{00000000-0005-0000-0000-0000C4590000}"/>
    <cellStyle name="Normal 4 3 7 3 2 4 2" xfId="29407" xr:uid="{00000000-0005-0000-0000-0000C5590000}"/>
    <cellStyle name="Normal 4 3 7 3 2 5" xfId="11946" xr:uid="{00000000-0005-0000-0000-0000C6590000}"/>
    <cellStyle name="Normal 4 3 7 3 2 6" xfId="23648" xr:uid="{00000000-0005-0000-0000-0000C7590000}"/>
    <cellStyle name="Normal 4 3 7 3 2 7" xfId="36501" xr:uid="{00000000-0005-0000-0000-0000C8590000}"/>
    <cellStyle name="Normal 4 3 7 3 3" xfId="3411" xr:uid="{00000000-0005-0000-0000-0000C9590000}"/>
    <cellStyle name="Normal 4 3 7 3 3 2" xfId="7645" xr:uid="{00000000-0005-0000-0000-0000CA590000}"/>
    <cellStyle name="Normal 4 3 7 3 3 2 2" xfId="17759" xr:uid="{00000000-0005-0000-0000-0000CB590000}"/>
    <cellStyle name="Normal 4 3 7 3 3 2 3" xfId="29410" xr:uid="{00000000-0005-0000-0000-0000CC590000}"/>
    <cellStyle name="Normal 4 3 7 3 3 2 4" xfId="36502" xr:uid="{00000000-0005-0000-0000-0000CD590000}"/>
    <cellStyle name="Normal 4 3 7 3 3 3" xfId="11949" xr:uid="{00000000-0005-0000-0000-0000CE590000}"/>
    <cellStyle name="Normal 4 3 7 3 3 4" xfId="23651" xr:uid="{00000000-0005-0000-0000-0000CF590000}"/>
    <cellStyle name="Normal 4 3 7 3 3 5" xfId="36503" xr:uid="{00000000-0005-0000-0000-0000D0590000}"/>
    <cellStyle name="Normal 4 3 7 3 4" xfId="4868" xr:uid="{00000000-0005-0000-0000-0000D1590000}"/>
    <cellStyle name="Normal 4 3 7 3 4 2" xfId="17760" xr:uid="{00000000-0005-0000-0000-0000D2590000}"/>
    <cellStyle name="Normal 4 3 7 3 4 2 2" xfId="29411" xr:uid="{00000000-0005-0000-0000-0000D3590000}"/>
    <cellStyle name="Normal 4 3 7 3 4 3" xfId="11950" xr:uid="{00000000-0005-0000-0000-0000D4590000}"/>
    <cellStyle name="Normal 4 3 7 3 4 4" xfId="23652" xr:uid="{00000000-0005-0000-0000-0000D5590000}"/>
    <cellStyle name="Normal 4 3 7 3 4 5" xfId="36504" xr:uid="{00000000-0005-0000-0000-0000D6590000}"/>
    <cellStyle name="Normal 4 3 7 3 5" xfId="17755" xr:uid="{00000000-0005-0000-0000-0000D7590000}"/>
    <cellStyle name="Normal 4 3 7 3 5 2" xfId="29406" xr:uid="{00000000-0005-0000-0000-0000D8590000}"/>
    <cellStyle name="Normal 4 3 7 3 6" xfId="11945" xr:uid="{00000000-0005-0000-0000-0000D9590000}"/>
    <cellStyle name="Normal 4 3 7 3 7" xfId="23647" xr:uid="{00000000-0005-0000-0000-0000DA590000}"/>
    <cellStyle name="Normal 4 3 7 3 8" xfId="36505" xr:uid="{00000000-0005-0000-0000-0000DB590000}"/>
    <cellStyle name="Normal 4 3 7 4" xfId="1331" xr:uid="{00000000-0005-0000-0000-0000DC590000}"/>
    <cellStyle name="Normal 4 3 7 4 2" xfId="1332" xr:uid="{00000000-0005-0000-0000-0000DD590000}"/>
    <cellStyle name="Normal 4 3 7 4 2 2" xfId="3414" xr:uid="{00000000-0005-0000-0000-0000DE590000}"/>
    <cellStyle name="Normal 4 3 7 4 2 2 2" xfId="7648" xr:uid="{00000000-0005-0000-0000-0000DF590000}"/>
    <cellStyle name="Normal 4 3 7 4 2 2 2 2" xfId="17763" xr:uid="{00000000-0005-0000-0000-0000E0590000}"/>
    <cellStyle name="Normal 4 3 7 4 2 2 2 3" xfId="29414" xr:uid="{00000000-0005-0000-0000-0000E1590000}"/>
    <cellStyle name="Normal 4 3 7 4 2 2 2 4" xfId="36506" xr:uid="{00000000-0005-0000-0000-0000E2590000}"/>
    <cellStyle name="Normal 4 3 7 4 2 2 3" xfId="11953" xr:uid="{00000000-0005-0000-0000-0000E3590000}"/>
    <cellStyle name="Normal 4 3 7 4 2 2 4" xfId="23655" xr:uid="{00000000-0005-0000-0000-0000E4590000}"/>
    <cellStyle name="Normal 4 3 7 4 2 2 5" xfId="36507" xr:uid="{00000000-0005-0000-0000-0000E5590000}"/>
    <cellStyle name="Normal 4 3 7 4 2 3" xfId="6132" xr:uid="{00000000-0005-0000-0000-0000E6590000}"/>
    <cellStyle name="Normal 4 3 7 4 2 3 2" xfId="17764" xr:uid="{00000000-0005-0000-0000-0000E7590000}"/>
    <cellStyle name="Normal 4 3 7 4 2 3 2 2" xfId="29415" xr:uid="{00000000-0005-0000-0000-0000E8590000}"/>
    <cellStyle name="Normal 4 3 7 4 2 3 3" xfId="11954" xr:uid="{00000000-0005-0000-0000-0000E9590000}"/>
    <cellStyle name="Normal 4 3 7 4 2 3 4" xfId="23656" xr:uid="{00000000-0005-0000-0000-0000EA590000}"/>
    <cellStyle name="Normal 4 3 7 4 2 3 5" xfId="36508" xr:uid="{00000000-0005-0000-0000-0000EB590000}"/>
    <cellStyle name="Normal 4 3 7 4 2 4" xfId="17762" xr:uid="{00000000-0005-0000-0000-0000EC590000}"/>
    <cellStyle name="Normal 4 3 7 4 2 4 2" xfId="29413" xr:uid="{00000000-0005-0000-0000-0000ED590000}"/>
    <cellStyle name="Normal 4 3 7 4 2 5" xfId="11952" xr:uid="{00000000-0005-0000-0000-0000EE590000}"/>
    <cellStyle name="Normal 4 3 7 4 2 6" xfId="23654" xr:uid="{00000000-0005-0000-0000-0000EF590000}"/>
    <cellStyle name="Normal 4 3 7 4 2 7" xfId="36509" xr:uid="{00000000-0005-0000-0000-0000F0590000}"/>
    <cellStyle name="Normal 4 3 7 4 3" xfId="3413" xr:uid="{00000000-0005-0000-0000-0000F1590000}"/>
    <cellStyle name="Normal 4 3 7 4 3 2" xfId="7647" xr:uid="{00000000-0005-0000-0000-0000F2590000}"/>
    <cellStyle name="Normal 4 3 7 4 3 2 2" xfId="17765" xr:uid="{00000000-0005-0000-0000-0000F3590000}"/>
    <cellStyle name="Normal 4 3 7 4 3 2 3" xfId="29416" xr:uid="{00000000-0005-0000-0000-0000F4590000}"/>
    <cellStyle name="Normal 4 3 7 4 3 2 4" xfId="36510" xr:uid="{00000000-0005-0000-0000-0000F5590000}"/>
    <cellStyle name="Normal 4 3 7 4 3 3" xfId="11955" xr:uid="{00000000-0005-0000-0000-0000F6590000}"/>
    <cellStyle name="Normal 4 3 7 4 3 4" xfId="23657" xr:uid="{00000000-0005-0000-0000-0000F7590000}"/>
    <cellStyle name="Normal 4 3 7 4 3 5" xfId="36511" xr:uid="{00000000-0005-0000-0000-0000F8590000}"/>
    <cellStyle name="Normal 4 3 7 4 4" xfId="5319" xr:uid="{00000000-0005-0000-0000-0000F9590000}"/>
    <cellStyle name="Normal 4 3 7 4 4 2" xfId="17766" xr:uid="{00000000-0005-0000-0000-0000FA590000}"/>
    <cellStyle name="Normal 4 3 7 4 4 2 2" xfId="29417" xr:uid="{00000000-0005-0000-0000-0000FB590000}"/>
    <cellStyle name="Normal 4 3 7 4 4 3" xfId="11956" xr:uid="{00000000-0005-0000-0000-0000FC590000}"/>
    <cellStyle name="Normal 4 3 7 4 4 4" xfId="23658" xr:uid="{00000000-0005-0000-0000-0000FD590000}"/>
    <cellStyle name="Normal 4 3 7 4 4 5" xfId="36512" xr:uid="{00000000-0005-0000-0000-0000FE590000}"/>
    <cellStyle name="Normal 4 3 7 4 5" xfId="17761" xr:uid="{00000000-0005-0000-0000-0000FF590000}"/>
    <cellStyle name="Normal 4 3 7 4 5 2" xfId="29412" xr:uid="{00000000-0005-0000-0000-0000005A0000}"/>
    <cellStyle name="Normal 4 3 7 4 6" xfId="11951" xr:uid="{00000000-0005-0000-0000-0000015A0000}"/>
    <cellStyle name="Normal 4 3 7 4 7" xfId="23653" xr:uid="{00000000-0005-0000-0000-0000025A0000}"/>
    <cellStyle name="Normal 4 3 7 4 8" xfId="36513" xr:uid="{00000000-0005-0000-0000-0000035A0000}"/>
    <cellStyle name="Normal 4 3 7 5" xfId="1333" xr:uid="{00000000-0005-0000-0000-0000045A0000}"/>
    <cellStyle name="Normal 4 3 7 5 2" xfId="3415" xr:uid="{00000000-0005-0000-0000-0000055A0000}"/>
    <cellStyle name="Normal 4 3 7 5 2 2" xfId="7649" xr:uid="{00000000-0005-0000-0000-0000065A0000}"/>
    <cellStyle name="Normal 4 3 7 5 2 2 2" xfId="17768" xr:uid="{00000000-0005-0000-0000-0000075A0000}"/>
    <cellStyle name="Normal 4 3 7 5 2 2 3" xfId="29419" xr:uid="{00000000-0005-0000-0000-0000085A0000}"/>
    <cellStyle name="Normal 4 3 7 5 2 2 4" xfId="36514" xr:uid="{00000000-0005-0000-0000-0000095A0000}"/>
    <cellStyle name="Normal 4 3 7 5 2 3" xfId="11958" xr:uid="{00000000-0005-0000-0000-00000A5A0000}"/>
    <cellStyle name="Normal 4 3 7 5 2 4" xfId="23660" xr:uid="{00000000-0005-0000-0000-00000B5A0000}"/>
    <cellStyle name="Normal 4 3 7 5 2 5" xfId="36515" xr:uid="{00000000-0005-0000-0000-00000C5A0000}"/>
    <cellStyle name="Normal 4 3 7 5 3" xfId="6133" xr:uid="{00000000-0005-0000-0000-00000D5A0000}"/>
    <cellStyle name="Normal 4 3 7 5 3 2" xfId="17769" xr:uid="{00000000-0005-0000-0000-00000E5A0000}"/>
    <cellStyle name="Normal 4 3 7 5 3 2 2" xfId="29420" xr:uid="{00000000-0005-0000-0000-00000F5A0000}"/>
    <cellStyle name="Normal 4 3 7 5 3 3" xfId="11959" xr:uid="{00000000-0005-0000-0000-0000105A0000}"/>
    <cellStyle name="Normal 4 3 7 5 3 4" xfId="23661" xr:uid="{00000000-0005-0000-0000-0000115A0000}"/>
    <cellStyle name="Normal 4 3 7 5 3 5" xfId="36516" xr:uid="{00000000-0005-0000-0000-0000125A0000}"/>
    <cellStyle name="Normal 4 3 7 5 4" xfId="17767" xr:uid="{00000000-0005-0000-0000-0000135A0000}"/>
    <cellStyle name="Normal 4 3 7 5 4 2" xfId="29418" xr:uid="{00000000-0005-0000-0000-0000145A0000}"/>
    <cellStyle name="Normal 4 3 7 5 5" xfId="11957" xr:uid="{00000000-0005-0000-0000-0000155A0000}"/>
    <cellStyle name="Normal 4 3 7 5 6" xfId="23659" xr:uid="{00000000-0005-0000-0000-0000165A0000}"/>
    <cellStyle name="Normal 4 3 7 5 7" xfId="36517" xr:uid="{00000000-0005-0000-0000-0000175A0000}"/>
    <cellStyle name="Normal 4 3 7 6" xfId="3408" xr:uid="{00000000-0005-0000-0000-0000185A0000}"/>
    <cellStyle name="Normal 4 3 7 6 2" xfId="7642" xr:uid="{00000000-0005-0000-0000-0000195A0000}"/>
    <cellStyle name="Normal 4 3 7 6 2 2" xfId="17770" xr:uid="{00000000-0005-0000-0000-00001A5A0000}"/>
    <cellStyle name="Normal 4 3 7 6 2 3" xfId="29421" xr:uid="{00000000-0005-0000-0000-00001B5A0000}"/>
    <cellStyle name="Normal 4 3 7 6 2 4" xfId="36518" xr:uid="{00000000-0005-0000-0000-00001C5A0000}"/>
    <cellStyle name="Normal 4 3 7 6 3" xfId="11960" xr:uid="{00000000-0005-0000-0000-00001D5A0000}"/>
    <cellStyle name="Normal 4 3 7 6 4" xfId="23662" xr:uid="{00000000-0005-0000-0000-00001E5A0000}"/>
    <cellStyle name="Normal 4 3 7 6 5" xfId="36519" xr:uid="{00000000-0005-0000-0000-00001F5A0000}"/>
    <cellStyle name="Normal 4 3 7 7" xfId="4626" xr:uid="{00000000-0005-0000-0000-0000205A0000}"/>
    <cellStyle name="Normal 4 3 7 7 2" xfId="17771" xr:uid="{00000000-0005-0000-0000-0000215A0000}"/>
    <cellStyle name="Normal 4 3 7 7 2 2" xfId="29422" xr:uid="{00000000-0005-0000-0000-0000225A0000}"/>
    <cellStyle name="Normal 4 3 7 7 3" xfId="11961" xr:uid="{00000000-0005-0000-0000-0000235A0000}"/>
    <cellStyle name="Normal 4 3 7 7 4" xfId="23663" xr:uid="{00000000-0005-0000-0000-0000245A0000}"/>
    <cellStyle name="Normal 4 3 7 7 5" xfId="36520" xr:uid="{00000000-0005-0000-0000-0000255A0000}"/>
    <cellStyle name="Normal 4 3 7 8" xfId="17748" xr:uid="{00000000-0005-0000-0000-0000265A0000}"/>
    <cellStyle name="Normal 4 3 7 8 2" xfId="29399" xr:uid="{00000000-0005-0000-0000-0000275A0000}"/>
    <cellStyle name="Normal 4 3 7 9" xfId="11938" xr:uid="{00000000-0005-0000-0000-0000285A0000}"/>
    <cellStyle name="Normal 4 3 8" xfId="1334" xr:uid="{00000000-0005-0000-0000-0000295A0000}"/>
    <cellStyle name="Normal 4 3 8 10" xfId="23664" xr:uid="{00000000-0005-0000-0000-00002A5A0000}"/>
    <cellStyle name="Normal 4 3 8 11" xfId="36521" xr:uid="{00000000-0005-0000-0000-00002B5A0000}"/>
    <cellStyle name="Normal 4 3 8 2" xfId="1335" xr:uid="{00000000-0005-0000-0000-00002C5A0000}"/>
    <cellStyle name="Normal 4 3 8 2 2" xfId="1336" xr:uid="{00000000-0005-0000-0000-00002D5A0000}"/>
    <cellStyle name="Normal 4 3 8 2 2 2" xfId="3418" xr:uid="{00000000-0005-0000-0000-00002E5A0000}"/>
    <cellStyle name="Normal 4 3 8 2 2 2 2" xfId="7652" xr:uid="{00000000-0005-0000-0000-00002F5A0000}"/>
    <cellStyle name="Normal 4 3 8 2 2 2 2 2" xfId="17775" xr:uid="{00000000-0005-0000-0000-0000305A0000}"/>
    <cellStyle name="Normal 4 3 8 2 2 2 2 3" xfId="29426" xr:uid="{00000000-0005-0000-0000-0000315A0000}"/>
    <cellStyle name="Normal 4 3 8 2 2 2 2 4" xfId="36522" xr:uid="{00000000-0005-0000-0000-0000325A0000}"/>
    <cellStyle name="Normal 4 3 8 2 2 2 3" xfId="11965" xr:uid="{00000000-0005-0000-0000-0000335A0000}"/>
    <cellStyle name="Normal 4 3 8 2 2 2 4" xfId="23667" xr:uid="{00000000-0005-0000-0000-0000345A0000}"/>
    <cellStyle name="Normal 4 3 8 2 2 2 5" xfId="36523" xr:uid="{00000000-0005-0000-0000-0000355A0000}"/>
    <cellStyle name="Normal 4 3 8 2 2 3" xfId="6134" xr:uid="{00000000-0005-0000-0000-0000365A0000}"/>
    <cellStyle name="Normal 4 3 8 2 2 3 2" xfId="17776" xr:uid="{00000000-0005-0000-0000-0000375A0000}"/>
    <cellStyle name="Normal 4 3 8 2 2 3 2 2" xfId="29427" xr:uid="{00000000-0005-0000-0000-0000385A0000}"/>
    <cellStyle name="Normal 4 3 8 2 2 3 3" xfId="11966" xr:uid="{00000000-0005-0000-0000-0000395A0000}"/>
    <cellStyle name="Normal 4 3 8 2 2 3 4" xfId="23668" xr:uid="{00000000-0005-0000-0000-00003A5A0000}"/>
    <cellStyle name="Normal 4 3 8 2 2 3 5" xfId="36524" xr:uid="{00000000-0005-0000-0000-00003B5A0000}"/>
    <cellStyle name="Normal 4 3 8 2 2 4" xfId="17774" xr:uid="{00000000-0005-0000-0000-00003C5A0000}"/>
    <cellStyle name="Normal 4 3 8 2 2 4 2" xfId="29425" xr:uid="{00000000-0005-0000-0000-00003D5A0000}"/>
    <cellStyle name="Normal 4 3 8 2 2 5" xfId="11964" xr:uid="{00000000-0005-0000-0000-00003E5A0000}"/>
    <cellStyle name="Normal 4 3 8 2 2 6" xfId="23666" xr:uid="{00000000-0005-0000-0000-00003F5A0000}"/>
    <cellStyle name="Normal 4 3 8 2 2 7" xfId="36525" xr:uid="{00000000-0005-0000-0000-0000405A0000}"/>
    <cellStyle name="Normal 4 3 8 2 3" xfId="3417" xr:uid="{00000000-0005-0000-0000-0000415A0000}"/>
    <cellStyle name="Normal 4 3 8 2 3 2" xfId="7651" xr:uid="{00000000-0005-0000-0000-0000425A0000}"/>
    <cellStyle name="Normal 4 3 8 2 3 2 2" xfId="17777" xr:uid="{00000000-0005-0000-0000-0000435A0000}"/>
    <cellStyle name="Normal 4 3 8 2 3 2 3" xfId="29428" xr:uid="{00000000-0005-0000-0000-0000445A0000}"/>
    <cellStyle name="Normal 4 3 8 2 3 2 4" xfId="36526" xr:uid="{00000000-0005-0000-0000-0000455A0000}"/>
    <cellStyle name="Normal 4 3 8 2 3 3" xfId="11967" xr:uid="{00000000-0005-0000-0000-0000465A0000}"/>
    <cellStyle name="Normal 4 3 8 2 3 4" xfId="23669" xr:uid="{00000000-0005-0000-0000-0000475A0000}"/>
    <cellStyle name="Normal 4 3 8 2 3 5" xfId="36527" xr:uid="{00000000-0005-0000-0000-0000485A0000}"/>
    <cellStyle name="Normal 4 3 8 2 4" xfId="5197" xr:uid="{00000000-0005-0000-0000-0000495A0000}"/>
    <cellStyle name="Normal 4 3 8 2 4 2" xfId="17778" xr:uid="{00000000-0005-0000-0000-00004A5A0000}"/>
    <cellStyle name="Normal 4 3 8 2 4 2 2" xfId="29429" xr:uid="{00000000-0005-0000-0000-00004B5A0000}"/>
    <cellStyle name="Normal 4 3 8 2 4 3" xfId="11968" xr:uid="{00000000-0005-0000-0000-00004C5A0000}"/>
    <cellStyle name="Normal 4 3 8 2 4 4" xfId="23670" xr:uid="{00000000-0005-0000-0000-00004D5A0000}"/>
    <cellStyle name="Normal 4 3 8 2 4 5" xfId="36528" xr:uid="{00000000-0005-0000-0000-00004E5A0000}"/>
    <cellStyle name="Normal 4 3 8 2 5" xfId="17773" xr:uid="{00000000-0005-0000-0000-00004F5A0000}"/>
    <cellStyle name="Normal 4 3 8 2 5 2" xfId="29424" xr:uid="{00000000-0005-0000-0000-0000505A0000}"/>
    <cellStyle name="Normal 4 3 8 2 6" xfId="11963" xr:uid="{00000000-0005-0000-0000-0000515A0000}"/>
    <cellStyle name="Normal 4 3 8 2 7" xfId="23665" xr:uid="{00000000-0005-0000-0000-0000525A0000}"/>
    <cellStyle name="Normal 4 3 8 2 8" xfId="36529" xr:uid="{00000000-0005-0000-0000-0000535A0000}"/>
    <cellStyle name="Normal 4 3 8 3" xfId="1337" xr:uid="{00000000-0005-0000-0000-0000545A0000}"/>
    <cellStyle name="Normal 4 3 8 3 2" xfId="1338" xr:uid="{00000000-0005-0000-0000-0000555A0000}"/>
    <cellStyle name="Normal 4 3 8 3 2 2" xfId="3420" xr:uid="{00000000-0005-0000-0000-0000565A0000}"/>
    <cellStyle name="Normal 4 3 8 3 2 2 2" xfId="7654" xr:uid="{00000000-0005-0000-0000-0000575A0000}"/>
    <cellStyle name="Normal 4 3 8 3 2 2 2 2" xfId="17781" xr:uid="{00000000-0005-0000-0000-0000585A0000}"/>
    <cellStyle name="Normal 4 3 8 3 2 2 2 3" xfId="29432" xr:uid="{00000000-0005-0000-0000-0000595A0000}"/>
    <cellStyle name="Normal 4 3 8 3 2 2 2 4" xfId="36530" xr:uid="{00000000-0005-0000-0000-00005A5A0000}"/>
    <cellStyle name="Normal 4 3 8 3 2 2 3" xfId="11971" xr:uid="{00000000-0005-0000-0000-00005B5A0000}"/>
    <cellStyle name="Normal 4 3 8 3 2 2 4" xfId="23673" xr:uid="{00000000-0005-0000-0000-00005C5A0000}"/>
    <cellStyle name="Normal 4 3 8 3 2 2 5" xfId="36531" xr:uid="{00000000-0005-0000-0000-00005D5A0000}"/>
    <cellStyle name="Normal 4 3 8 3 2 3" xfId="6135" xr:uid="{00000000-0005-0000-0000-00005E5A0000}"/>
    <cellStyle name="Normal 4 3 8 3 2 3 2" xfId="17782" xr:uid="{00000000-0005-0000-0000-00005F5A0000}"/>
    <cellStyle name="Normal 4 3 8 3 2 3 2 2" xfId="29433" xr:uid="{00000000-0005-0000-0000-0000605A0000}"/>
    <cellStyle name="Normal 4 3 8 3 2 3 3" xfId="11972" xr:uid="{00000000-0005-0000-0000-0000615A0000}"/>
    <cellStyle name="Normal 4 3 8 3 2 3 4" xfId="23674" xr:uid="{00000000-0005-0000-0000-0000625A0000}"/>
    <cellStyle name="Normal 4 3 8 3 2 3 5" xfId="36532" xr:uid="{00000000-0005-0000-0000-0000635A0000}"/>
    <cellStyle name="Normal 4 3 8 3 2 4" xfId="17780" xr:uid="{00000000-0005-0000-0000-0000645A0000}"/>
    <cellStyle name="Normal 4 3 8 3 2 4 2" xfId="29431" xr:uid="{00000000-0005-0000-0000-0000655A0000}"/>
    <cellStyle name="Normal 4 3 8 3 2 5" xfId="11970" xr:uid="{00000000-0005-0000-0000-0000665A0000}"/>
    <cellStyle name="Normal 4 3 8 3 2 6" xfId="23672" xr:uid="{00000000-0005-0000-0000-0000675A0000}"/>
    <cellStyle name="Normal 4 3 8 3 2 7" xfId="36533" xr:uid="{00000000-0005-0000-0000-0000685A0000}"/>
    <cellStyle name="Normal 4 3 8 3 3" xfId="3419" xr:uid="{00000000-0005-0000-0000-0000695A0000}"/>
    <cellStyle name="Normal 4 3 8 3 3 2" xfId="7653" xr:uid="{00000000-0005-0000-0000-00006A5A0000}"/>
    <cellStyle name="Normal 4 3 8 3 3 2 2" xfId="17783" xr:uid="{00000000-0005-0000-0000-00006B5A0000}"/>
    <cellStyle name="Normal 4 3 8 3 3 2 3" xfId="29434" xr:uid="{00000000-0005-0000-0000-00006C5A0000}"/>
    <cellStyle name="Normal 4 3 8 3 3 2 4" xfId="36534" xr:uid="{00000000-0005-0000-0000-00006D5A0000}"/>
    <cellStyle name="Normal 4 3 8 3 3 3" xfId="11973" xr:uid="{00000000-0005-0000-0000-00006E5A0000}"/>
    <cellStyle name="Normal 4 3 8 3 3 4" xfId="23675" xr:uid="{00000000-0005-0000-0000-00006F5A0000}"/>
    <cellStyle name="Normal 4 3 8 3 3 5" xfId="36535" xr:uid="{00000000-0005-0000-0000-0000705A0000}"/>
    <cellStyle name="Normal 4 3 8 3 4" xfId="4955" xr:uid="{00000000-0005-0000-0000-0000715A0000}"/>
    <cellStyle name="Normal 4 3 8 3 4 2" xfId="17784" xr:uid="{00000000-0005-0000-0000-0000725A0000}"/>
    <cellStyle name="Normal 4 3 8 3 4 2 2" xfId="29435" xr:uid="{00000000-0005-0000-0000-0000735A0000}"/>
    <cellStyle name="Normal 4 3 8 3 4 3" xfId="11974" xr:uid="{00000000-0005-0000-0000-0000745A0000}"/>
    <cellStyle name="Normal 4 3 8 3 4 4" xfId="23676" xr:uid="{00000000-0005-0000-0000-0000755A0000}"/>
    <cellStyle name="Normal 4 3 8 3 4 5" xfId="36536" xr:uid="{00000000-0005-0000-0000-0000765A0000}"/>
    <cellStyle name="Normal 4 3 8 3 5" xfId="17779" xr:uid="{00000000-0005-0000-0000-0000775A0000}"/>
    <cellStyle name="Normal 4 3 8 3 5 2" xfId="29430" xr:uid="{00000000-0005-0000-0000-0000785A0000}"/>
    <cellStyle name="Normal 4 3 8 3 6" xfId="11969" xr:uid="{00000000-0005-0000-0000-0000795A0000}"/>
    <cellStyle name="Normal 4 3 8 3 7" xfId="23671" xr:uid="{00000000-0005-0000-0000-00007A5A0000}"/>
    <cellStyle name="Normal 4 3 8 3 8" xfId="36537" xr:uid="{00000000-0005-0000-0000-00007B5A0000}"/>
    <cellStyle name="Normal 4 3 8 4" xfId="1339" xr:uid="{00000000-0005-0000-0000-00007C5A0000}"/>
    <cellStyle name="Normal 4 3 8 4 2" xfId="1340" xr:uid="{00000000-0005-0000-0000-00007D5A0000}"/>
    <cellStyle name="Normal 4 3 8 4 2 2" xfId="3422" xr:uid="{00000000-0005-0000-0000-00007E5A0000}"/>
    <cellStyle name="Normal 4 3 8 4 2 2 2" xfId="7656" xr:uid="{00000000-0005-0000-0000-00007F5A0000}"/>
    <cellStyle name="Normal 4 3 8 4 2 2 2 2" xfId="17787" xr:uid="{00000000-0005-0000-0000-0000805A0000}"/>
    <cellStyle name="Normal 4 3 8 4 2 2 2 3" xfId="29438" xr:uid="{00000000-0005-0000-0000-0000815A0000}"/>
    <cellStyle name="Normal 4 3 8 4 2 2 2 4" xfId="36538" xr:uid="{00000000-0005-0000-0000-0000825A0000}"/>
    <cellStyle name="Normal 4 3 8 4 2 2 3" xfId="11977" xr:uid="{00000000-0005-0000-0000-0000835A0000}"/>
    <cellStyle name="Normal 4 3 8 4 2 2 4" xfId="23679" xr:uid="{00000000-0005-0000-0000-0000845A0000}"/>
    <cellStyle name="Normal 4 3 8 4 2 2 5" xfId="36539" xr:uid="{00000000-0005-0000-0000-0000855A0000}"/>
    <cellStyle name="Normal 4 3 8 4 2 3" xfId="6136" xr:uid="{00000000-0005-0000-0000-0000865A0000}"/>
    <cellStyle name="Normal 4 3 8 4 2 3 2" xfId="17788" xr:uid="{00000000-0005-0000-0000-0000875A0000}"/>
    <cellStyle name="Normal 4 3 8 4 2 3 2 2" xfId="29439" xr:uid="{00000000-0005-0000-0000-0000885A0000}"/>
    <cellStyle name="Normal 4 3 8 4 2 3 3" xfId="11978" xr:uid="{00000000-0005-0000-0000-0000895A0000}"/>
    <cellStyle name="Normal 4 3 8 4 2 3 4" xfId="23680" xr:uid="{00000000-0005-0000-0000-00008A5A0000}"/>
    <cellStyle name="Normal 4 3 8 4 2 3 5" xfId="36540" xr:uid="{00000000-0005-0000-0000-00008B5A0000}"/>
    <cellStyle name="Normal 4 3 8 4 2 4" xfId="17786" xr:uid="{00000000-0005-0000-0000-00008C5A0000}"/>
    <cellStyle name="Normal 4 3 8 4 2 4 2" xfId="29437" xr:uid="{00000000-0005-0000-0000-00008D5A0000}"/>
    <cellStyle name="Normal 4 3 8 4 2 5" xfId="11976" xr:uid="{00000000-0005-0000-0000-00008E5A0000}"/>
    <cellStyle name="Normal 4 3 8 4 2 6" xfId="23678" xr:uid="{00000000-0005-0000-0000-00008F5A0000}"/>
    <cellStyle name="Normal 4 3 8 4 2 7" xfId="36541" xr:uid="{00000000-0005-0000-0000-0000905A0000}"/>
    <cellStyle name="Normal 4 3 8 4 3" xfId="3421" xr:uid="{00000000-0005-0000-0000-0000915A0000}"/>
    <cellStyle name="Normal 4 3 8 4 3 2" xfId="7655" xr:uid="{00000000-0005-0000-0000-0000925A0000}"/>
    <cellStyle name="Normal 4 3 8 4 3 2 2" xfId="17789" xr:uid="{00000000-0005-0000-0000-0000935A0000}"/>
    <cellStyle name="Normal 4 3 8 4 3 2 3" xfId="29440" xr:uid="{00000000-0005-0000-0000-0000945A0000}"/>
    <cellStyle name="Normal 4 3 8 4 3 2 4" xfId="36542" xr:uid="{00000000-0005-0000-0000-0000955A0000}"/>
    <cellStyle name="Normal 4 3 8 4 3 3" xfId="11979" xr:uid="{00000000-0005-0000-0000-0000965A0000}"/>
    <cellStyle name="Normal 4 3 8 4 3 4" xfId="23681" xr:uid="{00000000-0005-0000-0000-0000975A0000}"/>
    <cellStyle name="Normal 4 3 8 4 3 5" xfId="36543" xr:uid="{00000000-0005-0000-0000-0000985A0000}"/>
    <cellStyle name="Normal 4 3 8 4 4" xfId="5406" xr:uid="{00000000-0005-0000-0000-0000995A0000}"/>
    <cellStyle name="Normal 4 3 8 4 4 2" xfId="17790" xr:uid="{00000000-0005-0000-0000-00009A5A0000}"/>
    <cellStyle name="Normal 4 3 8 4 4 2 2" xfId="29441" xr:uid="{00000000-0005-0000-0000-00009B5A0000}"/>
    <cellStyle name="Normal 4 3 8 4 4 3" xfId="11980" xr:uid="{00000000-0005-0000-0000-00009C5A0000}"/>
    <cellStyle name="Normal 4 3 8 4 4 4" xfId="23682" xr:uid="{00000000-0005-0000-0000-00009D5A0000}"/>
    <cellStyle name="Normal 4 3 8 4 4 5" xfId="36544" xr:uid="{00000000-0005-0000-0000-00009E5A0000}"/>
    <cellStyle name="Normal 4 3 8 4 5" xfId="17785" xr:uid="{00000000-0005-0000-0000-00009F5A0000}"/>
    <cellStyle name="Normal 4 3 8 4 5 2" xfId="29436" xr:uid="{00000000-0005-0000-0000-0000A05A0000}"/>
    <cellStyle name="Normal 4 3 8 4 6" xfId="11975" xr:uid="{00000000-0005-0000-0000-0000A15A0000}"/>
    <cellStyle name="Normal 4 3 8 4 7" xfId="23677" xr:uid="{00000000-0005-0000-0000-0000A25A0000}"/>
    <cellStyle name="Normal 4 3 8 4 8" xfId="36545" xr:uid="{00000000-0005-0000-0000-0000A35A0000}"/>
    <cellStyle name="Normal 4 3 8 5" xfId="1341" xr:uid="{00000000-0005-0000-0000-0000A45A0000}"/>
    <cellStyle name="Normal 4 3 8 5 2" xfId="3423" xr:uid="{00000000-0005-0000-0000-0000A55A0000}"/>
    <cellStyle name="Normal 4 3 8 5 2 2" xfId="7657" xr:uid="{00000000-0005-0000-0000-0000A65A0000}"/>
    <cellStyle name="Normal 4 3 8 5 2 2 2" xfId="17792" xr:uid="{00000000-0005-0000-0000-0000A75A0000}"/>
    <cellStyle name="Normal 4 3 8 5 2 2 3" xfId="29443" xr:uid="{00000000-0005-0000-0000-0000A85A0000}"/>
    <cellStyle name="Normal 4 3 8 5 2 2 4" xfId="36546" xr:uid="{00000000-0005-0000-0000-0000A95A0000}"/>
    <cellStyle name="Normal 4 3 8 5 2 3" xfId="11982" xr:uid="{00000000-0005-0000-0000-0000AA5A0000}"/>
    <cellStyle name="Normal 4 3 8 5 2 4" xfId="23684" xr:uid="{00000000-0005-0000-0000-0000AB5A0000}"/>
    <cellStyle name="Normal 4 3 8 5 2 5" xfId="36547" xr:uid="{00000000-0005-0000-0000-0000AC5A0000}"/>
    <cellStyle name="Normal 4 3 8 5 3" xfId="6137" xr:uid="{00000000-0005-0000-0000-0000AD5A0000}"/>
    <cellStyle name="Normal 4 3 8 5 3 2" xfId="17793" xr:uid="{00000000-0005-0000-0000-0000AE5A0000}"/>
    <cellStyle name="Normal 4 3 8 5 3 2 2" xfId="29444" xr:uid="{00000000-0005-0000-0000-0000AF5A0000}"/>
    <cellStyle name="Normal 4 3 8 5 3 3" xfId="11983" xr:uid="{00000000-0005-0000-0000-0000B05A0000}"/>
    <cellStyle name="Normal 4 3 8 5 3 4" xfId="23685" xr:uid="{00000000-0005-0000-0000-0000B15A0000}"/>
    <cellStyle name="Normal 4 3 8 5 3 5" xfId="36548" xr:uid="{00000000-0005-0000-0000-0000B25A0000}"/>
    <cellStyle name="Normal 4 3 8 5 4" xfId="17791" xr:uid="{00000000-0005-0000-0000-0000B35A0000}"/>
    <cellStyle name="Normal 4 3 8 5 4 2" xfId="29442" xr:uid="{00000000-0005-0000-0000-0000B45A0000}"/>
    <cellStyle name="Normal 4 3 8 5 5" xfId="11981" xr:uid="{00000000-0005-0000-0000-0000B55A0000}"/>
    <cellStyle name="Normal 4 3 8 5 6" xfId="23683" xr:uid="{00000000-0005-0000-0000-0000B65A0000}"/>
    <cellStyle name="Normal 4 3 8 5 7" xfId="36549" xr:uid="{00000000-0005-0000-0000-0000B75A0000}"/>
    <cellStyle name="Normal 4 3 8 6" xfId="3416" xr:uid="{00000000-0005-0000-0000-0000B85A0000}"/>
    <cellStyle name="Normal 4 3 8 6 2" xfId="7650" xr:uid="{00000000-0005-0000-0000-0000B95A0000}"/>
    <cellStyle name="Normal 4 3 8 6 2 2" xfId="17794" xr:uid="{00000000-0005-0000-0000-0000BA5A0000}"/>
    <cellStyle name="Normal 4 3 8 6 2 3" xfId="29445" xr:uid="{00000000-0005-0000-0000-0000BB5A0000}"/>
    <cellStyle name="Normal 4 3 8 6 2 4" xfId="36550" xr:uid="{00000000-0005-0000-0000-0000BC5A0000}"/>
    <cellStyle name="Normal 4 3 8 6 3" xfId="11984" xr:uid="{00000000-0005-0000-0000-0000BD5A0000}"/>
    <cellStyle name="Normal 4 3 8 6 4" xfId="23686" xr:uid="{00000000-0005-0000-0000-0000BE5A0000}"/>
    <cellStyle name="Normal 4 3 8 6 5" xfId="36551" xr:uid="{00000000-0005-0000-0000-0000BF5A0000}"/>
    <cellStyle name="Normal 4 3 8 7" xfId="4713" xr:uid="{00000000-0005-0000-0000-0000C05A0000}"/>
    <cellStyle name="Normal 4 3 8 7 2" xfId="17795" xr:uid="{00000000-0005-0000-0000-0000C15A0000}"/>
    <cellStyle name="Normal 4 3 8 7 2 2" xfId="29446" xr:uid="{00000000-0005-0000-0000-0000C25A0000}"/>
    <cellStyle name="Normal 4 3 8 7 3" xfId="11985" xr:uid="{00000000-0005-0000-0000-0000C35A0000}"/>
    <cellStyle name="Normal 4 3 8 7 4" xfId="23687" xr:uid="{00000000-0005-0000-0000-0000C45A0000}"/>
    <cellStyle name="Normal 4 3 8 7 5" xfId="36552" xr:uid="{00000000-0005-0000-0000-0000C55A0000}"/>
    <cellStyle name="Normal 4 3 8 8" xfId="17772" xr:uid="{00000000-0005-0000-0000-0000C65A0000}"/>
    <cellStyle name="Normal 4 3 8 8 2" xfId="29423" xr:uid="{00000000-0005-0000-0000-0000C75A0000}"/>
    <cellStyle name="Normal 4 3 8 9" xfId="11962" xr:uid="{00000000-0005-0000-0000-0000C85A0000}"/>
    <cellStyle name="Normal 4 3 9" xfId="1342" xr:uid="{00000000-0005-0000-0000-0000C95A0000}"/>
    <cellStyle name="Normal 4 3 9 2" xfId="1343" xr:uid="{00000000-0005-0000-0000-0000CA5A0000}"/>
    <cellStyle name="Normal 4 3 9 2 2" xfId="3425" xr:uid="{00000000-0005-0000-0000-0000CB5A0000}"/>
    <cellStyle name="Normal 4 3 9 2 2 2" xfId="7659" xr:uid="{00000000-0005-0000-0000-0000CC5A0000}"/>
    <cellStyle name="Normal 4 3 9 2 2 2 2" xfId="17798" xr:uid="{00000000-0005-0000-0000-0000CD5A0000}"/>
    <cellStyle name="Normal 4 3 9 2 2 2 3" xfId="29449" xr:uid="{00000000-0005-0000-0000-0000CE5A0000}"/>
    <cellStyle name="Normal 4 3 9 2 2 2 4" xfId="36553" xr:uid="{00000000-0005-0000-0000-0000CF5A0000}"/>
    <cellStyle name="Normal 4 3 9 2 2 3" xfId="11988" xr:uid="{00000000-0005-0000-0000-0000D05A0000}"/>
    <cellStyle name="Normal 4 3 9 2 2 4" xfId="23690" xr:uid="{00000000-0005-0000-0000-0000D15A0000}"/>
    <cellStyle name="Normal 4 3 9 2 2 5" xfId="36554" xr:uid="{00000000-0005-0000-0000-0000D25A0000}"/>
    <cellStyle name="Normal 4 3 9 2 3" xfId="6138" xr:uid="{00000000-0005-0000-0000-0000D35A0000}"/>
    <cellStyle name="Normal 4 3 9 2 3 2" xfId="17799" xr:uid="{00000000-0005-0000-0000-0000D45A0000}"/>
    <cellStyle name="Normal 4 3 9 2 3 2 2" xfId="29450" xr:uid="{00000000-0005-0000-0000-0000D55A0000}"/>
    <cellStyle name="Normal 4 3 9 2 3 3" xfId="11989" xr:uid="{00000000-0005-0000-0000-0000D65A0000}"/>
    <cellStyle name="Normal 4 3 9 2 3 4" xfId="23691" xr:uid="{00000000-0005-0000-0000-0000D75A0000}"/>
    <cellStyle name="Normal 4 3 9 2 3 5" xfId="36555" xr:uid="{00000000-0005-0000-0000-0000D85A0000}"/>
    <cellStyle name="Normal 4 3 9 2 4" xfId="17797" xr:uid="{00000000-0005-0000-0000-0000D95A0000}"/>
    <cellStyle name="Normal 4 3 9 2 4 2" xfId="29448" xr:uid="{00000000-0005-0000-0000-0000DA5A0000}"/>
    <cellStyle name="Normal 4 3 9 2 5" xfId="11987" xr:uid="{00000000-0005-0000-0000-0000DB5A0000}"/>
    <cellStyle name="Normal 4 3 9 2 6" xfId="23689" xr:uid="{00000000-0005-0000-0000-0000DC5A0000}"/>
    <cellStyle name="Normal 4 3 9 2 7" xfId="36556" xr:uid="{00000000-0005-0000-0000-0000DD5A0000}"/>
    <cellStyle name="Normal 4 3 9 3" xfId="3424" xr:uid="{00000000-0005-0000-0000-0000DE5A0000}"/>
    <cellStyle name="Normal 4 3 9 3 2" xfId="7658" xr:uid="{00000000-0005-0000-0000-0000DF5A0000}"/>
    <cellStyle name="Normal 4 3 9 3 2 2" xfId="17800" xr:uid="{00000000-0005-0000-0000-0000E05A0000}"/>
    <cellStyle name="Normal 4 3 9 3 2 3" xfId="29451" xr:uid="{00000000-0005-0000-0000-0000E15A0000}"/>
    <cellStyle name="Normal 4 3 9 3 2 4" xfId="36557" xr:uid="{00000000-0005-0000-0000-0000E25A0000}"/>
    <cellStyle name="Normal 4 3 9 3 3" xfId="11990" xr:uid="{00000000-0005-0000-0000-0000E35A0000}"/>
    <cellStyle name="Normal 4 3 9 3 4" xfId="23692" xr:uid="{00000000-0005-0000-0000-0000E45A0000}"/>
    <cellStyle name="Normal 4 3 9 3 5" xfId="36558" xr:uid="{00000000-0005-0000-0000-0000E55A0000}"/>
    <cellStyle name="Normal 4 3 9 4" xfId="5077" xr:uid="{00000000-0005-0000-0000-0000E65A0000}"/>
    <cellStyle name="Normal 4 3 9 4 2" xfId="17801" xr:uid="{00000000-0005-0000-0000-0000E75A0000}"/>
    <cellStyle name="Normal 4 3 9 4 2 2" xfId="29452" xr:uid="{00000000-0005-0000-0000-0000E85A0000}"/>
    <cellStyle name="Normal 4 3 9 4 3" xfId="11991" xr:uid="{00000000-0005-0000-0000-0000E95A0000}"/>
    <cellStyle name="Normal 4 3 9 4 4" xfId="23693" xr:uid="{00000000-0005-0000-0000-0000EA5A0000}"/>
    <cellStyle name="Normal 4 3 9 4 5" xfId="36559" xr:uid="{00000000-0005-0000-0000-0000EB5A0000}"/>
    <cellStyle name="Normal 4 3 9 5" xfId="17796" xr:uid="{00000000-0005-0000-0000-0000EC5A0000}"/>
    <cellStyle name="Normal 4 3 9 5 2" xfId="29447" xr:uid="{00000000-0005-0000-0000-0000ED5A0000}"/>
    <cellStyle name="Normal 4 3 9 6" xfId="11986" xr:uid="{00000000-0005-0000-0000-0000EE5A0000}"/>
    <cellStyle name="Normal 4 3 9 7" xfId="23688" xr:uid="{00000000-0005-0000-0000-0000EF5A0000}"/>
    <cellStyle name="Normal 4 3 9 8" xfId="36560" xr:uid="{00000000-0005-0000-0000-0000F05A0000}"/>
    <cellStyle name="Normal 4 4" xfId="1344" xr:uid="{00000000-0005-0000-0000-0000F15A0000}"/>
    <cellStyle name="Normal 4 4 10" xfId="4596" xr:uid="{00000000-0005-0000-0000-0000F25A0000}"/>
    <cellStyle name="Normal 4 4 10 2" xfId="17802" xr:uid="{00000000-0005-0000-0000-0000F35A0000}"/>
    <cellStyle name="Normal 4 4 10 3" xfId="29453" xr:uid="{00000000-0005-0000-0000-0000F45A0000}"/>
    <cellStyle name="Normal 4 4 10 4" xfId="36561" xr:uid="{00000000-0005-0000-0000-0000F55A0000}"/>
    <cellStyle name="Normal 4 4 11" xfId="20273" xr:uid="{00000000-0005-0000-0000-0000F65A0000}"/>
    <cellStyle name="Normal 4 4 11 2" xfId="36562" xr:uid="{00000000-0005-0000-0000-0000F75A0000}"/>
    <cellStyle name="Normal 4 4 12" xfId="20335" xr:uid="{00000000-0005-0000-0000-0000F85A0000}"/>
    <cellStyle name="Normal 4 4 13" xfId="11992" xr:uid="{00000000-0005-0000-0000-0000F95A0000}"/>
    <cellStyle name="Normal 4 4 14" xfId="23694" xr:uid="{00000000-0005-0000-0000-0000FA5A0000}"/>
    <cellStyle name="Normal 4 4 15" xfId="36563" xr:uid="{00000000-0005-0000-0000-0000FB5A0000}"/>
    <cellStyle name="Normal 4 4 2" xfId="1345" xr:uid="{00000000-0005-0000-0000-0000FC5A0000}"/>
    <cellStyle name="Normal 4 4 2 10" xfId="23695" xr:uid="{00000000-0005-0000-0000-0000FD5A0000}"/>
    <cellStyle name="Normal 4 4 2 11" xfId="36564" xr:uid="{00000000-0005-0000-0000-0000FE5A0000}"/>
    <cellStyle name="Normal 4 4 2 2" xfId="1346" xr:uid="{00000000-0005-0000-0000-0000FF5A0000}"/>
    <cellStyle name="Normal 4 4 2 2 2" xfId="1347" xr:uid="{00000000-0005-0000-0000-0000005B0000}"/>
    <cellStyle name="Normal 4 4 2 2 2 2" xfId="3429" xr:uid="{00000000-0005-0000-0000-0000015B0000}"/>
    <cellStyle name="Normal 4 4 2 2 2 2 2" xfId="7663" xr:uid="{00000000-0005-0000-0000-0000025B0000}"/>
    <cellStyle name="Normal 4 4 2 2 2 2 2 2" xfId="17806" xr:uid="{00000000-0005-0000-0000-0000035B0000}"/>
    <cellStyle name="Normal 4 4 2 2 2 2 2 3" xfId="29457" xr:uid="{00000000-0005-0000-0000-0000045B0000}"/>
    <cellStyle name="Normal 4 4 2 2 2 2 2 4" xfId="36565" xr:uid="{00000000-0005-0000-0000-0000055B0000}"/>
    <cellStyle name="Normal 4 4 2 2 2 2 3" xfId="11996" xr:uid="{00000000-0005-0000-0000-0000065B0000}"/>
    <cellStyle name="Normal 4 4 2 2 2 2 4" xfId="23698" xr:uid="{00000000-0005-0000-0000-0000075B0000}"/>
    <cellStyle name="Normal 4 4 2 2 2 2 5" xfId="36566" xr:uid="{00000000-0005-0000-0000-0000085B0000}"/>
    <cellStyle name="Normal 4 4 2 2 2 3" xfId="6139" xr:uid="{00000000-0005-0000-0000-0000095B0000}"/>
    <cellStyle name="Normal 4 4 2 2 2 3 2" xfId="17807" xr:uid="{00000000-0005-0000-0000-00000A5B0000}"/>
    <cellStyle name="Normal 4 4 2 2 2 3 2 2" xfId="29458" xr:uid="{00000000-0005-0000-0000-00000B5B0000}"/>
    <cellStyle name="Normal 4 4 2 2 2 3 3" xfId="11997" xr:uid="{00000000-0005-0000-0000-00000C5B0000}"/>
    <cellStyle name="Normal 4 4 2 2 2 3 4" xfId="23699" xr:uid="{00000000-0005-0000-0000-00000D5B0000}"/>
    <cellStyle name="Normal 4 4 2 2 2 3 5" xfId="36567" xr:uid="{00000000-0005-0000-0000-00000E5B0000}"/>
    <cellStyle name="Normal 4 4 2 2 2 4" xfId="17805" xr:uid="{00000000-0005-0000-0000-00000F5B0000}"/>
    <cellStyle name="Normal 4 4 2 2 2 4 2" xfId="29456" xr:uid="{00000000-0005-0000-0000-0000105B0000}"/>
    <cellStyle name="Normal 4 4 2 2 2 5" xfId="11995" xr:uid="{00000000-0005-0000-0000-0000115B0000}"/>
    <cellStyle name="Normal 4 4 2 2 2 6" xfId="23697" xr:uid="{00000000-0005-0000-0000-0000125B0000}"/>
    <cellStyle name="Normal 4 4 2 2 2 7" xfId="36568" xr:uid="{00000000-0005-0000-0000-0000135B0000}"/>
    <cellStyle name="Normal 4 4 2 2 3" xfId="3428" xr:uid="{00000000-0005-0000-0000-0000145B0000}"/>
    <cellStyle name="Normal 4 4 2 2 3 2" xfId="7662" xr:uid="{00000000-0005-0000-0000-0000155B0000}"/>
    <cellStyle name="Normal 4 4 2 2 3 2 2" xfId="17808" xr:uid="{00000000-0005-0000-0000-0000165B0000}"/>
    <cellStyle name="Normal 4 4 2 2 3 2 3" xfId="29459" xr:uid="{00000000-0005-0000-0000-0000175B0000}"/>
    <cellStyle name="Normal 4 4 2 2 3 2 4" xfId="36569" xr:uid="{00000000-0005-0000-0000-0000185B0000}"/>
    <cellStyle name="Normal 4 4 2 2 3 3" xfId="11998" xr:uid="{00000000-0005-0000-0000-0000195B0000}"/>
    <cellStyle name="Normal 4 4 2 2 3 4" xfId="23700" xr:uid="{00000000-0005-0000-0000-00001A5B0000}"/>
    <cellStyle name="Normal 4 4 2 2 3 5" xfId="36570" xr:uid="{00000000-0005-0000-0000-00001B5B0000}"/>
    <cellStyle name="Normal 4 4 2 2 4" xfId="5113" xr:uid="{00000000-0005-0000-0000-00001C5B0000}"/>
    <cellStyle name="Normal 4 4 2 2 4 2" xfId="17809" xr:uid="{00000000-0005-0000-0000-00001D5B0000}"/>
    <cellStyle name="Normal 4 4 2 2 4 2 2" xfId="29460" xr:uid="{00000000-0005-0000-0000-00001E5B0000}"/>
    <cellStyle name="Normal 4 4 2 2 4 3" xfId="11999" xr:uid="{00000000-0005-0000-0000-00001F5B0000}"/>
    <cellStyle name="Normal 4 4 2 2 4 4" xfId="23701" xr:uid="{00000000-0005-0000-0000-0000205B0000}"/>
    <cellStyle name="Normal 4 4 2 2 4 5" xfId="36571" xr:uid="{00000000-0005-0000-0000-0000215B0000}"/>
    <cellStyle name="Normal 4 4 2 2 5" xfId="17804" xr:uid="{00000000-0005-0000-0000-0000225B0000}"/>
    <cellStyle name="Normal 4 4 2 2 5 2" xfId="29455" xr:uid="{00000000-0005-0000-0000-0000235B0000}"/>
    <cellStyle name="Normal 4 4 2 2 6" xfId="11994" xr:uid="{00000000-0005-0000-0000-0000245B0000}"/>
    <cellStyle name="Normal 4 4 2 2 7" xfId="23696" xr:uid="{00000000-0005-0000-0000-0000255B0000}"/>
    <cellStyle name="Normal 4 4 2 2 8" xfId="36572" xr:uid="{00000000-0005-0000-0000-0000265B0000}"/>
    <cellStyle name="Normal 4 4 2 3" xfId="1348" xr:uid="{00000000-0005-0000-0000-0000275B0000}"/>
    <cellStyle name="Normal 4 4 2 3 2" xfId="1349" xr:uid="{00000000-0005-0000-0000-0000285B0000}"/>
    <cellStyle name="Normal 4 4 2 3 2 2" xfId="3431" xr:uid="{00000000-0005-0000-0000-0000295B0000}"/>
    <cellStyle name="Normal 4 4 2 3 2 2 2" xfId="7665" xr:uid="{00000000-0005-0000-0000-00002A5B0000}"/>
    <cellStyle name="Normal 4 4 2 3 2 2 2 2" xfId="17812" xr:uid="{00000000-0005-0000-0000-00002B5B0000}"/>
    <cellStyle name="Normal 4 4 2 3 2 2 2 3" xfId="29463" xr:uid="{00000000-0005-0000-0000-00002C5B0000}"/>
    <cellStyle name="Normal 4 4 2 3 2 2 2 4" xfId="36573" xr:uid="{00000000-0005-0000-0000-00002D5B0000}"/>
    <cellStyle name="Normal 4 4 2 3 2 2 3" xfId="12002" xr:uid="{00000000-0005-0000-0000-00002E5B0000}"/>
    <cellStyle name="Normal 4 4 2 3 2 2 4" xfId="23704" xr:uid="{00000000-0005-0000-0000-00002F5B0000}"/>
    <cellStyle name="Normal 4 4 2 3 2 2 5" xfId="36574" xr:uid="{00000000-0005-0000-0000-0000305B0000}"/>
    <cellStyle name="Normal 4 4 2 3 2 3" xfId="6140" xr:uid="{00000000-0005-0000-0000-0000315B0000}"/>
    <cellStyle name="Normal 4 4 2 3 2 3 2" xfId="17813" xr:uid="{00000000-0005-0000-0000-0000325B0000}"/>
    <cellStyle name="Normal 4 4 2 3 2 3 2 2" xfId="29464" xr:uid="{00000000-0005-0000-0000-0000335B0000}"/>
    <cellStyle name="Normal 4 4 2 3 2 3 3" xfId="12003" xr:uid="{00000000-0005-0000-0000-0000345B0000}"/>
    <cellStyle name="Normal 4 4 2 3 2 3 4" xfId="23705" xr:uid="{00000000-0005-0000-0000-0000355B0000}"/>
    <cellStyle name="Normal 4 4 2 3 2 3 5" xfId="36575" xr:uid="{00000000-0005-0000-0000-0000365B0000}"/>
    <cellStyle name="Normal 4 4 2 3 2 4" xfId="17811" xr:uid="{00000000-0005-0000-0000-0000375B0000}"/>
    <cellStyle name="Normal 4 4 2 3 2 4 2" xfId="29462" xr:uid="{00000000-0005-0000-0000-0000385B0000}"/>
    <cellStyle name="Normal 4 4 2 3 2 5" xfId="12001" xr:uid="{00000000-0005-0000-0000-0000395B0000}"/>
    <cellStyle name="Normal 4 4 2 3 2 6" xfId="23703" xr:uid="{00000000-0005-0000-0000-00003A5B0000}"/>
    <cellStyle name="Normal 4 4 2 3 2 7" xfId="36576" xr:uid="{00000000-0005-0000-0000-00003B5B0000}"/>
    <cellStyle name="Normal 4 4 2 3 3" xfId="3430" xr:uid="{00000000-0005-0000-0000-00003C5B0000}"/>
    <cellStyle name="Normal 4 4 2 3 3 2" xfId="7664" xr:uid="{00000000-0005-0000-0000-00003D5B0000}"/>
    <cellStyle name="Normal 4 4 2 3 3 2 2" xfId="17814" xr:uid="{00000000-0005-0000-0000-00003E5B0000}"/>
    <cellStyle name="Normal 4 4 2 3 3 2 3" xfId="29465" xr:uid="{00000000-0005-0000-0000-00003F5B0000}"/>
    <cellStyle name="Normal 4 4 2 3 3 2 4" xfId="36577" xr:uid="{00000000-0005-0000-0000-0000405B0000}"/>
    <cellStyle name="Normal 4 4 2 3 3 3" xfId="12004" xr:uid="{00000000-0005-0000-0000-0000415B0000}"/>
    <cellStyle name="Normal 4 4 2 3 3 4" xfId="23706" xr:uid="{00000000-0005-0000-0000-0000425B0000}"/>
    <cellStyle name="Normal 4 4 2 3 3 5" xfId="36578" xr:uid="{00000000-0005-0000-0000-0000435B0000}"/>
    <cellStyle name="Normal 4 4 2 3 4" xfId="4871" xr:uid="{00000000-0005-0000-0000-0000445B0000}"/>
    <cellStyle name="Normal 4 4 2 3 4 2" xfId="17815" xr:uid="{00000000-0005-0000-0000-0000455B0000}"/>
    <cellStyle name="Normal 4 4 2 3 4 2 2" xfId="29466" xr:uid="{00000000-0005-0000-0000-0000465B0000}"/>
    <cellStyle name="Normal 4 4 2 3 4 3" xfId="12005" xr:uid="{00000000-0005-0000-0000-0000475B0000}"/>
    <cellStyle name="Normal 4 4 2 3 4 4" xfId="23707" xr:uid="{00000000-0005-0000-0000-0000485B0000}"/>
    <cellStyle name="Normal 4 4 2 3 4 5" xfId="36579" xr:uid="{00000000-0005-0000-0000-0000495B0000}"/>
    <cellStyle name="Normal 4 4 2 3 5" xfId="17810" xr:uid="{00000000-0005-0000-0000-00004A5B0000}"/>
    <cellStyle name="Normal 4 4 2 3 5 2" xfId="29461" xr:uid="{00000000-0005-0000-0000-00004B5B0000}"/>
    <cellStyle name="Normal 4 4 2 3 6" xfId="12000" xr:uid="{00000000-0005-0000-0000-00004C5B0000}"/>
    <cellStyle name="Normal 4 4 2 3 7" xfId="23702" xr:uid="{00000000-0005-0000-0000-00004D5B0000}"/>
    <cellStyle name="Normal 4 4 2 3 8" xfId="36580" xr:uid="{00000000-0005-0000-0000-00004E5B0000}"/>
    <cellStyle name="Normal 4 4 2 4" xfId="1350" xr:uid="{00000000-0005-0000-0000-00004F5B0000}"/>
    <cellStyle name="Normal 4 4 2 4 2" xfId="1351" xr:uid="{00000000-0005-0000-0000-0000505B0000}"/>
    <cellStyle name="Normal 4 4 2 4 2 2" xfId="3433" xr:uid="{00000000-0005-0000-0000-0000515B0000}"/>
    <cellStyle name="Normal 4 4 2 4 2 2 2" xfId="7667" xr:uid="{00000000-0005-0000-0000-0000525B0000}"/>
    <cellStyle name="Normal 4 4 2 4 2 2 2 2" xfId="17818" xr:uid="{00000000-0005-0000-0000-0000535B0000}"/>
    <cellStyle name="Normal 4 4 2 4 2 2 2 3" xfId="29469" xr:uid="{00000000-0005-0000-0000-0000545B0000}"/>
    <cellStyle name="Normal 4 4 2 4 2 2 2 4" xfId="36581" xr:uid="{00000000-0005-0000-0000-0000555B0000}"/>
    <cellStyle name="Normal 4 4 2 4 2 2 3" xfId="12008" xr:uid="{00000000-0005-0000-0000-0000565B0000}"/>
    <cellStyle name="Normal 4 4 2 4 2 2 4" xfId="23710" xr:uid="{00000000-0005-0000-0000-0000575B0000}"/>
    <cellStyle name="Normal 4 4 2 4 2 2 5" xfId="36582" xr:uid="{00000000-0005-0000-0000-0000585B0000}"/>
    <cellStyle name="Normal 4 4 2 4 2 3" xfId="6141" xr:uid="{00000000-0005-0000-0000-0000595B0000}"/>
    <cellStyle name="Normal 4 4 2 4 2 3 2" xfId="17819" xr:uid="{00000000-0005-0000-0000-00005A5B0000}"/>
    <cellStyle name="Normal 4 4 2 4 2 3 2 2" xfId="29470" xr:uid="{00000000-0005-0000-0000-00005B5B0000}"/>
    <cellStyle name="Normal 4 4 2 4 2 3 3" xfId="12009" xr:uid="{00000000-0005-0000-0000-00005C5B0000}"/>
    <cellStyle name="Normal 4 4 2 4 2 3 4" xfId="23711" xr:uid="{00000000-0005-0000-0000-00005D5B0000}"/>
    <cellStyle name="Normal 4 4 2 4 2 3 5" xfId="36583" xr:uid="{00000000-0005-0000-0000-00005E5B0000}"/>
    <cellStyle name="Normal 4 4 2 4 2 4" xfId="17817" xr:uid="{00000000-0005-0000-0000-00005F5B0000}"/>
    <cellStyle name="Normal 4 4 2 4 2 4 2" xfId="29468" xr:uid="{00000000-0005-0000-0000-0000605B0000}"/>
    <cellStyle name="Normal 4 4 2 4 2 5" xfId="12007" xr:uid="{00000000-0005-0000-0000-0000615B0000}"/>
    <cellStyle name="Normal 4 4 2 4 2 6" xfId="23709" xr:uid="{00000000-0005-0000-0000-0000625B0000}"/>
    <cellStyle name="Normal 4 4 2 4 2 7" xfId="36584" xr:uid="{00000000-0005-0000-0000-0000635B0000}"/>
    <cellStyle name="Normal 4 4 2 4 3" xfId="3432" xr:uid="{00000000-0005-0000-0000-0000645B0000}"/>
    <cellStyle name="Normal 4 4 2 4 3 2" xfId="7666" xr:uid="{00000000-0005-0000-0000-0000655B0000}"/>
    <cellStyle name="Normal 4 4 2 4 3 2 2" xfId="17820" xr:uid="{00000000-0005-0000-0000-0000665B0000}"/>
    <cellStyle name="Normal 4 4 2 4 3 2 3" xfId="29471" xr:uid="{00000000-0005-0000-0000-0000675B0000}"/>
    <cellStyle name="Normal 4 4 2 4 3 2 4" xfId="36585" xr:uid="{00000000-0005-0000-0000-0000685B0000}"/>
    <cellStyle name="Normal 4 4 2 4 3 3" xfId="12010" xr:uid="{00000000-0005-0000-0000-0000695B0000}"/>
    <cellStyle name="Normal 4 4 2 4 3 4" xfId="23712" xr:uid="{00000000-0005-0000-0000-00006A5B0000}"/>
    <cellStyle name="Normal 4 4 2 4 3 5" xfId="36586" xr:uid="{00000000-0005-0000-0000-00006B5B0000}"/>
    <cellStyle name="Normal 4 4 2 4 4" xfId="5322" xr:uid="{00000000-0005-0000-0000-00006C5B0000}"/>
    <cellStyle name="Normal 4 4 2 4 4 2" xfId="17821" xr:uid="{00000000-0005-0000-0000-00006D5B0000}"/>
    <cellStyle name="Normal 4 4 2 4 4 2 2" xfId="29472" xr:uid="{00000000-0005-0000-0000-00006E5B0000}"/>
    <cellStyle name="Normal 4 4 2 4 4 3" xfId="12011" xr:uid="{00000000-0005-0000-0000-00006F5B0000}"/>
    <cellStyle name="Normal 4 4 2 4 4 4" xfId="23713" xr:uid="{00000000-0005-0000-0000-0000705B0000}"/>
    <cellStyle name="Normal 4 4 2 4 4 5" xfId="36587" xr:uid="{00000000-0005-0000-0000-0000715B0000}"/>
    <cellStyle name="Normal 4 4 2 4 5" xfId="17816" xr:uid="{00000000-0005-0000-0000-0000725B0000}"/>
    <cellStyle name="Normal 4 4 2 4 5 2" xfId="29467" xr:uid="{00000000-0005-0000-0000-0000735B0000}"/>
    <cellStyle name="Normal 4 4 2 4 6" xfId="12006" xr:uid="{00000000-0005-0000-0000-0000745B0000}"/>
    <cellStyle name="Normal 4 4 2 4 7" xfId="23708" xr:uid="{00000000-0005-0000-0000-0000755B0000}"/>
    <cellStyle name="Normal 4 4 2 4 8" xfId="36588" xr:uid="{00000000-0005-0000-0000-0000765B0000}"/>
    <cellStyle name="Normal 4 4 2 5" xfId="1352" xr:uid="{00000000-0005-0000-0000-0000775B0000}"/>
    <cellStyle name="Normal 4 4 2 5 2" xfId="3434" xr:uid="{00000000-0005-0000-0000-0000785B0000}"/>
    <cellStyle name="Normal 4 4 2 5 2 2" xfId="7668" xr:uid="{00000000-0005-0000-0000-0000795B0000}"/>
    <cellStyle name="Normal 4 4 2 5 2 2 2" xfId="17823" xr:uid="{00000000-0005-0000-0000-00007A5B0000}"/>
    <cellStyle name="Normal 4 4 2 5 2 2 3" xfId="29474" xr:uid="{00000000-0005-0000-0000-00007B5B0000}"/>
    <cellStyle name="Normal 4 4 2 5 2 2 4" xfId="36589" xr:uid="{00000000-0005-0000-0000-00007C5B0000}"/>
    <cellStyle name="Normal 4 4 2 5 2 3" xfId="12013" xr:uid="{00000000-0005-0000-0000-00007D5B0000}"/>
    <cellStyle name="Normal 4 4 2 5 2 4" xfId="23715" xr:uid="{00000000-0005-0000-0000-00007E5B0000}"/>
    <cellStyle name="Normal 4 4 2 5 2 5" xfId="36590" xr:uid="{00000000-0005-0000-0000-00007F5B0000}"/>
    <cellStyle name="Normal 4 4 2 5 3" xfId="6142" xr:uid="{00000000-0005-0000-0000-0000805B0000}"/>
    <cellStyle name="Normal 4 4 2 5 3 2" xfId="17824" xr:uid="{00000000-0005-0000-0000-0000815B0000}"/>
    <cellStyle name="Normal 4 4 2 5 3 2 2" xfId="29475" xr:uid="{00000000-0005-0000-0000-0000825B0000}"/>
    <cellStyle name="Normal 4 4 2 5 3 3" xfId="12014" xr:uid="{00000000-0005-0000-0000-0000835B0000}"/>
    <cellStyle name="Normal 4 4 2 5 3 4" xfId="23716" xr:uid="{00000000-0005-0000-0000-0000845B0000}"/>
    <cellStyle name="Normal 4 4 2 5 3 5" xfId="36591" xr:uid="{00000000-0005-0000-0000-0000855B0000}"/>
    <cellStyle name="Normal 4 4 2 5 4" xfId="17822" xr:uid="{00000000-0005-0000-0000-0000865B0000}"/>
    <cellStyle name="Normal 4 4 2 5 4 2" xfId="29473" xr:uid="{00000000-0005-0000-0000-0000875B0000}"/>
    <cellStyle name="Normal 4 4 2 5 5" xfId="12012" xr:uid="{00000000-0005-0000-0000-0000885B0000}"/>
    <cellStyle name="Normal 4 4 2 5 6" xfId="23714" xr:uid="{00000000-0005-0000-0000-0000895B0000}"/>
    <cellStyle name="Normal 4 4 2 5 7" xfId="36592" xr:uid="{00000000-0005-0000-0000-00008A5B0000}"/>
    <cellStyle name="Normal 4 4 2 6" xfId="3427" xr:uid="{00000000-0005-0000-0000-00008B5B0000}"/>
    <cellStyle name="Normal 4 4 2 6 2" xfId="7661" xr:uid="{00000000-0005-0000-0000-00008C5B0000}"/>
    <cellStyle name="Normal 4 4 2 6 2 2" xfId="17825" xr:uid="{00000000-0005-0000-0000-00008D5B0000}"/>
    <cellStyle name="Normal 4 4 2 6 2 3" xfId="29476" xr:uid="{00000000-0005-0000-0000-00008E5B0000}"/>
    <cellStyle name="Normal 4 4 2 6 2 4" xfId="36593" xr:uid="{00000000-0005-0000-0000-00008F5B0000}"/>
    <cellStyle name="Normal 4 4 2 6 3" xfId="12015" xr:uid="{00000000-0005-0000-0000-0000905B0000}"/>
    <cellStyle name="Normal 4 4 2 6 4" xfId="23717" xr:uid="{00000000-0005-0000-0000-0000915B0000}"/>
    <cellStyle name="Normal 4 4 2 6 5" xfId="36594" xr:uid="{00000000-0005-0000-0000-0000925B0000}"/>
    <cellStyle name="Normal 4 4 2 7" xfId="4266" xr:uid="{00000000-0005-0000-0000-0000935B0000}"/>
    <cellStyle name="Normal 4 4 2 7 2" xfId="17826" xr:uid="{00000000-0005-0000-0000-0000945B0000}"/>
    <cellStyle name="Normal 4 4 2 7 2 2" xfId="29477" xr:uid="{00000000-0005-0000-0000-0000955B0000}"/>
    <cellStyle name="Normal 4 4 2 7 3" xfId="12016" xr:uid="{00000000-0005-0000-0000-0000965B0000}"/>
    <cellStyle name="Normal 4 4 2 7 4" xfId="23718" xr:uid="{00000000-0005-0000-0000-0000975B0000}"/>
    <cellStyle name="Normal 4 4 2 7 5" xfId="36595" xr:uid="{00000000-0005-0000-0000-0000985B0000}"/>
    <cellStyle name="Normal 4 4 2 8" xfId="4629" xr:uid="{00000000-0005-0000-0000-0000995B0000}"/>
    <cellStyle name="Normal 4 4 2 8 2" xfId="17803" xr:uid="{00000000-0005-0000-0000-00009A5B0000}"/>
    <cellStyle name="Normal 4 4 2 8 3" xfId="29454" xr:uid="{00000000-0005-0000-0000-00009B5B0000}"/>
    <cellStyle name="Normal 4 4 2 8 4" xfId="36596" xr:uid="{00000000-0005-0000-0000-00009C5B0000}"/>
    <cellStyle name="Normal 4 4 2 9" xfId="11993" xr:uid="{00000000-0005-0000-0000-00009D5B0000}"/>
    <cellStyle name="Normal 4 4 3" xfId="1353" xr:uid="{00000000-0005-0000-0000-00009E5B0000}"/>
    <cellStyle name="Normal 4 4 3 10" xfId="23719" xr:uid="{00000000-0005-0000-0000-00009F5B0000}"/>
    <cellStyle name="Normal 4 4 3 11" xfId="36597" xr:uid="{00000000-0005-0000-0000-0000A05B0000}"/>
    <cellStyle name="Normal 4 4 3 2" xfId="1354" xr:uid="{00000000-0005-0000-0000-0000A15B0000}"/>
    <cellStyle name="Normal 4 4 3 2 2" xfId="1355" xr:uid="{00000000-0005-0000-0000-0000A25B0000}"/>
    <cellStyle name="Normal 4 4 3 2 2 2" xfId="3437" xr:uid="{00000000-0005-0000-0000-0000A35B0000}"/>
    <cellStyle name="Normal 4 4 3 2 2 2 2" xfId="7671" xr:uid="{00000000-0005-0000-0000-0000A45B0000}"/>
    <cellStyle name="Normal 4 4 3 2 2 2 2 2" xfId="17830" xr:uid="{00000000-0005-0000-0000-0000A55B0000}"/>
    <cellStyle name="Normal 4 4 3 2 2 2 2 3" xfId="29481" xr:uid="{00000000-0005-0000-0000-0000A65B0000}"/>
    <cellStyle name="Normal 4 4 3 2 2 2 2 4" xfId="36598" xr:uid="{00000000-0005-0000-0000-0000A75B0000}"/>
    <cellStyle name="Normal 4 4 3 2 2 2 3" xfId="12020" xr:uid="{00000000-0005-0000-0000-0000A85B0000}"/>
    <cellStyle name="Normal 4 4 3 2 2 2 4" xfId="23722" xr:uid="{00000000-0005-0000-0000-0000A95B0000}"/>
    <cellStyle name="Normal 4 4 3 2 2 2 5" xfId="36599" xr:uid="{00000000-0005-0000-0000-0000AA5B0000}"/>
    <cellStyle name="Normal 4 4 3 2 2 3" xfId="6143" xr:uid="{00000000-0005-0000-0000-0000AB5B0000}"/>
    <cellStyle name="Normal 4 4 3 2 2 3 2" xfId="17831" xr:uid="{00000000-0005-0000-0000-0000AC5B0000}"/>
    <cellStyle name="Normal 4 4 3 2 2 3 2 2" xfId="29482" xr:uid="{00000000-0005-0000-0000-0000AD5B0000}"/>
    <cellStyle name="Normal 4 4 3 2 2 3 3" xfId="12021" xr:uid="{00000000-0005-0000-0000-0000AE5B0000}"/>
    <cellStyle name="Normal 4 4 3 2 2 3 4" xfId="23723" xr:uid="{00000000-0005-0000-0000-0000AF5B0000}"/>
    <cellStyle name="Normal 4 4 3 2 2 3 5" xfId="36600" xr:uid="{00000000-0005-0000-0000-0000B05B0000}"/>
    <cellStyle name="Normal 4 4 3 2 2 4" xfId="17829" xr:uid="{00000000-0005-0000-0000-0000B15B0000}"/>
    <cellStyle name="Normal 4 4 3 2 2 4 2" xfId="29480" xr:uid="{00000000-0005-0000-0000-0000B25B0000}"/>
    <cellStyle name="Normal 4 4 3 2 2 5" xfId="12019" xr:uid="{00000000-0005-0000-0000-0000B35B0000}"/>
    <cellStyle name="Normal 4 4 3 2 2 6" xfId="23721" xr:uid="{00000000-0005-0000-0000-0000B45B0000}"/>
    <cellStyle name="Normal 4 4 3 2 2 7" xfId="36601" xr:uid="{00000000-0005-0000-0000-0000B55B0000}"/>
    <cellStyle name="Normal 4 4 3 2 3" xfId="3436" xr:uid="{00000000-0005-0000-0000-0000B65B0000}"/>
    <cellStyle name="Normal 4 4 3 2 3 2" xfId="7670" xr:uid="{00000000-0005-0000-0000-0000B75B0000}"/>
    <cellStyle name="Normal 4 4 3 2 3 2 2" xfId="17832" xr:uid="{00000000-0005-0000-0000-0000B85B0000}"/>
    <cellStyle name="Normal 4 4 3 2 3 2 3" xfId="29483" xr:uid="{00000000-0005-0000-0000-0000B95B0000}"/>
    <cellStyle name="Normal 4 4 3 2 3 2 4" xfId="36602" xr:uid="{00000000-0005-0000-0000-0000BA5B0000}"/>
    <cellStyle name="Normal 4 4 3 2 3 3" xfId="12022" xr:uid="{00000000-0005-0000-0000-0000BB5B0000}"/>
    <cellStyle name="Normal 4 4 3 2 3 4" xfId="23724" xr:uid="{00000000-0005-0000-0000-0000BC5B0000}"/>
    <cellStyle name="Normal 4 4 3 2 3 5" xfId="36603" xr:uid="{00000000-0005-0000-0000-0000BD5B0000}"/>
    <cellStyle name="Normal 4 4 3 2 4" xfId="5200" xr:uid="{00000000-0005-0000-0000-0000BE5B0000}"/>
    <cellStyle name="Normal 4 4 3 2 4 2" xfId="17833" xr:uid="{00000000-0005-0000-0000-0000BF5B0000}"/>
    <cellStyle name="Normal 4 4 3 2 4 2 2" xfId="29484" xr:uid="{00000000-0005-0000-0000-0000C05B0000}"/>
    <cellStyle name="Normal 4 4 3 2 4 3" xfId="12023" xr:uid="{00000000-0005-0000-0000-0000C15B0000}"/>
    <cellStyle name="Normal 4 4 3 2 4 4" xfId="23725" xr:uid="{00000000-0005-0000-0000-0000C25B0000}"/>
    <cellStyle name="Normal 4 4 3 2 4 5" xfId="36604" xr:uid="{00000000-0005-0000-0000-0000C35B0000}"/>
    <cellStyle name="Normal 4 4 3 2 5" xfId="17828" xr:uid="{00000000-0005-0000-0000-0000C45B0000}"/>
    <cellStyle name="Normal 4 4 3 2 5 2" xfId="29479" xr:uid="{00000000-0005-0000-0000-0000C55B0000}"/>
    <cellStyle name="Normal 4 4 3 2 6" xfId="12018" xr:uid="{00000000-0005-0000-0000-0000C65B0000}"/>
    <cellStyle name="Normal 4 4 3 2 7" xfId="23720" xr:uid="{00000000-0005-0000-0000-0000C75B0000}"/>
    <cellStyle name="Normal 4 4 3 2 8" xfId="36605" xr:uid="{00000000-0005-0000-0000-0000C85B0000}"/>
    <cellStyle name="Normal 4 4 3 3" xfId="1356" xr:uid="{00000000-0005-0000-0000-0000C95B0000}"/>
    <cellStyle name="Normal 4 4 3 3 2" xfId="1357" xr:uid="{00000000-0005-0000-0000-0000CA5B0000}"/>
    <cellStyle name="Normal 4 4 3 3 2 2" xfId="3439" xr:uid="{00000000-0005-0000-0000-0000CB5B0000}"/>
    <cellStyle name="Normal 4 4 3 3 2 2 2" xfId="7673" xr:uid="{00000000-0005-0000-0000-0000CC5B0000}"/>
    <cellStyle name="Normal 4 4 3 3 2 2 2 2" xfId="17836" xr:uid="{00000000-0005-0000-0000-0000CD5B0000}"/>
    <cellStyle name="Normal 4 4 3 3 2 2 2 3" xfId="29487" xr:uid="{00000000-0005-0000-0000-0000CE5B0000}"/>
    <cellStyle name="Normal 4 4 3 3 2 2 2 4" xfId="36606" xr:uid="{00000000-0005-0000-0000-0000CF5B0000}"/>
    <cellStyle name="Normal 4 4 3 3 2 2 3" xfId="12026" xr:uid="{00000000-0005-0000-0000-0000D05B0000}"/>
    <cellStyle name="Normal 4 4 3 3 2 2 4" xfId="23728" xr:uid="{00000000-0005-0000-0000-0000D15B0000}"/>
    <cellStyle name="Normal 4 4 3 3 2 2 5" xfId="36607" xr:uid="{00000000-0005-0000-0000-0000D25B0000}"/>
    <cellStyle name="Normal 4 4 3 3 2 3" xfId="6144" xr:uid="{00000000-0005-0000-0000-0000D35B0000}"/>
    <cellStyle name="Normal 4 4 3 3 2 3 2" xfId="17837" xr:uid="{00000000-0005-0000-0000-0000D45B0000}"/>
    <cellStyle name="Normal 4 4 3 3 2 3 2 2" xfId="29488" xr:uid="{00000000-0005-0000-0000-0000D55B0000}"/>
    <cellStyle name="Normal 4 4 3 3 2 3 3" xfId="12027" xr:uid="{00000000-0005-0000-0000-0000D65B0000}"/>
    <cellStyle name="Normal 4 4 3 3 2 3 4" xfId="23729" xr:uid="{00000000-0005-0000-0000-0000D75B0000}"/>
    <cellStyle name="Normal 4 4 3 3 2 3 5" xfId="36608" xr:uid="{00000000-0005-0000-0000-0000D85B0000}"/>
    <cellStyle name="Normal 4 4 3 3 2 4" xfId="17835" xr:uid="{00000000-0005-0000-0000-0000D95B0000}"/>
    <cellStyle name="Normal 4 4 3 3 2 4 2" xfId="29486" xr:uid="{00000000-0005-0000-0000-0000DA5B0000}"/>
    <cellStyle name="Normal 4 4 3 3 2 5" xfId="12025" xr:uid="{00000000-0005-0000-0000-0000DB5B0000}"/>
    <cellStyle name="Normal 4 4 3 3 2 6" xfId="23727" xr:uid="{00000000-0005-0000-0000-0000DC5B0000}"/>
    <cellStyle name="Normal 4 4 3 3 2 7" xfId="36609" xr:uid="{00000000-0005-0000-0000-0000DD5B0000}"/>
    <cellStyle name="Normal 4 4 3 3 3" xfId="3438" xr:uid="{00000000-0005-0000-0000-0000DE5B0000}"/>
    <cellStyle name="Normal 4 4 3 3 3 2" xfId="7672" xr:uid="{00000000-0005-0000-0000-0000DF5B0000}"/>
    <cellStyle name="Normal 4 4 3 3 3 2 2" xfId="17838" xr:uid="{00000000-0005-0000-0000-0000E05B0000}"/>
    <cellStyle name="Normal 4 4 3 3 3 2 3" xfId="29489" xr:uid="{00000000-0005-0000-0000-0000E15B0000}"/>
    <cellStyle name="Normal 4 4 3 3 3 2 4" xfId="36610" xr:uid="{00000000-0005-0000-0000-0000E25B0000}"/>
    <cellStyle name="Normal 4 4 3 3 3 3" xfId="12028" xr:uid="{00000000-0005-0000-0000-0000E35B0000}"/>
    <cellStyle name="Normal 4 4 3 3 3 4" xfId="23730" xr:uid="{00000000-0005-0000-0000-0000E45B0000}"/>
    <cellStyle name="Normal 4 4 3 3 3 5" xfId="36611" xr:uid="{00000000-0005-0000-0000-0000E55B0000}"/>
    <cellStyle name="Normal 4 4 3 3 4" xfId="4958" xr:uid="{00000000-0005-0000-0000-0000E65B0000}"/>
    <cellStyle name="Normal 4 4 3 3 4 2" xfId="17839" xr:uid="{00000000-0005-0000-0000-0000E75B0000}"/>
    <cellStyle name="Normal 4 4 3 3 4 2 2" xfId="29490" xr:uid="{00000000-0005-0000-0000-0000E85B0000}"/>
    <cellStyle name="Normal 4 4 3 3 4 3" xfId="12029" xr:uid="{00000000-0005-0000-0000-0000E95B0000}"/>
    <cellStyle name="Normal 4 4 3 3 4 4" xfId="23731" xr:uid="{00000000-0005-0000-0000-0000EA5B0000}"/>
    <cellStyle name="Normal 4 4 3 3 4 5" xfId="36612" xr:uid="{00000000-0005-0000-0000-0000EB5B0000}"/>
    <cellStyle name="Normal 4 4 3 3 5" xfId="17834" xr:uid="{00000000-0005-0000-0000-0000EC5B0000}"/>
    <cellStyle name="Normal 4 4 3 3 5 2" xfId="29485" xr:uid="{00000000-0005-0000-0000-0000ED5B0000}"/>
    <cellStyle name="Normal 4 4 3 3 6" xfId="12024" xr:uid="{00000000-0005-0000-0000-0000EE5B0000}"/>
    <cellStyle name="Normal 4 4 3 3 7" xfId="23726" xr:uid="{00000000-0005-0000-0000-0000EF5B0000}"/>
    <cellStyle name="Normal 4 4 3 3 8" xfId="36613" xr:uid="{00000000-0005-0000-0000-0000F05B0000}"/>
    <cellStyle name="Normal 4 4 3 4" xfId="1358" xr:uid="{00000000-0005-0000-0000-0000F15B0000}"/>
    <cellStyle name="Normal 4 4 3 4 2" xfId="1359" xr:uid="{00000000-0005-0000-0000-0000F25B0000}"/>
    <cellStyle name="Normal 4 4 3 4 2 2" xfId="3441" xr:uid="{00000000-0005-0000-0000-0000F35B0000}"/>
    <cellStyle name="Normal 4 4 3 4 2 2 2" xfId="7675" xr:uid="{00000000-0005-0000-0000-0000F45B0000}"/>
    <cellStyle name="Normal 4 4 3 4 2 2 2 2" xfId="17842" xr:uid="{00000000-0005-0000-0000-0000F55B0000}"/>
    <cellStyle name="Normal 4 4 3 4 2 2 2 3" xfId="29493" xr:uid="{00000000-0005-0000-0000-0000F65B0000}"/>
    <cellStyle name="Normal 4 4 3 4 2 2 2 4" xfId="36614" xr:uid="{00000000-0005-0000-0000-0000F75B0000}"/>
    <cellStyle name="Normal 4 4 3 4 2 2 3" xfId="12032" xr:uid="{00000000-0005-0000-0000-0000F85B0000}"/>
    <cellStyle name="Normal 4 4 3 4 2 2 4" xfId="23734" xr:uid="{00000000-0005-0000-0000-0000F95B0000}"/>
    <cellStyle name="Normal 4 4 3 4 2 2 5" xfId="36615" xr:uid="{00000000-0005-0000-0000-0000FA5B0000}"/>
    <cellStyle name="Normal 4 4 3 4 2 3" xfId="6145" xr:uid="{00000000-0005-0000-0000-0000FB5B0000}"/>
    <cellStyle name="Normal 4 4 3 4 2 3 2" xfId="17843" xr:uid="{00000000-0005-0000-0000-0000FC5B0000}"/>
    <cellStyle name="Normal 4 4 3 4 2 3 2 2" xfId="29494" xr:uid="{00000000-0005-0000-0000-0000FD5B0000}"/>
    <cellStyle name="Normal 4 4 3 4 2 3 3" xfId="12033" xr:uid="{00000000-0005-0000-0000-0000FE5B0000}"/>
    <cellStyle name="Normal 4 4 3 4 2 3 4" xfId="23735" xr:uid="{00000000-0005-0000-0000-0000FF5B0000}"/>
    <cellStyle name="Normal 4 4 3 4 2 3 5" xfId="36616" xr:uid="{00000000-0005-0000-0000-0000005C0000}"/>
    <cellStyle name="Normal 4 4 3 4 2 4" xfId="17841" xr:uid="{00000000-0005-0000-0000-0000015C0000}"/>
    <cellStyle name="Normal 4 4 3 4 2 4 2" xfId="29492" xr:uid="{00000000-0005-0000-0000-0000025C0000}"/>
    <cellStyle name="Normal 4 4 3 4 2 5" xfId="12031" xr:uid="{00000000-0005-0000-0000-0000035C0000}"/>
    <cellStyle name="Normal 4 4 3 4 2 6" xfId="23733" xr:uid="{00000000-0005-0000-0000-0000045C0000}"/>
    <cellStyle name="Normal 4 4 3 4 2 7" xfId="36617" xr:uid="{00000000-0005-0000-0000-0000055C0000}"/>
    <cellStyle name="Normal 4 4 3 4 3" xfId="3440" xr:uid="{00000000-0005-0000-0000-0000065C0000}"/>
    <cellStyle name="Normal 4 4 3 4 3 2" xfId="7674" xr:uid="{00000000-0005-0000-0000-0000075C0000}"/>
    <cellStyle name="Normal 4 4 3 4 3 2 2" xfId="17844" xr:uid="{00000000-0005-0000-0000-0000085C0000}"/>
    <cellStyle name="Normal 4 4 3 4 3 2 3" xfId="29495" xr:uid="{00000000-0005-0000-0000-0000095C0000}"/>
    <cellStyle name="Normal 4 4 3 4 3 2 4" xfId="36618" xr:uid="{00000000-0005-0000-0000-00000A5C0000}"/>
    <cellStyle name="Normal 4 4 3 4 3 3" xfId="12034" xr:uid="{00000000-0005-0000-0000-00000B5C0000}"/>
    <cellStyle name="Normal 4 4 3 4 3 4" xfId="23736" xr:uid="{00000000-0005-0000-0000-00000C5C0000}"/>
    <cellStyle name="Normal 4 4 3 4 3 5" xfId="36619" xr:uid="{00000000-0005-0000-0000-00000D5C0000}"/>
    <cellStyle name="Normal 4 4 3 4 4" xfId="5409" xr:uid="{00000000-0005-0000-0000-00000E5C0000}"/>
    <cellStyle name="Normal 4 4 3 4 4 2" xfId="17845" xr:uid="{00000000-0005-0000-0000-00000F5C0000}"/>
    <cellStyle name="Normal 4 4 3 4 4 2 2" xfId="29496" xr:uid="{00000000-0005-0000-0000-0000105C0000}"/>
    <cellStyle name="Normal 4 4 3 4 4 3" xfId="12035" xr:uid="{00000000-0005-0000-0000-0000115C0000}"/>
    <cellStyle name="Normal 4 4 3 4 4 4" xfId="23737" xr:uid="{00000000-0005-0000-0000-0000125C0000}"/>
    <cellStyle name="Normal 4 4 3 4 4 5" xfId="36620" xr:uid="{00000000-0005-0000-0000-0000135C0000}"/>
    <cellStyle name="Normal 4 4 3 4 5" xfId="17840" xr:uid="{00000000-0005-0000-0000-0000145C0000}"/>
    <cellStyle name="Normal 4 4 3 4 5 2" xfId="29491" xr:uid="{00000000-0005-0000-0000-0000155C0000}"/>
    <cellStyle name="Normal 4 4 3 4 6" xfId="12030" xr:uid="{00000000-0005-0000-0000-0000165C0000}"/>
    <cellStyle name="Normal 4 4 3 4 7" xfId="23732" xr:uid="{00000000-0005-0000-0000-0000175C0000}"/>
    <cellStyle name="Normal 4 4 3 4 8" xfId="36621" xr:uid="{00000000-0005-0000-0000-0000185C0000}"/>
    <cellStyle name="Normal 4 4 3 5" xfId="1360" xr:uid="{00000000-0005-0000-0000-0000195C0000}"/>
    <cellStyle name="Normal 4 4 3 5 2" xfId="3442" xr:uid="{00000000-0005-0000-0000-00001A5C0000}"/>
    <cellStyle name="Normal 4 4 3 5 2 2" xfId="7676" xr:uid="{00000000-0005-0000-0000-00001B5C0000}"/>
    <cellStyle name="Normal 4 4 3 5 2 2 2" xfId="17847" xr:uid="{00000000-0005-0000-0000-00001C5C0000}"/>
    <cellStyle name="Normal 4 4 3 5 2 2 3" xfId="29498" xr:uid="{00000000-0005-0000-0000-00001D5C0000}"/>
    <cellStyle name="Normal 4 4 3 5 2 2 4" xfId="36622" xr:uid="{00000000-0005-0000-0000-00001E5C0000}"/>
    <cellStyle name="Normal 4 4 3 5 2 3" xfId="12037" xr:uid="{00000000-0005-0000-0000-00001F5C0000}"/>
    <cellStyle name="Normal 4 4 3 5 2 4" xfId="23739" xr:uid="{00000000-0005-0000-0000-0000205C0000}"/>
    <cellStyle name="Normal 4 4 3 5 2 5" xfId="36623" xr:uid="{00000000-0005-0000-0000-0000215C0000}"/>
    <cellStyle name="Normal 4 4 3 5 3" xfId="6146" xr:uid="{00000000-0005-0000-0000-0000225C0000}"/>
    <cellStyle name="Normal 4 4 3 5 3 2" xfId="17848" xr:uid="{00000000-0005-0000-0000-0000235C0000}"/>
    <cellStyle name="Normal 4 4 3 5 3 2 2" xfId="29499" xr:uid="{00000000-0005-0000-0000-0000245C0000}"/>
    <cellStyle name="Normal 4 4 3 5 3 3" xfId="12038" xr:uid="{00000000-0005-0000-0000-0000255C0000}"/>
    <cellStyle name="Normal 4 4 3 5 3 4" xfId="23740" xr:uid="{00000000-0005-0000-0000-0000265C0000}"/>
    <cellStyle name="Normal 4 4 3 5 3 5" xfId="36624" xr:uid="{00000000-0005-0000-0000-0000275C0000}"/>
    <cellStyle name="Normal 4 4 3 5 4" xfId="17846" xr:uid="{00000000-0005-0000-0000-0000285C0000}"/>
    <cellStyle name="Normal 4 4 3 5 4 2" xfId="29497" xr:uid="{00000000-0005-0000-0000-0000295C0000}"/>
    <cellStyle name="Normal 4 4 3 5 5" xfId="12036" xr:uid="{00000000-0005-0000-0000-00002A5C0000}"/>
    <cellStyle name="Normal 4 4 3 5 6" xfId="23738" xr:uid="{00000000-0005-0000-0000-00002B5C0000}"/>
    <cellStyle name="Normal 4 4 3 5 7" xfId="36625" xr:uid="{00000000-0005-0000-0000-00002C5C0000}"/>
    <cellStyle name="Normal 4 4 3 6" xfId="3435" xr:uid="{00000000-0005-0000-0000-00002D5C0000}"/>
    <cellStyle name="Normal 4 4 3 6 2" xfId="7669" xr:uid="{00000000-0005-0000-0000-00002E5C0000}"/>
    <cellStyle name="Normal 4 4 3 6 2 2" xfId="17849" xr:uid="{00000000-0005-0000-0000-00002F5C0000}"/>
    <cellStyle name="Normal 4 4 3 6 2 3" xfId="29500" xr:uid="{00000000-0005-0000-0000-0000305C0000}"/>
    <cellStyle name="Normal 4 4 3 6 2 4" xfId="36626" xr:uid="{00000000-0005-0000-0000-0000315C0000}"/>
    <cellStyle name="Normal 4 4 3 6 3" xfId="12039" xr:uid="{00000000-0005-0000-0000-0000325C0000}"/>
    <cellStyle name="Normal 4 4 3 6 4" xfId="23741" xr:uid="{00000000-0005-0000-0000-0000335C0000}"/>
    <cellStyle name="Normal 4 4 3 6 5" xfId="36627" xr:uid="{00000000-0005-0000-0000-0000345C0000}"/>
    <cellStyle name="Normal 4 4 3 7" xfId="4716" xr:uid="{00000000-0005-0000-0000-0000355C0000}"/>
    <cellStyle name="Normal 4 4 3 7 2" xfId="17850" xr:uid="{00000000-0005-0000-0000-0000365C0000}"/>
    <cellStyle name="Normal 4 4 3 7 2 2" xfId="29501" xr:uid="{00000000-0005-0000-0000-0000375C0000}"/>
    <cellStyle name="Normal 4 4 3 7 3" xfId="12040" xr:uid="{00000000-0005-0000-0000-0000385C0000}"/>
    <cellStyle name="Normal 4 4 3 7 4" xfId="23742" xr:uid="{00000000-0005-0000-0000-0000395C0000}"/>
    <cellStyle name="Normal 4 4 3 7 5" xfId="36628" xr:uid="{00000000-0005-0000-0000-00003A5C0000}"/>
    <cellStyle name="Normal 4 4 3 8" xfId="17827" xr:uid="{00000000-0005-0000-0000-00003B5C0000}"/>
    <cellStyle name="Normal 4 4 3 8 2" xfId="29478" xr:uid="{00000000-0005-0000-0000-00003C5C0000}"/>
    <cellStyle name="Normal 4 4 3 9" xfId="12017" xr:uid="{00000000-0005-0000-0000-00003D5C0000}"/>
    <cellStyle name="Normal 4 4 4" xfId="1361" xr:uid="{00000000-0005-0000-0000-00003E5C0000}"/>
    <cellStyle name="Normal 4 4 4 2" xfId="1362" xr:uid="{00000000-0005-0000-0000-00003F5C0000}"/>
    <cellStyle name="Normal 4 4 4 2 2" xfId="3444" xr:uid="{00000000-0005-0000-0000-0000405C0000}"/>
    <cellStyle name="Normal 4 4 4 2 2 2" xfId="7678" xr:uid="{00000000-0005-0000-0000-0000415C0000}"/>
    <cellStyle name="Normal 4 4 4 2 2 2 2" xfId="17853" xr:uid="{00000000-0005-0000-0000-0000425C0000}"/>
    <cellStyle name="Normal 4 4 4 2 2 2 3" xfId="29504" xr:uid="{00000000-0005-0000-0000-0000435C0000}"/>
    <cellStyle name="Normal 4 4 4 2 2 2 4" xfId="36629" xr:uid="{00000000-0005-0000-0000-0000445C0000}"/>
    <cellStyle name="Normal 4 4 4 2 2 3" xfId="12043" xr:uid="{00000000-0005-0000-0000-0000455C0000}"/>
    <cellStyle name="Normal 4 4 4 2 2 4" xfId="23745" xr:uid="{00000000-0005-0000-0000-0000465C0000}"/>
    <cellStyle name="Normal 4 4 4 2 2 5" xfId="36630" xr:uid="{00000000-0005-0000-0000-0000475C0000}"/>
    <cellStyle name="Normal 4 4 4 2 3" xfId="6147" xr:uid="{00000000-0005-0000-0000-0000485C0000}"/>
    <cellStyle name="Normal 4 4 4 2 3 2" xfId="17854" xr:uid="{00000000-0005-0000-0000-0000495C0000}"/>
    <cellStyle name="Normal 4 4 4 2 3 2 2" xfId="29505" xr:uid="{00000000-0005-0000-0000-00004A5C0000}"/>
    <cellStyle name="Normal 4 4 4 2 3 3" xfId="12044" xr:uid="{00000000-0005-0000-0000-00004B5C0000}"/>
    <cellStyle name="Normal 4 4 4 2 3 4" xfId="23746" xr:uid="{00000000-0005-0000-0000-00004C5C0000}"/>
    <cellStyle name="Normal 4 4 4 2 3 5" xfId="36631" xr:uid="{00000000-0005-0000-0000-00004D5C0000}"/>
    <cellStyle name="Normal 4 4 4 2 4" xfId="17852" xr:uid="{00000000-0005-0000-0000-00004E5C0000}"/>
    <cellStyle name="Normal 4 4 4 2 4 2" xfId="29503" xr:uid="{00000000-0005-0000-0000-00004F5C0000}"/>
    <cellStyle name="Normal 4 4 4 2 5" xfId="12042" xr:uid="{00000000-0005-0000-0000-0000505C0000}"/>
    <cellStyle name="Normal 4 4 4 2 6" xfId="23744" xr:uid="{00000000-0005-0000-0000-0000515C0000}"/>
    <cellStyle name="Normal 4 4 4 2 7" xfId="36632" xr:uid="{00000000-0005-0000-0000-0000525C0000}"/>
    <cellStyle name="Normal 4 4 4 3" xfId="3443" xr:uid="{00000000-0005-0000-0000-0000535C0000}"/>
    <cellStyle name="Normal 4 4 4 3 2" xfId="7677" xr:uid="{00000000-0005-0000-0000-0000545C0000}"/>
    <cellStyle name="Normal 4 4 4 3 2 2" xfId="17855" xr:uid="{00000000-0005-0000-0000-0000555C0000}"/>
    <cellStyle name="Normal 4 4 4 3 2 3" xfId="29506" xr:uid="{00000000-0005-0000-0000-0000565C0000}"/>
    <cellStyle name="Normal 4 4 4 3 2 4" xfId="36633" xr:uid="{00000000-0005-0000-0000-0000575C0000}"/>
    <cellStyle name="Normal 4 4 4 3 3" xfId="12045" xr:uid="{00000000-0005-0000-0000-0000585C0000}"/>
    <cellStyle name="Normal 4 4 4 3 4" xfId="23747" xr:uid="{00000000-0005-0000-0000-0000595C0000}"/>
    <cellStyle name="Normal 4 4 4 3 5" xfId="36634" xr:uid="{00000000-0005-0000-0000-00005A5C0000}"/>
    <cellStyle name="Normal 4 4 4 4" xfId="5080" xr:uid="{00000000-0005-0000-0000-00005B5C0000}"/>
    <cellStyle name="Normal 4 4 4 4 2" xfId="17856" xr:uid="{00000000-0005-0000-0000-00005C5C0000}"/>
    <cellStyle name="Normal 4 4 4 4 2 2" xfId="29507" xr:uid="{00000000-0005-0000-0000-00005D5C0000}"/>
    <cellStyle name="Normal 4 4 4 4 3" xfId="12046" xr:uid="{00000000-0005-0000-0000-00005E5C0000}"/>
    <cellStyle name="Normal 4 4 4 4 4" xfId="23748" xr:uid="{00000000-0005-0000-0000-00005F5C0000}"/>
    <cellStyle name="Normal 4 4 4 4 5" xfId="36635" xr:uid="{00000000-0005-0000-0000-0000605C0000}"/>
    <cellStyle name="Normal 4 4 4 5" xfId="17851" xr:uid="{00000000-0005-0000-0000-0000615C0000}"/>
    <cellStyle name="Normal 4 4 4 5 2" xfId="29502" xr:uid="{00000000-0005-0000-0000-0000625C0000}"/>
    <cellStyle name="Normal 4 4 4 6" xfId="12041" xr:uid="{00000000-0005-0000-0000-0000635C0000}"/>
    <cellStyle name="Normal 4 4 4 7" xfId="23743" xr:uid="{00000000-0005-0000-0000-0000645C0000}"/>
    <cellStyle name="Normal 4 4 4 8" xfId="36636" xr:uid="{00000000-0005-0000-0000-0000655C0000}"/>
    <cellStyle name="Normal 4 4 5" xfId="1363" xr:uid="{00000000-0005-0000-0000-0000665C0000}"/>
    <cellStyle name="Normal 4 4 5 2" xfId="1364" xr:uid="{00000000-0005-0000-0000-0000675C0000}"/>
    <cellStyle name="Normal 4 4 5 2 2" xfId="3446" xr:uid="{00000000-0005-0000-0000-0000685C0000}"/>
    <cellStyle name="Normal 4 4 5 2 2 2" xfId="7680" xr:uid="{00000000-0005-0000-0000-0000695C0000}"/>
    <cellStyle name="Normal 4 4 5 2 2 2 2" xfId="17859" xr:uid="{00000000-0005-0000-0000-00006A5C0000}"/>
    <cellStyle name="Normal 4 4 5 2 2 2 3" xfId="29510" xr:uid="{00000000-0005-0000-0000-00006B5C0000}"/>
    <cellStyle name="Normal 4 4 5 2 2 2 4" xfId="36637" xr:uid="{00000000-0005-0000-0000-00006C5C0000}"/>
    <cellStyle name="Normal 4 4 5 2 2 3" xfId="12049" xr:uid="{00000000-0005-0000-0000-00006D5C0000}"/>
    <cellStyle name="Normal 4 4 5 2 2 4" xfId="23751" xr:uid="{00000000-0005-0000-0000-00006E5C0000}"/>
    <cellStyle name="Normal 4 4 5 2 2 5" xfId="36638" xr:uid="{00000000-0005-0000-0000-00006F5C0000}"/>
    <cellStyle name="Normal 4 4 5 2 3" xfId="6148" xr:uid="{00000000-0005-0000-0000-0000705C0000}"/>
    <cellStyle name="Normal 4 4 5 2 3 2" xfId="17860" xr:uid="{00000000-0005-0000-0000-0000715C0000}"/>
    <cellStyle name="Normal 4 4 5 2 3 2 2" xfId="29511" xr:uid="{00000000-0005-0000-0000-0000725C0000}"/>
    <cellStyle name="Normal 4 4 5 2 3 3" xfId="12050" xr:uid="{00000000-0005-0000-0000-0000735C0000}"/>
    <cellStyle name="Normal 4 4 5 2 3 4" xfId="23752" xr:uid="{00000000-0005-0000-0000-0000745C0000}"/>
    <cellStyle name="Normal 4 4 5 2 3 5" xfId="36639" xr:uid="{00000000-0005-0000-0000-0000755C0000}"/>
    <cellStyle name="Normal 4 4 5 2 4" xfId="17858" xr:uid="{00000000-0005-0000-0000-0000765C0000}"/>
    <cellStyle name="Normal 4 4 5 2 4 2" xfId="29509" xr:uid="{00000000-0005-0000-0000-0000775C0000}"/>
    <cellStyle name="Normal 4 4 5 2 5" xfId="12048" xr:uid="{00000000-0005-0000-0000-0000785C0000}"/>
    <cellStyle name="Normal 4 4 5 2 6" xfId="23750" xr:uid="{00000000-0005-0000-0000-0000795C0000}"/>
    <cellStyle name="Normal 4 4 5 2 7" xfId="36640" xr:uid="{00000000-0005-0000-0000-00007A5C0000}"/>
    <cellStyle name="Normal 4 4 5 3" xfId="3445" xr:uid="{00000000-0005-0000-0000-00007B5C0000}"/>
    <cellStyle name="Normal 4 4 5 3 2" xfId="7679" xr:uid="{00000000-0005-0000-0000-00007C5C0000}"/>
    <cellStyle name="Normal 4 4 5 3 2 2" xfId="17861" xr:uid="{00000000-0005-0000-0000-00007D5C0000}"/>
    <cellStyle name="Normal 4 4 5 3 2 3" xfId="29512" xr:uid="{00000000-0005-0000-0000-00007E5C0000}"/>
    <cellStyle name="Normal 4 4 5 3 2 4" xfId="36641" xr:uid="{00000000-0005-0000-0000-00007F5C0000}"/>
    <cellStyle name="Normal 4 4 5 3 3" xfId="12051" xr:uid="{00000000-0005-0000-0000-0000805C0000}"/>
    <cellStyle name="Normal 4 4 5 3 4" xfId="23753" xr:uid="{00000000-0005-0000-0000-0000815C0000}"/>
    <cellStyle name="Normal 4 4 5 3 5" xfId="36642" xr:uid="{00000000-0005-0000-0000-0000825C0000}"/>
    <cellStyle name="Normal 4 4 5 4" xfId="4838" xr:uid="{00000000-0005-0000-0000-0000835C0000}"/>
    <cellStyle name="Normal 4 4 5 4 2" xfId="17862" xr:uid="{00000000-0005-0000-0000-0000845C0000}"/>
    <cellStyle name="Normal 4 4 5 4 2 2" xfId="29513" xr:uid="{00000000-0005-0000-0000-0000855C0000}"/>
    <cellStyle name="Normal 4 4 5 4 3" xfId="12052" xr:uid="{00000000-0005-0000-0000-0000865C0000}"/>
    <cellStyle name="Normal 4 4 5 4 4" xfId="23754" xr:uid="{00000000-0005-0000-0000-0000875C0000}"/>
    <cellStyle name="Normal 4 4 5 4 5" xfId="36643" xr:uid="{00000000-0005-0000-0000-0000885C0000}"/>
    <cellStyle name="Normal 4 4 5 5" xfId="17857" xr:uid="{00000000-0005-0000-0000-0000895C0000}"/>
    <cellStyle name="Normal 4 4 5 5 2" xfId="29508" xr:uid="{00000000-0005-0000-0000-00008A5C0000}"/>
    <cellStyle name="Normal 4 4 5 6" xfId="12047" xr:uid="{00000000-0005-0000-0000-00008B5C0000}"/>
    <cellStyle name="Normal 4 4 5 7" xfId="23749" xr:uid="{00000000-0005-0000-0000-00008C5C0000}"/>
    <cellStyle name="Normal 4 4 5 8" xfId="36644" xr:uid="{00000000-0005-0000-0000-00008D5C0000}"/>
    <cellStyle name="Normal 4 4 6" xfId="1365" xr:uid="{00000000-0005-0000-0000-00008E5C0000}"/>
    <cellStyle name="Normal 4 4 6 2" xfId="1366" xr:uid="{00000000-0005-0000-0000-00008F5C0000}"/>
    <cellStyle name="Normal 4 4 6 2 2" xfId="3448" xr:uid="{00000000-0005-0000-0000-0000905C0000}"/>
    <cellStyle name="Normal 4 4 6 2 2 2" xfId="7682" xr:uid="{00000000-0005-0000-0000-0000915C0000}"/>
    <cellStyle name="Normal 4 4 6 2 2 2 2" xfId="17865" xr:uid="{00000000-0005-0000-0000-0000925C0000}"/>
    <cellStyle name="Normal 4 4 6 2 2 2 3" xfId="29516" xr:uid="{00000000-0005-0000-0000-0000935C0000}"/>
    <cellStyle name="Normal 4 4 6 2 2 2 4" xfId="36645" xr:uid="{00000000-0005-0000-0000-0000945C0000}"/>
    <cellStyle name="Normal 4 4 6 2 2 3" xfId="12055" xr:uid="{00000000-0005-0000-0000-0000955C0000}"/>
    <cellStyle name="Normal 4 4 6 2 2 4" xfId="23757" xr:uid="{00000000-0005-0000-0000-0000965C0000}"/>
    <cellStyle name="Normal 4 4 6 2 2 5" xfId="36646" xr:uid="{00000000-0005-0000-0000-0000975C0000}"/>
    <cellStyle name="Normal 4 4 6 2 3" xfId="6149" xr:uid="{00000000-0005-0000-0000-0000985C0000}"/>
    <cellStyle name="Normal 4 4 6 2 3 2" xfId="17866" xr:uid="{00000000-0005-0000-0000-0000995C0000}"/>
    <cellStyle name="Normal 4 4 6 2 3 2 2" xfId="29517" xr:uid="{00000000-0005-0000-0000-00009A5C0000}"/>
    <cellStyle name="Normal 4 4 6 2 3 3" xfId="12056" xr:uid="{00000000-0005-0000-0000-00009B5C0000}"/>
    <cellStyle name="Normal 4 4 6 2 3 4" xfId="23758" xr:uid="{00000000-0005-0000-0000-00009C5C0000}"/>
    <cellStyle name="Normal 4 4 6 2 3 5" xfId="36647" xr:uid="{00000000-0005-0000-0000-00009D5C0000}"/>
    <cellStyle name="Normal 4 4 6 2 4" xfId="17864" xr:uid="{00000000-0005-0000-0000-00009E5C0000}"/>
    <cellStyle name="Normal 4 4 6 2 4 2" xfId="29515" xr:uid="{00000000-0005-0000-0000-00009F5C0000}"/>
    <cellStyle name="Normal 4 4 6 2 5" xfId="12054" xr:uid="{00000000-0005-0000-0000-0000A05C0000}"/>
    <cellStyle name="Normal 4 4 6 2 6" xfId="23756" xr:uid="{00000000-0005-0000-0000-0000A15C0000}"/>
    <cellStyle name="Normal 4 4 6 2 7" xfId="36648" xr:uid="{00000000-0005-0000-0000-0000A25C0000}"/>
    <cellStyle name="Normal 4 4 6 3" xfId="3447" xr:uid="{00000000-0005-0000-0000-0000A35C0000}"/>
    <cellStyle name="Normal 4 4 6 3 2" xfId="7681" xr:uid="{00000000-0005-0000-0000-0000A45C0000}"/>
    <cellStyle name="Normal 4 4 6 3 2 2" xfId="17867" xr:uid="{00000000-0005-0000-0000-0000A55C0000}"/>
    <cellStyle name="Normal 4 4 6 3 2 3" xfId="29518" xr:uid="{00000000-0005-0000-0000-0000A65C0000}"/>
    <cellStyle name="Normal 4 4 6 3 2 4" xfId="36649" xr:uid="{00000000-0005-0000-0000-0000A75C0000}"/>
    <cellStyle name="Normal 4 4 6 3 3" xfId="12057" xr:uid="{00000000-0005-0000-0000-0000A85C0000}"/>
    <cellStyle name="Normal 4 4 6 3 4" xfId="23759" xr:uid="{00000000-0005-0000-0000-0000A95C0000}"/>
    <cellStyle name="Normal 4 4 6 3 5" xfId="36650" xr:uid="{00000000-0005-0000-0000-0000AA5C0000}"/>
    <cellStyle name="Normal 4 4 6 4" xfId="5289" xr:uid="{00000000-0005-0000-0000-0000AB5C0000}"/>
    <cellStyle name="Normal 4 4 6 4 2" xfId="17868" xr:uid="{00000000-0005-0000-0000-0000AC5C0000}"/>
    <cellStyle name="Normal 4 4 6 4 2 2" xfId="29519" xr:uid="{00000000-0005-0000-0000-0000AD5C0000}"/>
    <cellStyle name="Normal 4 4 6 4 3" xfId="12058" xr:uid="{00000000-0005-0000-0000-0000AE5C0000}"/>
    <cellStyle name="Normal 4 4 6 4 4" xfId="23760" xr:uid="{00000000-0005-0000-0000-0000AF5C0000}"/>
    <cellStyle name="Normal 4 4 6 4 5" xfId="36651" xr:uid="{00000000-0005-0000-0000-0000B05C0000}"/>
    <cellStyle name="Normal 4 4 6 5" xfId="17863" xr:uid="{00000000-0005-0000-0000-0000B15C0000}"/>
    <cellStyle name="Normal 4 4 6 5 2" xfId="29514" xr:uid="{00000000-0005-0000-0000-0000B25C0000}"/>
    <cellStyle name="Normal 4 4 6 6" xfId="12053" xr:uid="{00000000-0005-0000-0000-0000B35C0000}"/>
    <cellStyle name="Normal 4 4 6 7" xfId="23755" xr:uid="{00000000-0005-0000-0000-0000B45C0000}"/>
    <cellStyle name="Normal 4 4 6 8" xfId="36652" xr:uid="{00000000-0005-0000-0000-0000B55C0000}"/>
    <cellStyle name="Normal 4 4 7" xfId="1367" xr:uid="{00000000-0005-0000-0000-0000B65C0000}"/>
    <cellStyle name="Normal 4 4 7 2" xfId="3449" xr:uid="{00000000-0005-0000-0000-0000B75C0000}"/>
    <cellStyle name="Normal 4 4 7 2 2" xfId="7683" xr:uid="{00000000-0005-0000-0000-0000B85C0000}"/>
    <cellStyle name="Normal 4 4 7 2 2 2" xfId="17870" xr:uid="{00000000-0005-0000-0000-0000B95C0000}"/>
    <cellStyle name="Normal 4 4 7 2 2 3" xfId="29521" xr:uid="{00000000-0005-0000-0000-0000BA5C0000}"/>
    <cellStyle name="Normal 4 4 7 2 2 4" xfId="36653" xr:uid="{00000000-0005-0000-0000-0000BB5C0000}"/>
    <cellStyle name="Normal 4 4 7 2 3" xfId="12060" xr:uid="{00000000-0005-0000-0000-0000BC5C0000}"/>
    <cellStyle name="Normal 4 4 7 2 4" xfId="23762" xr:uid="{00000000-0005-0000-0000-0000BD5C0000}"/>
    <cellStyle name="Normal 4 4 7 2 5" xfId="36654" xr:uid="{00000000-0005-0000-0000-0000BE5C0000}"/>
    <cellStyle name="Normal 4 4 7 3" xfId="6150" xr:uid="{00000000-0005-0000-0000-0000BF5C0000}"/>
    <cellStyle name="Normal 4 4 7 3 2" xfId="17871" xr:uid="{00000000-0005-0000-0000-0000C05C0000}"/>
    <cellStyle name="Normal 4 4 7 3 2 2" xfId="29522" xr:uid="{00000000-0005-0000-0000-0000C15C0000}"/>
    <cellStyle name="Normal 4 4 7 3 3" xfId="12061" xr:uid="{00000000-0005-0000-0000-0000C25C0000}"/>
    <cellStyle name="Normal 4 4 7 3 4" xfId="23763" xr:uid="{00000000-0005-0000-0000-0000C35C0000}"/>
    <cellStyle name="Normal 4 4 7 3 5" xfId="36655" xr:uid="{00000000-0005-0000-0000-0000C45C0000}"/>
    <cellStyle name="Normal 4 4 7 4" xfId="17869" xr:uid="{00000000-0005-0000-0000-0000C55C0000}"/>
    <cellStyle name="Normal 4 4 7 4 2" xfId="29520" xr:uid="{00000000-0005-0000-0000-0000C65C0000}"/>
    <cellStyle name="Normal 4 4 7 5" xfId="12059" xr:uid="{00000000-0005-0000-0000-0000C75C0000}"/>
    <cellStyle name="Normal 4 4 7 6" xfId="23761" xr:uid="{00000000-0005-0000-0000-0000C85C0000}"/>
    <cellStyle name="Normal 4 4 7 7" xfId="36656" xr:uid="{00000000-0005-0000-0000-0000C95C0000}"/>
    <cellStyle name="Normal 4 4 8" xfId="3426" xr:uid="{00000000-0005-0000-0000-0000CA5C0000}"/>
    <cellStyle name="Normal 4 4 8 2" xfId="7660" xr:uid="{00000000-0005-0000-0000-0000CB5C0000}"/>
    <cellStyle name="Normal 4 4 8 2 2" xfId="17872" xr:uid="{00000000-0005-0000-0000-0000CC5C0000}"/>
    <cellStyle name="Normal 4 4 8 2 3" xfId="29523" xr:uid="{00000000-0005-0000-0000-0000CD5C0000}"/>
    <cellStyle name="Normal 4 4 8 2 4" xfId="36657" xr:uid="{00000000-0005-0000-0000-0000CE5C0000}"/>
    <cellStyle name="Normal 4 4 8 3" xfId="12062" xr:uid="{00000000-0005-0000-0000-0000CF5C0000}"/>
    <cellStyle name="Normal 4 4 8 4" xfId="23764" xr:uid="{00000000-0005-0000-0000-0000D05C0000}"/>
    <cellStyle name="Normal 4 4 8 5" xfId="36658" xr:uid="{00000000-0005-0000-0000-0000D15C0000}"/>
    <cellStyle name="Normal 4 4 9" xfId="4254" xr:uid="{00000000-0005-0000-0000-0000D25C0000}"/>
    <cellStyle name="Normal 4 4 9 2" xfId="17873" xr:uid="{00000000-0005-0000-0000-0000D35C0000}"/>
    <cellStyle name="Normal 4 4 9 2 2" xfId="29524" xr:uid="{00000000-0005-0000-0000-0000D45C0000}"/>
    <cellStyle name="Normal 4 4 9 3" xfId="12063" xr:uid="{00000000-0005-0000-0000-0000D55C0000}"/>
    <cellStyle name="Normal 4 4 9 4" xfId="23765" xr:uid="{00000000-0005-0000-0000-0000D65C0000}"/>
    <cellStyle name="Normal 4 4 9 5" xfId="36659" xr:uid="{00000000-0005-0000-0000-0000D75C0000}"/>
    <cellStyle name="Normal 4 5" xfId="1368" xr:uid="{00000000-0005-0000-0000-0000D85C0000}"/>
    <cellStyle name="Normal 4 5 10" xfId="20270" xr:uid="{00000000-0005-0000-0000-0000D95C0000}"/>
    <cellStyle name="Normal 4 5 10 2" xfId="36660" xr:uid="{00000000-0005-0000-0000-0000DA5C0000}"/>
    <cellStyle name="Normal 4 5 11" xfId="20336" xr:uid="{00000000-0005-0000-0000-0000DB5C0000}"/>
    <cellStyle name="Normal 4 5 12" xfId="12064" xr:uid="{00000000-0005-0000-0000-0000DC5C0000}"/>
    <cellStyle name="Normal 4 5 13" xfId="23766" xr:uid="{00000000-0005-0000-0000-0000DD5C0000}"/>
    <cellStyle name="Normal 4 5 14" xfId="36661" xr:uid="{00000000-0005-0000-0000-0000DE5C0000}"/>
    <cellStyle name="Normal 4 5 2" xfId="1369" xr:uid="{00000000-0005-0000-0000-0000DF5C0000}"/>
    <cellStyle name="Normal 4 5 2 10" xfId="23767" xr:uid="{00000000-0005-0000-0000-0000E05C0000}"/>
    <cellStyle name="Normal 4 5 2 11" xfId="36662" xr:uid="{00000000-0005-0000-0000-0000E15C0000}"/>
    <cellStyle name="Normal 4 5 2 2" xfId="1370" xr:uid="{00000000-0005-0000-0000-0000E25C0000}"/>
    <cellStyle name="Normal 4 5 2 2 2" xfId="1371" xr:uid="{00000000-0005-0000-0000-0000E35C0000}"/>
    <cellStyle name="Normal 4 5 2 2 2 2" xfId="3453" xr:uid="{00000000-0005-0000-0000-0000E45C0000}"/>
    <cellStyle name="Normal 4 5 2 2 2 2 2" xfId="7687" xr:uid="{00000000-0005-0000-0000-0000E55C0000}"/>
    <cellStyle name="Normal 4 5 2 2 2 2 2 2" xfId="17878" xr:uid="{00000000-0005-0000-0000-0000E65C0000}"/>
    <cellStyle name="Normal 4 5 2 2 2 2 2 3" xfId="29529" xr:uid="{00000000-0005-0000-0000-0000E75C0000}"/>
    <cellStyle name="Normal 4 5 2 2 2 2 2 4" xfId="36663" xr:uid="{00000000-0005-0000-0000-0000E85C0000}"/>
    <cellStyle name="Normal 4 5 2 2 2 2 3" xfId="12068" xr:uid="{00000000-0005-0000-0000-0000E95C0000}"/>
    <cellStyle name="Normal 4 5 2 2 2 2 4" xfId="23770" xr:uid="{00000000-0005-0000-0000-0000EA5C0000}"/>
    <cellStyle name="Normal 4 5 2 2 2 2 5" xfId="36664" xr:uid="{00000000-0005-0000-0000-0000EB5C0000}"/>
    <cellStyle name="Normal 4 5 2 2 2 3" xfId="6151" xr:uid="{00000000-0005-0000-0000-0000EC5C0000}"/>
    <cellStyle name="Normal 4 5 2 2 2 3 2" xfId="17879" xr:uid="{00000000-0005-0000-0000-0000ED5C0000}"/>
    <cellStyle name="Normal 4 5 2 2 2 3 2 2" xfId="29530" xr:uid="{00000000-0005-0000-0000-0000EE5C0000}"/>
    <cellStyle name="Normal 4 5 2 2 2 3 3" xfId="12069" xr:uid="{00000000-0005-0000-0000-0000EF5C0000}"/>
    <cellStyle name="Normal 4 5 2 2 2 3 4" xfId="23771" xr:uid="{00000000-0005-0000-0000-0000F05C0000}"/>
    <cellStyle name="Normal 4 5 2 2 2 3 5" xfId="36665" xr:uid="{00000000-0005-0000-0000-0000F15C0000}"/>
    <cellStyle name="Normal 4 5 2 2 2 4" xfId="17877" xr:uid="{00000000-0005-0000-0000-0000F25C0000}"/>
    <cellStyle name="Normal 4 5 2 2 2 4 2" xfId="29528" xr:uid="{00000000-0005-0000-0000-0000F35C0000}"/>
    <cellStyle name="Normal 4 5 2 2 2 5" xfId="12067" xr:uid="{00000000-0005-0000-0000-0000F45C0000}"/>
    <cellStyle name="Normal 4 5 2 2 2 6" xfId="23769" xr:uid="{00000000-0005-0000-0000-0000F55C0000}"/>
    <cellStyle name="Normal 4 5 2 2 2 7" xfId="36666" xr:uid="{00000000-0005-0000-0000-0000F65C0000}"/>
    <cellStyle name="Normal 4 5 2 2 3" xfId="3452" xr:uid="{00000000-0005-0000-0000-0000F75C0000}"/>
    <cellStyle name="Normal 4 5 2 2 3 2" xfId="7686" xr:uid="{00000000-0005-0000-0000-0000F85C0000}"/>
    <cellStyle name="Normal 4 5 2 2 3 2 2" xfId="17880" xr:uid="{00000000-0005-0000-0000-0000F95C0000}"/>
    <cellStyle name="Normal 4 5 2 2 3 2 3" xfId="29531" xr:uid="{00000000-0005-0000-0000-0000FA5C0000}"/>
    <cellStyle name="Normal 4 5 2 2 3 2 4" xfId="36667" xr:uid="{00000000-0005-0000-0000-0000FB5C0000}"/>
    <cellStyle name="Normal 4 5 2 2 3 3" xfId="12070" xr:uid="{00000000-0005-0000-0000-0000FC5C0000}"/>
    <cellStyle name="Normal 4 5 2 2 3 4" xfId="23772" xr:uid="{00000000-0005-0000-0000-0000FD5C0000}"/>
    <cellStyle name="Normal 4 5 2 2 3 5" xfId="36668" xr:uid="{00000000-0005-0000-0000-0000FE5C0000}"/>
    <cellStyle name="Normal 4 5 2 2 4" xfId="5214" xr:uid="{00000000-0005-0000-0000-0000FF5C0000}"/>
    <cellStyle name="Normal 4 5 2 2 4 2" xfId="17881" xr:uid="{00000000-0005-0000-0000-0000005D0000}"/>
    <cellStyle name="Normal 4 5 2 2 4 2 2" xfId="29532" xr:uid="{00000000-0005-0000-0000-0000015D0000}"/>
    <cellStyle name="Normal 4 5 2 2 4 3" xfId="12071" xr:uid="{00000000-0005-0000-0000-0000025D0000}"/>
    <cellStyle name="Normal 4 5 2 2 4 4" xfId="23773" xr:uid="{00000000-0005-0000-0000-0000035D0000}"/>
    <cellStyle name="Normal 4 5 2 2 4 5" xfId="36669" xr:uid="{00000000-0005-0000-0000-0000045D0000}"/>
    <cellStyle name="Normal 4 5 2 2 5" xfId="17876" xr:uid="{00000000-0005-0000-0000-0000055D0000}"/>
    <cellStyle name="Normal 4 5 2 2 5 2" xfId="29527" xr:uid="{00000000-0005-0000-0000-0000065D0000}"/>
    <cellStyle name="Normal 4 5 2 2 6" xfId="12066" xr:uid="{00000000-0005-0000-0000-0000075D0000}"/>
    <cellStyle name="Normal 4 5 2 2 7" xfId="23768" xr:uid="{00000000-0005-0000-0000-0000085D0000}"/>
    <cellStyle name="Normal 4 5 2 2 8" xfId="36670" xr:uid="{00000000-0005-0000-0000-0000095D0000}"/>
    <cellStyle name="Normal 4 5 2 3" xfId="1372" xr:uid="{00000000-0005-0000-0000-00000A5D0000}"/>
    <cellStyle name="Normal 4 5 2 3 2" xfId="1373" xr:uid="{00000000-0005-0000-0000-00000B5D0000}"/>
    <cellStyle name="Normal 4 5 2 3 2 2" xfId="3455" xr:uid="{00000000-0005-0000-0000-00000C5D0000}"/>
    <cellStyle name="Normal 4 5 2 3 2 2 2" xfId="7689" xr:uid="{00000000-0005-0000-0000-00000D5D0000}"/>
    <cellStyle name="Normal 4 5 2 3 2 2 2 2" xfId="17884" xr:uid="{00000000-0005-0000-0000-00000E5D0000}"/>
    <cellStyle name="Normal 4 5 2 3 2 2 2 3" xfId="29535" xr:uid="{00000000-0005-0000-0000-00000F5D0000}"/>
    <cellStyle name="Normal 4 5 2 3 2 2 2 4" xfId="36671" xr:uid="{00000000-0005-0000-0000-0000105D0000}"/>
    <cellStyle name="Normal 4 5 2 3 2 2 3" xfId="12074" xr:uid="{00000000-0005-0000-0000-0000115D0000}"/>
    <cellStyle name="Normal 4 5 2 3 2 2 4" xfId="23776" xr:uid="{00000000-0005-0000-0000-0000125D0000}"/>
    <cellStyle name="Normal 4 5 2 3 2 2 5" xfId="36672" xr:uid="{00000000-0005-0000-0000-0000135D0000}"/>
    <cellStyle name="Normal 4 5 2 3 2 3" xfId="6152" xr:uid="{00000000-0005-0000-0000-0000145D0000}"/>
    <cellStyle name="Normal 4 5 2 3 2 3 2" xfId="17885" xr:uid="{00000000-0005-0000-0000-0000155D0000}"/>
    <cellStyle name="Normal 4 5 2 3 2 3 2 2" xfId="29536" xr:uid="{00000000-0005-0000-0000-0000165D0000}"/>
    <cellStyle name="Normal 4 5 2 3 2 3 3" xfId="12075" xr:uid="{00000000-0005-0000-0000-0000175D0000}"/>
    <cellStyle name="Normal 4 5 2 3 2 3 4" xfId="23777" xr:uid="{00000000-0005-0000-0000-0000185D0000}"/>
    <cellStyle name="Normal 4 5 2 3 2 3 5" xfId="36673" xr:uid="{00000000-0005-0000-0000-0000195D0000}"/>
    <cellStyle name="Normal 4 5 2 3 2 4" xfId="17883" xr:uid="{00000000-0005-0000-0000-00001A5D0000}"/>
    <cellStyle name="Normal 4 5 2 3 2 4 2" xfId="29534" xr:uid="{00000000-0005-0000-0000-00001B5D0000}"/>
    <cellStyle name="Normal 4 5 2 3 2 5" xfId="12073" xr:uid="{00000000-0005-0000-0000-00001C5D0000}"/>
    <cellStyle name="Normal 4 5 2 3 2 6" xfId="23775" xr:uid="{00000000-0005-0000-0000-00001D5D0000}"/>
    <cellStyle name="Normal 4 5 2 3 2 7" xfId="36674" xr:uid="{00000000-0005-0000-0000-00001E5D0000}"/>
    <cellStyle name="Normal 4 5 2 3 3" xfId="3454" xr:uid="{00000000-0005-0000-0000-00001F5D0000}"/>
    <cellStyle name="Normal 4 5 2 3 3 2" xfId="7688" xr:uid="{00000000-0005-0000-0000-0000205D0000}"/>
    <cellStyle name="Normal 4 5 2 3 3 2 2" xfId="17886" xr:uid="{00000000-0005-0000-0000-0000215D0000}"/>
    <cellStyle name="Normal 4 5 2 3 3 2 3" xfId="29537" xr:uid="{00000000-0005-0000-0000-0000225D0000}"/>
    <cellStyle name="Normal 4 5 2 3 3 2 4" xfId="36675" xr:uid="{00000000-0005-0000-0000-0000235D0000}"/>
    <cellStyle name="Normal 4 5 2 3 3 3" xfId="12076" xr:uid="{00000000-0005-0000-0000-0000245D0000}"/>
    <cellStyle name="Normal 4 5 2 3 3 4" xfId="23778" xr:uid="{00000000-0005-0000-0000-0000255D0000}"/>
    <cellStyle name="Normal 4 5 2 3 3 5" xfId="36676" xr:uid="{00000000-0005-0000-0000-0000265D0000}"/>
    <cellStyle name="Normal 4 5 2 3 4" xfId="4972" xr:uid="{00000000-0005-0000-0000-0000275D0000}"/>
    <cellStyle name="Normal 4 5 2 3 4 2" xfId="17887" xr:uid="{00000000-0005-0000-0000-0000285D0000}"/>
    <cellStyle name="Normal 4 5 2 3 4 2 2" xfId="29538" xr:uid="{00000000-0005-0000-0000-0000295D0000}"/>
    <cellStyle name="Normal 4 5 2 3 4 3" xfId="12077" xr:uid="{00000000-0005-0000-0000-00002A5D0000}"/>
    <cellStyle name="Normal 4 5 2 3 4 4" xfId="23779" xr:uid="{00000000-0005-0000-0000-00002B5D0000}"/>
    <cellStyle name="Normal 4 5 2 3 4 5" xfId="36677" xr:uid="{00000000-0005-0000-0000-00002C5D0000}"/>
    <cellStyle name="Normal 4 5 2 3 5" xfId="17882" xr:uid="{00000000-0005-0000-0000-00002D5D0000}"/>
    <cellStyle name="Normal 4 5 2 3 5 2" xfId="29533" xr:uid="{00000000-0005-0000-0000-00002E5D0000}"/>
    <cellStyle name="Normal 4 5 2 3 6" xfId="12072" xr:uid="{00000000-0005-0000-0000-00002F5D0000}"/>
    <cellStyle name="Normal 4 5 2 3 7" xfId="23774" xr:uid="{00000000-0005-0000-0000-0000305D0000}"/>
    <cellStyle name="Normal 4 5 2 3 8" xfId="36678" xr:uid="{00000000-0005-0000-0000-0000315D0000}"/>
    <cellStyle name="Normal 4 5 2 4" xfId="1374" xr:uid="{00000000-0005-0000-0000-0000325D0000}"/>
    <cellStyle name="Normal 4 5 2 4 2" xfId="1375" xr:uid="{00000000-0005-0000-0000-0000335D0000}"/>
    <cellStyle name="Normal 4 5 2 4 2 2" xfId="3457" xr:uid="{00000000-0005-0000-0000-0000345D0000}"/>
    <cellStyle name="Normal 4 5 2 4 2 2 2" xfId="7691" xr:uid="{00000000-0005-0000-0000-0000355D0000}"/>
    <cellStyle name="Normal 4 5 2 4 2 2 2 2" xfId="17890" xr:uid="{00000000-0005-0000-0000-0000365D0000}"/>
    <cellStyle name="Normal 4 5 2 4 2 2 2 3" xfId="29541" xr:uid="{00000000-0005-0000-0000-0000375D0000}"/>
    <cellStyle name="Normal 4 5 2 4 2 2 2 4" xfId="36679" xr:uid="{00000000-0005-0000-0000-0000385D0000}"/>
    <cellStyle name="Normal 4 5 2 4 2 2 3" xfId="12080" xr:uid="{00000000-0005-0000-0000-0000395D0000}"/>
    <cellStyle name="Normal 4 5 2 4 2 2 4" xfId="23782" xr:uid="{00000000-0005-0000-0000-00003A5D0000}"/>
    <cellStyle name="Normal 4 5 2 4 2 2 5" xfId="36680" xr:uid="{00000000-0005-0000-0000-00003B5D0000}"/>
    <cellStyle name="Normal 4 5 2 4 2 3" xfId="6153" xr:uid="{00000000-0005-0000-0000-00003C5D0000}"/>
    <cellStyle name="Normal 4 5 2 4 2 3 2" xfId="17891" xr:uid="{00000000-0005-0000-0000-00003D5D0000}"/>
    <cellStyle name="Normal 4 5 2 4 2 3 2 2" xfId="29542" xr:uid="{00000000-0005-0000-0000-00003E5D0000}"/>
    <cellStyle name="Normal 4 5 2 4 2 3 3" xfId="12081" xr:uid="{00000000-0005-0000-0000-00003F5D0000}"/>
    <cellStyle name="Normal 4 5 2 4 2 3 4" xfId="23783" xr:uid="{00000000-0005-0000-0000-0000405D0000}"/>
    <cellStyle name="Normal 4 5 2 4 2 3 5" xfId="36681" xr:uid="{00000000-0005-0000-0000-0000415D0000}"/>
    <cellStyle name="Normal 4 5 2 4 2 4" xfId="17889" xr:uid="{00000000-0005-0000-0000-0000425D0000}"/>
    <cellStyle name="Normal 4 5 2 4 2 4 2" xfId="29540" xr:uid="{00000000-0005-0000-0000-0000435D0000}"/>
    <cellStyle name="Normal 4 5 2 4 2 5" xfId="12079" xr:uid="{00000000-0005-0000-0000-0000445D0000}"/>
    <cellStyle name="Normal 4 5 2 4 2 6" xfId="23781" xr:uid="{00000000-0005-0000-0000-0000455D0000}"/>
    <cellStyle name="Normal 4 5 2 4 2 7" xfId="36682" xr:uid="{00000000-0005-0000-0000-0000465D0000}"/>
    <cellStyle name="Normal 4 5 2 4 3" xfId="3456" xr:uid="{00000000-0005-0000-0000-0000475D0000}"/>
    <cellStyle name="Normal 4 5 2 4 3 2" xfId="7690" xr:uid="{00000000-0005-0000-0000-0000485D0000}"/>
    <cellStyle name="Normal 4 5 2 4 3 2 2" xfId="17892" xr:uid="{00000000-0005-0000-0000-0000495D0000}"/>
    <cellStyle name="Normal 4 5 2 4 3 2 3" xfId="29543" xr:uid="{00000000-0005-0000-0000-00004A5D0000}"/>
    <cellStyle name="Normal 4 5 2 4 3 2 4" xfId="36683" xr:uid="{00000000-0005-0000-0000-00004B5D0000}"/>
    <cellStyle name="Normal 4 5 2 4 3 3" xfId="12082" xr:uid="{00000000-0005-0000-0000-00004C5D0000}"/>
    <cellStyle name="Normal 4 5 2 4 3 4" xfId="23784" xr:uid="{00000000-0005-0000-0000-00004D5D0000}"/>
    <cellStyle name="Normal 4 5 2 4 3 5" xfId="36684" xr:uid="{00000000-0005-0000-0000-00004E5D0000}"/>
    <cellStyle name="Normal 4 5 2 4 4" xfId="5423" xr:uid="{00000000-0005-0000-0000-00004F5D0000}"/>
    <cellStyle name="Normal 4 5 2 4 4 2" xfId="17893" xr:uid="{00000000-0005-0000-0000-0000505D0000}"/>
    <cellStyle name="Normal 4 5 2 4 4 2 2" xfId="29544" xr:uid="{00000000-0005-0000-0000-0000515D0000}"/>
    <cellStyle name="Normal 4 5 2 4 4 3" xfId="12083" xr:uid="{00000000-0005-0000-0000-0000525D0000}"/>
    <cellStyle name="Normal 4 5 2 4 4 4" xfId="23785" xr:uid="{00000000-0005-0000-0000-0000535D0000}"/>
    <cellStyle name="Normal 4 5 2 4 4 5" xfId="36685" xr:uid="{00000000-0005-0000-0000-0000545D0000}"/>
    <cellStyle name="Normal 4 5 2 4 5" xfId="17888" xr:uid="{00000000-0005-0000-0000-0000555D0000}"/>
    <cellStyle name="Normal 4 5 2 4 5 2" xfId="29539" xr:uid="{00000000-0005-0000-0000-0000565D0000}"/>
    <cellStyle name="Normal 4 5 2 4 6" xfId="12078" xr:uid="{00000000-0005-0000-0000-0000575D0000}"/>
    <cellStyle name="Normal 4 5 2 4 7" xfId="23780" xr:uid="{00000000-0005-0000-0000-0000585D0000}"/>
    <cellStyle name="Normal 4 5 2 4 8" xfId="36686" xr:uid="{00000000-0005-0000-0000-0000595D0000}"/>
    <cellStyle name="Normal 4 5 2 5" xfId="1376" xr:uid="{00000000-0005-0000-0000-00005A5D0000}"/>
    <cellStyle name="Normal 4 5 2 5 2" xfId="3458" xr:uid="{00000000-0005-0000-0000-00005B5D0000}"/>
    <cellStyle name="Normal 4 5 2 5 2 2" xfId="7692" xr:uid="{00000000-0005-0000-0000-00005C5D0000}"/>
    <cellStyle name="Normal 4 5 2 5 2 2 2" xfId="17895" xr:uid="{00000000-0005-0000-0000-00005D5D0000}"/>
    <cellStyle name="Normal 4 5 2 5 2 2 3" xfId="29546" xr:uid="{00000000-0005-0000-0000-00005E5D0000}"/>
    <cellStyle name="Normal 4 5 2 5 2 2 4" xfId="36687" xr:uid="{00000000-0005-0000-0000-00005F5D0000}"/>
    <cellStyle name="Normal 4 5 2 5 2 3" xfId="12085" xr:uid="{00000000-0005-0000-0000-0000605D0000}"/>
    <cellStyle name="Normal 4 5 2 5 2 4" xfId="23787" xr:uid="{00000000-0005-0000-0000-0000615D0000}"/>
    <cellStyle name="Normal 4 5 2 5 2 5" xfId="36688" xr:uid="{00000000-0005-0000-0000-0000625D0000}"/>
    <cellStyle name="Normal 4 5 2 5 3" xfId="6154" xr:uid="{00000000-0005-0000-0000-0000635D0000}"/>
    <cellStyle name="Normal 4 5 2 5 3 2" xfId="17896" xr:uid="{00000000-0005-0000-0000-0000645D0000}"/>
    <cellStyle name="Normal 4 5 2 5 3 2 2" xfId="29547" xr:uid="{00000000-0005-0000-0000-0000655D0000}"/>
    <cellStyle name="Normal 4 5 2 5 3 3" xfId="12086" xr:uid="{00000000-0005-0000-0000-0000665D0000}"/>
    <cellStyle name="Normal 4 5 2 5 3 4" xfId="23788" xr:uid="{00000000-0005-0000-0000-0000675D0000}"/>
    <cellStyle name="Normal 4 5 2 5 3 5" xfId="36689" xr:uid="{00000000-0005-0000-0000-0000685D0000}"/>
    <cellStyle name="Normal 4 5 2 5 4" xfId="17894" xr:uid="{00000000-0005-0000-0000-0000695D0000}"/>
    <cellStyle name="Normal 4 5 2 5 4 2" xfId="29545" xr:uid="{00000000-0005-0000-0000-00006A5D0000}"/>
    <cellStyle name="Normal 4 5 2 5 5" xfId="12084" xr:uid="{00000000-0005-0000-0000-00006B5D0000}"/>
    <cellStyle name="Normal 4 5 2 5 6" xfId="23786" xr:uid="{00000000-0005-0000-0000-00006C5D0000}"/>
    <cellStyle name="Normal 4 5 2 5 7" xfId="36690" xr:uid="{00000000-0005-0000-0000-00006D5D0000}"/>
    <cellStyle name="Normal 4 5 2 6" xfId="3451" xr:uid="{00000000-0005-0000-0000-00006E5D0000}"/>
    <cellStyle name="Normal 4 5 2 6 2" xfId="7685" xr:uid="{00000000-0005-0000-0000-00006F5D0000}"/>
    <cellStyle name="Normal 4 5 2 6 2 2" xfId="17897" xr:uid="{00000000-0005-0000-0000-0000705D0000}"/>
    <cellStyle name="Normal 4 5 2 6 2 3" xfId="29548" xr:uid="{00000000-0005-0000-0000-0000715D0000}"/>
    <cellStyle name="Normal 4 5 2 6 2 4" xfId="36691" xr:uid="{00000000-0005-0000-0000-0000725D0000}"/>
    <cellStyle name="Normal 4 5 2 6 3" xfId="12087" xr:uid="{00000000-0005-0000-0000-0000735D0000}"/>
    <cellStyle name="Normal 4 5 2 6 4" xfId="23789" xr:uid="{00000000-0005-0000-0000-0000745D0000}"/>
    <cellStyle name="Normal 4 5 2 6 5" xfId="36692" xr:uid="{00000000-0005-0000-0000-0000755D0000}"/>
    <cellStyle name="Normal 4 5 2 7" xfId="4730" xr:uid="{00000000-0005-0000-0000-0000765D0000}"/>
    <cellStyle name="Normal 4 5 2 7 2" xfId="17898" xr:uid="{00000000-0005-0000-0000-0000775D0000}"/>
    <cellStyle name="Normal 4 5 2 7 2 2" xfId="29549" xr:uid="{00000000-0005-0000-0000-0000785D0000}"/>
    <cellStyle name="Normal 4 5 2 7 3" xfId="12088" xr:uid="{00000000-0005-0000-0000-0000795D0000}"/>
    <cellStyle name="Normal 4 5 2 7 4" xfId="23790" xr:uid="{00000000-0005-0000-0000-00007A5D0000}"/>
    <cellStyle name="Normal 4 5 2 7 5" xfId="36693" xr:uid="{00000000-0005-0000-0000-00007B5D0000}"/>
    <cellStyle name="Normal 4 5 2 8" xfId="17875" xr:uid="{00000000-0005-0000-0000-00007C5D0000}"/>
    <cellStyle name="Normal 4 5 2 8 2" xfId="29526" xr:uid="{00000000-0005-0000-0000-00007D5D0000}"/>
    <cellStyle name="Normal 4 5 2 9" xfId="12065" xr:uid="{00000000-0005-0000-0000-00007E5D0000}"/>
    <cellStyle name="Normal 4 5 3" xfId="1377" xr:uid="{00000000-0005-0000-0000-00007F5D0000}"/>
    <cellStyle name="Normal 4 5 3 2" xfId="1378" xr:uid="{00000000-0005-0000-0000-0000805D0000}"/>
    <cellStyle name="Normal 4 5 3 2 2" xfId="3460" xr:uid="{00000000-0005-0000-0000-0000815D0000}"/>
    <cellStyle name="Normal 4 5 3 2 2 2" xfId="7694" xr:uid="{00000000-0005-0000-0000-0000825D0000}"/>
    <cellStyle name="Normal 4 5 3 2 2 2 2" xfId="17901" xr:uid="{00000000-0005-0000-0000-0000835D0000}"/>
    <cellStyle name="Normal 4 5 3 2 2 2 3" xfId="29552" xr:uid="{00000000-0005-0000-0000-0000845D0000}"/>
    <cellStyle name="Normal 4 5 3 2 2 2 4" xfId="36694" xr:uid="{00000000-0005-0000-0000-0000855D0000}"/>
    <cellStyle name="Normal 4 5 3 2 2 3" xfId="12091" xr:uid="{00000000-0005-0000-0000-0000865D0000}"/>
    <cellStyle name="Normal 4 5 3 2 2 4" xfId="23793" xr:uid="{00000000-0005-0000-0000-0000875D0000}"/>
    <cellStyle name="Normal 4 5 3 2 2 5" xfId="36695" xr:uid="{00000000-0005-0000-0000-0000885D0000}"/>
    <cellStyle name="Normal 4 5 3 2 3" xfId="6155" xr:uid="{00000000-0005-0000-0000-0000895D0000}"/>
    <cellStyle name="Normal 4 5 3 2 3 2" xfId="17902" xr:uid="{00000000-0005-0000-0000-00008A5D0000}"/>
    <cellStyle name="Normal 4 5 3 2 3 2 2" xfId="29553" xr:uid="{00000000-0005-0000-0000-00008B5D0000}"/>
    <cellStyle name="Normal 4 5 3 2 3 3" xfId="12092" xr:uid="{00000000-0005-0000-0000-00008C5D0000}"/>
    <cellStyle name="Normal 4 5 3 2 3 4" xfId="23794" xr:uid="{00000000-0005-0000-0000-00008D5D0000}"/>
    <cellStyle name="Normal 4 5 3 2 3 5" xfId="36696" xr:uid="{00000000-0005-0000-0000-00008E5D0000}"/>
    <cellStyle name="Normal 4 5 3 2 4" xfId="17900" xr:uid="{00000000-0005-0000-0000-00008F5D0000}"/>
    <cellStyle name="Normal 4 5 3 2 4 2" xfId="29551" xr:uid="{00000000-0005-0000-0000-0000905D0000}"/>
    <cellStyle name="Normal 4 5 3 2 5" xfId="12090" xr:uid="{00000000-0005-0000-0000-0000915D0000}"/>
    <cellStyle name="Normal 4 5 3 2 6" xfId="23792" xr:uid="{00000000-0005-0000-0000-0000925D0000}"/>
    <cellStyle name="Normal 4 5 3 2 7" xfId="36697" xr:uid="{00000000-0005-0000-0000-0000935D0000}"/>
    <cellStyle name="Normal 4 5 3 3" xfId="3459" xr:uid="{00000000-0005-0000-0000-0000945D0000}"/>
    <cellStyle name="Normal 4 5 3 3 2" xfId="7693" xr:uid="{00000000-0005-0000-0000-0000955D0000}"/>
    <cellStyle name="Normal 4 5 3 3 2 2" xfId="17903" xr:uid="{00000000-0005-0000-0000-0000965D0000}"/>
    <cellStyle name="Normal 4 5 3 3 2 3" xfId="29554" xr:uid="{00000000-0005-0000-0000-0000975D0000}"/>
    <cellStyle name="Normal 4 5 3 3 2 4" xfId="36698" xr:uid="{00000000-0005-0000-0000-0000985D0000}"/>
    <cellStyle name="Normal 4 5 3 3 3" xfId="12093" xr:uid="{00000000-0005-0000-0000-0000995D0000}"/>
    <cellStyle name="Normal 4 5 3 3 4" xfId="23795" xr:uid="{00000000-0005-0000-0000-00009A5D0000}"/>
    <cellStyle name="Normal 4 5 3 3 5" xfId="36699" xr:uid="{00000000-0005-0000-0000-00009B5D0000}"/>
    <cellStyle name="Normal 4 5 3 4" xfId="5127" xr:uid="{00000000-0005-0000-0000-00009C5D0000}"/>
    <cellStyle name="Normal 4 5 3 4 2" xfId="17904" xr:uid="{00000000-0005-0000-0000-00009D5D0000}"/>
    <cellStyle name="Normal 4 5 3 4 2 2" xfId="29555" xr:uid="{00000000-0005-0000-0000-00009E5D0000}"/>
    <cellStyle name="Normal 4 5 3 4 3" xfId="12094" xr:uid="{00000000-0005-0000-0000-00009F5D0000}"/>
    <cellStyle name="Normal 4 5 3 4 4" xfId="23796" xr:uid="{00000000-0005-0000-0000-0000A05D0000}"/>
    <cellStyle name="Normal 4 5 3 4 5" xfId="36700" xr:uid="{00000000-0005-0000-0000-0000A15D0000}"/>
    <cellStyle name="Normal 4 5 3 5" xfId="17899" xr:uid="{00000000-0005-0000-0000-0000A25D0000}"/>
    <cellStyle name="Normal 4 5 3 5 2" xfId="29550" xr:uid="{00000000-0005-0000-0000-0000A35D0000}"/>
    <cellStyle name="Normal 4 5 3 6" xfId="12089" xr:uid="{00000000-0005-0000-0000-0000A45D0000}"/>
    <cellStyle name="Normal 4 5 3 7" xfId="23791" xr:uid="{00000000-0005-0000-0000-0000A55D0000}"/>
    <cellStyle name="Normal 4 5 3 8" xfId="36701" xr:uid="{00000000-0005-0000-0000-0000A65D0000}"/>
    <cellStyle name="Normal 4 5 4" xfId="1379" xr:uid="{00000000-0005-0000-0000-0000A75D0000}"/>
    <cellStyle name="Normal 4 5 4 2" xfId="1380" xr:uid="{00000000-0005-0000-0000-0000A85D0000}"/>
    <cellStyle name="Normal 4 5 4 2 2" xfId="3462" xr:uid="{00000000-0005-0000-0000-0000A95D0000}"/>
    <cellStyle name="Normal 4 5 4 2 2 2" xfId="7696" xr:uid="{00000000-0005-0000-0000-0000AA5D0000}"/>
    <cellStyle name="Normal 4 5 4 2 2 2 2" xfId="17907" xr:uid="{00000000-0005-0000-0000-0000AB5D0000}"/>
    <cellStyle name="Normal 4 5 4 2 2 2 3" xfId="29558" xr:uid="{00000000-0005-0000-0000-0000AC5D0000}"/>
    <cellStyle name="Normal 4 5 4 2 2 2 4" xfId="36702" xr:uid="{00000000-0005-0000-0000-0000AD5D0000}"/>
    <cellStyle name="Normal 4 5 4 2 2 3" xfId="12097" xr:uid="{00000000-0005-0000-0000-0000AE5D0000}"/>
    <cellStyle name="Normal 4 5 4 2 2 4" xfId="23799" xr:uid="{00000000-0005-0000-0000-0000AF5D0000}"/>
    <cellStyle name="Normal 4 5 4 2 2 5" xfId="36703" xr:uid="{00000000-0005-0000-0000-0000B05D0000}"/>
    <cellStyle name="Normal 4 5 4 2 3" xfId="6156" xr:uid="{00000000-0005-0000-0000-0000B15D0000}"/>
    <cellStyle name="Normal 4 5 4 2 3 2" xfId="17908" xr:uid="{00000000-0005-0000-0000-0000B25D0000}"/>
    <cellStyle name="Normal 4 5 4 2 3 2 2" xfId="29559" xr:uid="{00000000-0005-0000-0000-0000B35D0000}"/>
    <cellStyle name="Normal 4 5 4 2 3 3" xfId="12098" xr:uid="{00000000-0005-0000-0000-0000B45D0000}"/>
    <cellStyle name="Normal 4 5 4 2 3 4" xfId="23800" xr:uid="{00000000-0005-0000-0000-0000B55D0000}"/>
    <cellStyle name="Normal 4 5 4 2 3 5" xfId="36704" xr:uid="{00000000-0005-0000-0000-0000B65D0000}"/>
    <cellStyle name="Normal 4 5 4 2 4" xfId="17906" xr:uid="{00000000-0005-0000-0000-0000B75D0000}"/>
    <cellStyle name="Normal 4 5 4 2 4 2" xfId="29557" xr:uid="{00000000-0005-0000-0000-0000B85D0000}"/>
    <cellStyle name="Normal 4 5 4 2 5" xfId="12096" xr:uid="{00000000-0005-0000-0000-0000B95D0000}"/>
    <cellStyle name="Normal 4 5 4 2 6" xfId="23798" xr:uid="{00000000-0005-0000-0000-0000BA5D0000}"/>
    <cellStyle name="Normal 4 5 4 2 7" xfId="36705" xr:uid="{00000000-0005-0000-0000-0000BB5D0000}"/>
    <cellStyle name="Normal 4 5 4 3" xfId="3461" xr:uid="{00000000-0005-0000-0000-0000BC5D0000}"/>
    <cellStyle name="Normal 4 5 4 3 2" xfId="7695" xr:uid="{00000000-0005-0000-0000-0000BD5D0000}"/>
    <cellStyle name="Normal 4 5 4 3 2 2" xfId="17909" xr:uid="{00000000-0005-0000-0000-0000BE5D0000}"/>
    <cellStyle name="Normal 4 5 4 3 2 3" xfId="29560" xr:uid="{00000000-0005-0000-0000-0000BF5D0000}"/>
    <cellStyle name="Normal 4 5 4 3 2 4" xfId="36706" xr:uid="{00000000-0005-0000-0000-0000C05D0000}"/>
    <cellStyle name="Normal 4 5 4 3 3" xfId="12099" xr:uid="{00000000-0005-0000-0000-0000C15D0000}"/>
    <cellStyle name="Normal 4 5 4 3 4" xfId="23801" xr:uid="{00000000-0005-0000-0000-0000C25D0000}"/>
    <cellStyle name="Normal 4 5 4 3 5" xfId="36707" xr:uid="{00000000-0005-0000-0000-0000C35D0000}"/>
    <cellStyle name="Normal 4 5 4 4" xfId="4885" xr:uid="{00000000-0005-0000-0000-0000C45D0000}"/>
    <cellStyle name="Normal 4 5 4 4 2" xfId="17910" xr:uid="{00000000-0005-0000-0000-0000C55D0000}"/>
    <cellStyle name="Normal 4 5 4 4 2 2" xfId="29561" xr:uid="{00000000-0005-0000-0000-0000C65D0000}"/>
    <cellStyle name="Normal 4 5 4 4 3" xfId="12100" xr:uid="{00000000-0005-0000-0000-0000C75D0000}"/>
    <cellStyle name="Normal 4 5 4 4 4" xfId="23802" xr:uid="{00000000-0005-0000-0000-0000C85D0000}"/>
    <cellStyle name="Normal 4 5 4 4 5" xfId="36708" xr:uid="{00000000-0005-0000-0000-0000C95D0000}"/>
    <cellStyle name="Normal 4 5 4 5" xfId="17905" xr:uid="{00000000-0005-0000-0000-0000CA5D0000}"/>
    <cellStyle name="Normal 4 5 4 5 2" xfId="29556" xr:uid="{00000000-0005-0000-0000-0000CB5D0000}"/>
    <cellStyle name="Normal 4 5 4 6" xfId="12095" xr:uid="{00000000-0005-0000-0000-0000CC5D0000}"/>
    <cellStyle name="Normal 4 5 4 7" xfId="23797" xr:uid="{00000000-0005-0000-0000-0000CD5D0000}"/>
    <cellStyle name="Normal 4 5 4 8" xfId="36709" xr:uid="{00000000-0005-0000-0000-0000CE5D0000}"/>
    <cellStyle name="Normal 4 5 5" xfId="1381" xr:uid="{00000000-0005-0000-0000-0000CF5D0000}"/>
    <cellStyle name="Normal 4 5 5 2" xfId="1382" xr:uid="{00000000-0005-0000-0000-0000D05D0000}"/>
    <cellStyle name="Normal 4 5 5 2 2" xfId="3464" xr:uid="{00000000-0005-0000-0000-0000D15D0000}"/>
    <cellStyle name="Normal 4 5 5 2 2 2" xfId="7698" xr:uid="{00000000-0005-0000-0000-0000D25D0000}"/>
    <cellStyle name="Normal 4 5 5 2 2 2 2" xfId="17913" xr:uid="{00000000-0005-0000-0000-0000D35D0000}"/>
    <cellStyle name="Normal 4 5 5 2 2 2 3" xfId="29564" xr:uid="{00000000-0005-0000-0000-0000D45D0000}"/>
    <cellStyle name="Normal 4 5 5 2 2 2 4" xfId="36710" xr:uid="{00000000-0005-0000-0000-0000D55D0000}"/>
    <cellStyle name="Normal 4 5 5 2 2 3" xfId="12103" xr:uid="{00000000-0005-0000-0000-0000D65D0000}"/>
    <cellStyle name="Normal 4 5 5 2 2 4" xfId="23805" xr:uid="{00000000-0005-0000-0000-0000D75D0000}"/>
    <cellStyle name="Normal 4 5 5 2 2 5" xfId="36711" xr:uid="{00000000-0005-0000-0000-0000D85D0000}"/>
    <cellStyle name="Normal 4 5 5 2 3" xfId="6157" xr:uid="{00000000-0005-0000-0000-0000D95D0000}"/>
    <cellStyle name="Normal 4 5 5 2 3 2" xfId="17914" xr:uid="{00000000-0005-0000-0000-0000DA5D0000}"/>
    <cellStyle name="Normal 4 5 5 2 3 2 2" xfId="29565" xr:uid="{00000000-0005-0000-0000-0000DB5D0000}"/>
    <cellStyle name="Normal 4 5 5 2 3 3" xfId="12104" xr:uid="{00000000-0005-0000-0000-0000DC5D0000}"/>
    <cellStyle name="Normal 4 5 5 2 3 4" xfId="23806" xr:uid="{00000000-0005-0000-0000-0000DD5D0000}"/>
    <cellStyle name="Normal 4 5 5 2 3 5" xfId="36712" xr:uid="{00000000-0005-0000-0000-0000DE5D0000}"/>
    <cellStyle name="Normal 4 5 5 2 4" xfId="17912" xr:uid="{00000000-0005-0000-0000-0000DF5D0000}"/>
    <cellStyle name="Normal 4 5 5 2 4 2" xfId="29563" xr:uid="{00000000-0005-0000-0000-0000E05D0000}"/>
    <cellStyle name="Normal 4 5 5 2 5" xfId="12102" xr:uid="{00000000-0005-0000-0000-0000E15D0000}"/>
    <cellStyle name="Normal 4 5 5 2 6" xfId="23804" xr:uid="{00000000-0005-0000-0000-0000E25D0000}"/>
    <cellStyle name="Normal 4 5 5 2 7" xfId="36713" xr:uid="{00000000-0005-0000-0000-0000E35D0000}"/>
    <cellStyle name="Normal 4 5 5 3" xfId="3463" xr:uid="{00000000-0005-0000-0000-0000E45D0000}"/>
    <cellStyle name="Normal 4 5 5 3 2" xfId="7697" xr:uid="{00000000-0005-0000-0000-0000E55D0000}"/>
    <cellStyle name="Normal 4 5 5 3 2 2" xfId="17915" xr:uid="{00000000-0005-0000-0000-0000E65D0000}"/>
    <cellStyle name="Normal 4 5 5 3 2 3" xfId="29566" xr:uid="{00000000-0005-0000-0000-0000E75D0000}"/>
    <cellStyle name="Normal 4 5 5 3 2 4" xfId="36714" xr:uid="{00000000-0005-0000-0000-0000E85D0000}"/>
    <cellStyle name="Normal 4 5 5 3 3" xfId="12105" xr:uid="{00000000-0005-0000-0000-0000E95D0000}"/>
    <cellStyle name="Normal 4 5 5 3 4" xfId="23807" xr:uid="{00000000-0005-0000-0000-0000EA5D0000}"/>
    <cellStyle name="Normal 4 5 5 3 5" xfId="36715" xr:uid="{00000000-0005-0000-0000-0000EB5D0000}"/>
    <cellStyle name="Normal 4 5 5 4" xfId="5336" xr:uid="{00000000-0005-0000-0000-0000EC5D0000}"/>
    <cellStyle name="Normal 4 5 5 4 2" xfId="17916" xr:uid="{00000000-0005-0000-0000-0000ED5D0000}"/>
    <cellStyle name="Normal 4 5 5 4 2 2" xfId="29567" xr:uid="{00000000-0005-0000-0000-0000EE5D0000}"/>
    <cellStyle name="Normal 4 5 5 4 3" xfId="12106" xr:uid="{00000000-0005-0000-0000-0000EF5D0000}"/>
    <cellStyle name="Normal 4 5 5 4 4" xfId="23808" xr:uid="{00000000-0005-0000-0000-0000F05D0000}"/>
    <cellStyle name="Normal 4 5 5 4 5" xfId="36716" xr:uid="{00000000-0005-0000-0000-0000F15D0000}"/>
    <cellStyle name="Normal 4 5 5 5" xfId="17911" xr:uid="{00000000-0005-0000-0000-0000F25D0000}"/>
    <cellStyle name="Normal 4 5 5 5 2" xfId="29562" xr:uid="{00000000-0005-0000-0000-0000F35D0000}"/>
    <cellStyle name="Normal 4 5 5 6" xfId="12101" xr:uid="{00000000-0005-0000-0000-0000F45D0000}"/>
    <cellStyle name="Normal 4 5 5 7" xfId="23803" xr:uid="{00000000-0005-0000-0000-0000F55D0000}"/>
    <cellStyle name="Normal 4 5 5 8" xfId="36717" xr:uid="{00000000-0005-0000-0000-0000F65D0000}"/>
    <cellStyle name="Normal 4 5 6" xfId="1383" xr:uid="{00000000-0005-0000-0000-0000F75D0000}"/>
    <cellStyle name="Normal 4 5 6 2" xfId="3465" xr:uid="{00000000-0005-0000-0000-0000F85D0000}"/>
    <cellStyle name="Normal 4 5 6 2 2" xfId="7699" xr:uid="{00000000-0005-0000-0000-0000F95D0000}"/>
    <cellStyle name="Normal 4 5 6 2 2 2" xfId="17918" xr:uid="{00000000-0005-0000-0000-0000FA5D0000}"/>
    <cellStyle name="Normal 4 5 6 2 2 3" xfId="29569" xr:uid="{00000000-0005-0000-0000-0000FB5D0000}"/>
    <cellStyle name="Normal 4 5 6 2 2 4" xfId="36718" xr:uid="{00000000-0005-0000-0000-0000FC5D0000}"/>
    <cellStyle name="Normal 4 5 6 2 3" xfId="12108" xr:uid="{00000000-0005-0000-0000-0000FD5D0000}"/>
    <cellStyle name="Normal 4 5 6 2 4" xfId="23810" xr:uid="{00000000-0005-0000-0000-0000FE5D0000}"/>
    <cellStyle name="Normal 4 5 6 2 5" xfId="36719" xr:uid="{00000000-0005-0000-0000-0000FF5D0000}"/>
    <cellStyle name="Normal 4 5 6 3" xfId="6158" xr:uid="{00000000-0005-0000-0000-0000005E0000}"/>
    <cellStyle name="Normal 4 5 6 3 2" xfId="17919" xr:uid="{00000000-0005-0000-0000-0000015E0000}"/>
    <cellStyle name="Normal 4 5 6 3 2 2" xfId="29570" xr:uid="{00000000-0005-0000-0000-0000025E0000}"/>
    <cellStyle name="Normal 4 5 6 3 3" xfId="12109" xr:uid="{00000000-0005-0000-0000-0000035E0000}"/>
    <cellStyle name="Normal 4 5 6 3 4" xfId="23811" xr:uid="{00000000-0005-0000-0000-0000045E0000}"/>
    <cellStyle name="Normal 4 5 6 3 5" xfId="36720" xr:uid="{00000000-0005-0000-0000-0000055E0000}"/>
    <cellStyle name="Normal 4 5 6 4" xfId="17917" xr:uid="{00000000-0005-0000-0000-0000065E0000}"/>
    <cellStyle name="Normal 4 5 6 4 2" xfId="29568" xr:uid="{00000000-0005-0000-0000-0000075E0000}"/>
    <cellStyle name="Normal 4 5 6 5" xfId="12107" xr:uid="{00000000-0005-0000-0000-0000085E0000}"/>
    <cellStyle name="Normal 4 5 6 6" xfId="23809" xr:uid="{00000000-0005-0000-0000-0000095E0000}"/>
    <cellStyle name="Normal 4 5 6 7" xfId="36721" xr:uid="{00000000-0005-0000-0000-00000A5E0000}"/>
    <cellStyle name="Normal 4 5 7" xfId="3450" xr:uid="{00000000-0005-0000-0000-00000B5E0000}"/>
    <cellStyle name="Normal 4 5 7 2" xfId="7684" xr:uid="{00000000-0005-0000-0000-00000C5E0000}"/>
    <cellStyle name="Normal 4 5 7 2 2" xfId="17920" xr:uid="{00000000-0005-0000-0000-00000D5E0000}"/>
    <cellStyle name="Normal 4 5 7 2 3" xfId="29571" xr:uid="{00000000-0005-0000-0000-00000E5E0000}"/>
    <cellStyle name="Normal 4 5 7 2 4" xfId="36722" xr:uid="{00000000-0005-0000-0000-00000F5E0000}"/>
    <cellStyle name="Normal 4 5 7 3" xfId="12110" xr:uid="{00000000-0005-0000-0000-0000105E0000}"/>
    <cellStyle name="Normal 4 5 7 4" xfId="23812" xr:uid="{00000000-0005-0000-0000-0000115E0000}"/>
    <cellStyle name="Normal 4 5 7 5" xfId="36723" xr:uid="{00000000-0005-0000-0000-0000125E0000}"/>
    <cellStyle name="Normal 4 5 8" xfId="4256" xr:uid="{00000000-0005-0000-0000-0000135E0000}"/>
    <cellStyle name="Normal 4 5 8 2" xfId="17921" xr:uid="{00000000-0005-0000-0000-0000145E0000}"/>
    <cellStyle name="Normal 4 5 8 2 2" xfId="29572" xr:uid="{00000000-0005-0000-0000-0000155E0000}"/>
    <cellStyle name="Normal 4 5 8 3" xfId="12111" xr:uid="{00000000-0005-0000-0000-0000165E0000}"/>
    <cellStyle name="Normal 4 5 8 4" xfId="23813" xr:uid="{00000000-0005-0000-0000-0000175E0000}"/>
    <cellStyle name="Normal 4 5 8 5" xfId="36724" xr:uid="{00000000-0005-0000-0000-0000185E0000}"/>
    <cellStyle name="Normal 4 5 9" xfId="4643" xr:uid="{00000000-0005-0000-0000-0000195E0000}"/>
    <cellStyle name="Normal 4 5 9 2" xfId="17874" xr:uid="{00000000-0005-0000-0000-00001A5E0000}"/>
    <cellStyle name="Normal 4 5 9 3" xfId="29525" xr:uid="{00000000-0005-0000-0000-00001B5E0000}"/>
    <cellStyle name="Normal 4 5 9 4" xfId="36725" xr:uid="{00000000-0005-0000-0000-00001C5E0000}"/>
    <cellStyle name="Normal 4 6" xfId="1384" xr:uid="{00000000-0005-0000-0000-00001D5E0000}"/>
    <cellStyle name="Normal 4 6 10" xfId="20337" xr:uid="{00000000-0005-0000-0000-00001E5E0000}"/>
    <cellStyle name="Normal 4 6 10 2" xfId="36726" xr:uid="{00000000-0005-0000-0000-00001F5E0000}"/>
    <cellStyle name="Normal 4 6 11" xfId="12112" xr:uid="{00000000-0005-0000-0000-0000205E0000}"/>
    <cellStyle name="Normal 4 6 12" xfId="23814" xr:uid="{00000000-0005-0000-0000-0000215E0000}"/>
    <cellStyle name="Normal 4 6 13" xfId="36727" xr:uid="{00000000-0005-0000-0000-0000225E0000}"/>
    <cellStyle name="Normal 4 6 2" xfId="1385" xr:uid="{00000000-0005-0000-0000-0000235E0000}"/>
    <cellStyle name="Normal 4 6 2 10" xfId="23815" xr:uid="{00000000-0005-0000-0000-0000245E0000}"/>
    <cellStyle name="Normal 4 6 2 11" xfId="36728" xr:uid="{00000000-0005-0000-0000-0000255E0000}"/>
    <cellStyle name="Normal 4 6 2 2" xfId="1386" xr:uid="{00000000-0005-0000-0000-0000265E0000}"/>
    <cellStyle name="Normal 4 6 2 2 2" xfId="1387" xr:uid="{00000000-0005-0000-0000-0000275E0000}"/>
    <cellStyle name="Normal 4 6 2 2 2 2" xfId="3469" xr:uid="{00000000-0005-0000-0000-0000285E0000}"/>
    <cellStyle name="Normal 4 6 2 2 2 2 2" xfId="7703" xr:uid="{00000000-0005-0000-0000-0000295E0000}"/>
    <cellStyle name="Normal 4 6 2 2 2 2 2 2" xfId="17926" xr:uid="{00000000-0005-0000-0000-00002A5E0000}"/>
    <cellStyle name="Normal 4 6 2 2 2 2 2 3" xfId="29577" xr:uid="{00000000-0005-0000-0000-00002B5E0000}"/>
    <cellStyle name="Normal 4 6 2 2 2 2 2 4" xfId="36729" xr:uid="{00000000-0005-0000-0000-00002C5E0000}"/>
    <cellStyle name="Normal 4 6 2 2 2 2 3" xfId="12116" xr:uid="{00000000-0005-0000-0000-00002D5E0000}"/>
    <cellStyle name="Normal 4 6 2 2 2 2 4" xfId="23818" xr:uid="{00000000-0005-0000-0000-00002E5E0000}"/>
    <cellStyle name="Normal 4 6 2 2 2 2 5" xfId="36730" xr:uid="{00000000-0005-0000-0000-00002F5E0000}"/>
    <cellStyle name="Normal 4 6 2 2 2 3" xfId="6159" xr:uid="{00000000-0005-0000-0000-0000305E0000}"/>
    <cellStyle name="Normal 4 6 2 2 2 3 2" xfId="17927" xr:uid="{00000000-0005-0000-0000-0000315E0000}"/>
    <cellStyle name="Normal 4 6 2 2 2 3 2 2" xfId="29578" xr:uid="{00000000-0005-0000-0000-0000325E0000}"/>
    <cellStyle name="Normal 4 6 2 2 2 3 3" xfId="12117" xr:uid="{00000000-0005-0000-0000-0000335E0000}"/>
    <cellStyle name="Normal 4 6 2 2 2 3 4" xfId="23819" xr:uid="{00000000-0005-0000-0000-0000345E0000}"/>
    <cellStyle name="Normal 4 6 2 2 2 3 5" xfId="36731" xr:uid="{00000000-0005-0000-0000-0000355E0000}"/>
    <cellStyle name="Normal 4 6 2 2 2 4" xfId="17925" xr:uid="{00000000-0005-0000-0000-0000365E0000}"/>
    <cellStyle name="Normal 4 6 2 2 2 4 2" xfId="29576" xr:uid="{00000000-0005-0000-0000-0000375E0000}"/>
    <cellStyle name="Normal 4 6 2 2 2 5" xfId="12115" xr:uid="{00000000-0005-0000-0000-0000385E0000}"/>
    <cellStyle name="Normal 4 6 2 2 2 6" xfId="23817" xr:uid="{00000000-0005-0000-0000-0000395E0000}"/>
    <cellStyle name="Normal 4 6 2 2 2 7" xfId="36732" xr:uid="{00000000-0005-0000-0000-00003A5E0000}"/>
    <cellStyle name="Normal 4 6 2 2 3" xfId="3468" xr:uid="{00000000-0005-0000-0000-00003B5E0000}"/>
    <cellStyle name="Normal 4 6 2 2 3 2" xfId="7702" xr:uid="{00000000-0005-0000-0000-00003C5E0000}"/>
    <cellStyle name="Normal 4 6 2 2 3 2 2" xfId="17928" xr:uid="{00000000-0005-0000-0000-00003D5E0000}"/>
    <cellStyle name="Normal 4 6 2 2 3 2 3" xfId="29579" xr:uid="{00000000-0005-0000-0000-00003E5E0000}"/>
    <cellStyle name="Normal 4 6 2 2 3 2 4" xfId="36733" xr:uid="{00000000-0005-0000-0000-00003F5E0000}"/>
    <cellStyle name="Normal 4 6 2 2 3 3" xfId="12118" xr:uid="{00000000-0005-0000-0000-0000405E0000}"/>
    <cellStyle name="Normal 4 6 2 2 3 4" xfId="23820" xr:uid="{00000000-0005-0000-0000-0000415E0000}"/>
    <cellStyle name="Normal 4 6 2 2 3 5" xfId="36734" xr:uid="{00000000-0005-0000-0000-0000425E0000}"/>
    <cellStyle name="Normal 4 6 2 2 4" xfId="5228" xr:uid="{00000000-0005-0000-0000-0000435E0000}"/>
    <cellStyle name="Normal 4 6 2 2 4 2" xfId="17929" xr:uid="{00000000-0005-0000-0000-0000445E0000}"/>
    <cellStyle name="Normal 4 6 2 2 4 2 2" xfId="29580" xr:uid="{00000000-0005-0000-0000-0000455E0000}"/>
    <cellStyle name="Normal 4 6 2 2 4 3" xfId="12119" xr:uid="{00000000-0005-0000-0000-0000465E0000}"/>
    <cellStyle name="Normal 4 6 2 2 4 4" xfId="23821" xr:uid="{00000000-0005-0000-0000-0000475E0000}"/>
    <cellStyle name="Normal 4 6 2 2 4 5" xfId="36735" xr:uid="{00000000-0005-0000-0000-0000485E0000}"/>
    <cellStyle name="Normal 4 6 2 2 5" xfId="17924" xr:uid="{00000000-0005-0000-0000-0000495E0000}"/>
    <cellStyle name="Normal 4 6 2 2 5 2" xfId="29575" xr:uid="{00000000-0005-0000-0000-00004A5E0000}"/>
    <cellStyle name="Normal 4 6 2 2 6" xfId="12114" xr:uid="{00000000-0005-0000-0000-00004B5E0000}"/>
    <cellStyle name="Normal 4 6 2 2 7" xfId="23816" xr:uid="{00000000-0005-0000-0000-00004C5E0000}"/>
    <cellStyle name="Normal 4 6 2 2 8" xfId="36736" xr:uid="{00000000-0005-0000-0000-00004D5E0000}"/>
    <cellStyle name="Normal 4 6 2 3" xfId="1388" xr:uid="{00000000-0005-0000-0000-00004E5E0000}"/>
    <cellStyle name="Normal 4 6 2 3 2" xfId="1389" xr:uid="{00000000-0005-0000-0000-00004F5E0000}"/>
    <cellStyle name="Normal 4 6 2 3 2 2" xfId="3471" xr:uid="{00000000-0005-0000-0000-0000505E0000}"/>
    <cellStyle name="Normal 4 6 2 3 2 2 2" xfId="7705" xr:uid="{00000000-0005-0000-0000-0000515E0000}"/>
    <cellStyle name="Normal 4 6 2 3 2 2 2 2" xfId="17932" xr:uid="{00000000-0005-0000-0000-0000525E0000}"/>
    <cellStyle name="Normal 4 6 2 3 2 2 2 3" xfId="29583" xr:uid="{00000000-0005-0000-0000-0000535E0000}"/>
    <cellStyle name="Normal 4 6 2 3 2 2 2 4" xfId="36737" xr:uid="{00000000-0005-0000-0000-0000545E0000}"/>
    <cellStyle name="Normal 4 6 2 3 2 2 3" xfId="12122" xr:uid="{00000000-0005-0000-0000-0000555E0000}"/>
    <cellStyle name="Normal 4 6 2 3 2 2 4" xfId="23824" xr:uid="{00000000-0005-0000-0000-0000565E0000}"/>
    <cellStyle name="Normal 4 6 2 3 2 2 5" xfId="36738" xr:uid="{00000000-0005-0000-0000-0000575E0000}"/>
    <cellStyle name="Normal 4 6 2 3 2 3" xfId="6160" xr:uid="{00000000-0005-0000-0000-0000585E0000}"/>
    <cellStyle name="Normal 4 6 2 3 2 3 2" xfId="17933" xr:uid="{00000000-0005-0000-0000-0000595E0000}"/>
    <cellStyle name="Normal 4 6 2 3 2 3 2 2" xfId="29584" xr:uid="{00000000-0005-0000-0000-00005A5E0000}"/>
    <cellStyle name="Normal 4 6 2 3 2 3 3" xfId="12123" xr:uid="{00000000-0005-0000-0000-00005B5E0000}"/>
    <cellStyle name="Normal 4 6 2 3 2 3 4" xfId="23825" xr:uid="{00000000-0005-0000-0000-00005C5E0000}"/>
    <cellStyle name="Normal 4 6 2 3 2 3 5" xfId="36739" xr:uid="{00000000-0005-0000-0000-00005D5E0000}"/>
    <cellStyle name="Normal 4 6 2 3 2 4" xfId="17931" xr:uid="{00000000-0005-0000-0000-00005E5E0000}"/>
    <cellStyle name="Normal 4 6 2 3 2 4 2" xfId="29582" xr:uid="{00000000-0005-0000-0000-00005F5E0000}"/>
    <cellStyle name="Normal 4 6 2 3 2 5" xfId="12121" xr:uid="{00000000-0005-0000-0000-0000605E0000}"/>
    <cellStyle name="Normal 4 6 2 3 2 6" xfId="23823" xr:uid="{00000000-0005-0000-0000-0000615E0000}"/>
    <cellStyle name="Normal 4 6 2 3 2 7" xfId="36740" xr:uid="{00000000-0005-0000-0000-0000625E0000}"/>
    <cellStyle name="Normal 4 6 2 3 3" xfId="3470" xr:uid="{00000000-0005-0000-0000-0000635E0000}"/>
    <cellStyle name="Normal 4 6 2 3 3 2" xfId="7704" xr:uid="{00000000-0005-0000-0000-0000645E0000}"/>
    <cellStyle name="Normal 4 6 2 3 3 2 2" xfId="17934" xr:uid="{00000000-0005-0000-0000-0000655E0000}"/>
    <cellStyle name="Normal 4 6 2 3 3 2 3" xfId="29585" xr:uid="{00000000-0005-0000-0000-0000665E0000}"/>
    <cellStyle name="Normal 4 6 2 3 3 2 4" xfId="36741" xr:uid="{00000000-0005-0000-0000-0000675E0000}"/>
    <cellStyle name="Normal 4 6 2 3 3 3" xfId="12124" xr:uid="{00000000-0005-0000-0000-0000685E0000}"/>
    <cellStyle name="Normal 4 6 2 3 3 4" xfId="23826" xr:uid="{00000000-0005-0000-0000-0000695E0000}"/>
    <cellStyle name="Normal 4 6 2 3 3 5" xfId="36742" xr:uid="{00000000-0005-0000-0000-00006A5E0000}"/>
    <cellStyle name="Normal 4 6 2 3 4" xfId="4986" xr:uid="{00000000-0005-0000-0000-00006B5E0000}"/>
    <cellStyle name="Normal 4 6 2 3 4 2" xfId="17935" xr:uid="{00000000-0005-0000-0000-00006C5E0000}"/>
    <cellStyle name="Normal 4 6 2 3 4 2 2" xfId="29586" xr:uid="{00000000-0005-0000-0000-00006D5E0000}"/>
    <cellStyle name="Normal 4 6 2 3 4 3" xfId="12125" xr:uid="{00000000-0005-0000-0000-00006E5E0000}"/>
    <cellStyle name="Normal 4 6 2 3 4 4" xfId="23827" xr:uid="{00000000-0005-0000-0000-00006F5E0000}"/>
    <cellStyle name="Normal 4 6 2 3 4 5" xfId="36743" xr:uid="{00000000-0005-0000-0000-0000705E0000}"/>
    <cellStyle name="Normal 4 6 2 3 5" xfId="17930" xr:uid="{00000000-0005-0000-0000-0000715E0000}"/>
    <cellStyle name="Normal 4 6 2 3 5 2" xfId="29581" xr:uid="{00000000-0005-0000-0000-0000725E0000}"/>
    <cellStyle name="Normal 4 6 2 3 6" xfId="12120" xr:uid="{00000000-0005-0000-0000-0000735E0000}"/>
    <cellStyle name="Normal 4 6 2 3 7" xfId="23822" xr:uid="{00000000-0005-0000-0000-0000745E0000}"/>
    <cellStyle name="Normal 4 6 2 3 8" xfId="36744" xr:uid="{00000000-0005-0000-0000-0000755E0000}"/>
    <cellStyle name="Normal 4 6 2 4" xfId="1390" xr:uid="{00000000-0005-0000-0000-0000765E0000}"/>
    <cellStyle name="Normal 4 6 2 4 2" xfId="1391" xr:uid="{00000000-0005-0000-0000-0000775E0000}"/>
    <cellStyle name="Normal 4 6 2 4 2 2" xfId="3473" xr:uid="{00000000-0005-0000-0000-0000785E0000}"/>
    <cellStyle name="Normal 4 6 2 4 2 2 2" xfId="7707" xr:uid="{00000000-0005-0000-0000-0000795E0000}"/>
    <cellStyle name="Normal 4 6 2 4 2 2 2 2" xfId="17938" xr:uid="{00000000-0005-0000-0000-00007A5E0000}"/>
    <cellStyle name="Normal 4 6 2 4 2 2 2 3" xfId="29589" xr:uid="{00000000-0005-0000-0000-00007B5E0000}"/>
    <cellStyle name="Normal 4 6 2 4 2 2 2 4" xfId="36745" xr:uid="{00000000-0005-0000-0000-00007C5E0000}"/>
    <cellStyle name="Normal 4 6 2 4 2 2 3" xfId="12128" xr:uid="{00000000-0005-0000-0000-00007D5E0000}"/>
    <cellStyle name="Normal 4 6 2 4 2 2 4" xfId="23830" xr:uid="{00000000-0005-0000-0000-00007E5E0000}"/>
    <cellStyle name="Normal 4 6 2 4 2 2 5" xfId="36746" xr:uid="{00000000-0005-0000-0000-00007F5E0000}"/>
    <cellStyle name="Normal 4 6 2 4 2 3" xfId="6161" xr:uid="{00000000-0005-0000-0000-0000805E0000}"/>
    <cellStyle name="Normal 4 6 2 4 2 3 2" xfId="17939" xr:uid="{00000000-0005-0000-0000-0000815E0000}"/>
    <cellStyle name="Normal 4 6 2 4 2 3 2 2" xfId="29590" xr:uid="{00000000-0005-0000-0000-0000825E0000}"/>
    <cellStyle name="Normal 4 6 2 4 2 3 3" xfId="12129" xr:uid="{00000000-0005-0000-0000-0000835E0000}"/>
    <cellStyle name="Normal 4 6 2 4 2 3 4" xfId="23831" xr:uid="{00000000-0005-0000-0000-0000845E0000}"/>
    <cellStyle name="Normal 4 6 2 4 2 3 5" xfId="36747" xr:uid="{00000000-0005-0000-0000-0000855E0000}"/>
    <cellStyle name="Normal 4 6 2 4 2 4" xfId="17937" xr:uid="{00000000-0005-0000-0000-0000865E0000}"/>
    <cellStyle name="Normal 4 6 2 4 2 4 2" xfId="29588" xr:uid="{00000000-0005-0000-0000-0000875E0000}"/>
    <cellStyle name="Normal 4 6 2 4 2 5" xfId="12127" xr:uid="{00000000-0005-0000-0000-0000885E0000}"/>
    <cellStyle name="Normal 4 6 2 4 2 6" xfId="23829" xr:uid="{00000000-0005-0000-0000-0000895E0000}"/>
    <cellStyle name="Normal 4 6 2 4 2 7" xfId="36748" xr:uid="{00000000-0005-0000-0000-00008A5E0000}"/>
    <cellStyle name="Normal 4 6 2 4 3" xfId="3472" xr:uid="{00000000-0005-0000-0000-00008B5E0000}"/>
    <cellStyle name="Normal 4 6 2 4 3 2" xfId="7706" xr:uid="{00000000-0005-0000-0000-00008C5E0000}"/>
    <cellStyle name="Normal 4 6 2 4 3 2 2" xfId="17940" xr:uid="{00000000-0005-0000-0000-00008D5E0000}"/>
    <cellStyle name="Normal 4 6 2 4 3 2 3" xfId="29591" xr:uid="{00000000-0005-0000-0000-00008E5E0000}"/>
    <cellStyle name="Normal 4 6 2 4 3 2 4" xfId="36749" xr:uid="{00000000-0005-0000-0000-00008F5E0000}"/>
    <cellStyle name="Normal 4 6 2 4 3 3" xfId="12130" xr:uid="{00000000-0005-0000-0000-0000905E0000}"/>
    <cellStyle name="Normal 4 6 2 4 3 4" xfId="23832" xr:uid="{00000000-0005-0000-0000-0000915E0000}"/>
    <cellStyle name="Normal 4 6 2 4 3 5" xfId="36750" xr:uid="{00000000-0005-0000-0000-0000925E0000}"/>
    <cellStyle name="Normal 4 6 2 4 4" xfId="5437" xr:uid="{00000000-0005-0000-0000-0000935E0000}"/>
    <cellStyle name="Normal 4 6 2 4 4 2" xfId="17941" xr:uid="{00000000-0005-0000-0000-0000945E0000}"/>
    <cellStyle name="Normal 4 6 2 4 4 2 2" xfId="29592" xr:uid="{00000000-0005-0000-0000-0000955E0000}"/>
    <cellStyle name="Normal 4 6 2 4 4 3" xfId="12131" xr:uid="{00000000-0005-0000-0000-0000965E0000}"/>
    <cellStyle name="Normal 4 6 2 4 4 4" xfId="23833" xr:uid="{00000000-0005-0000-0000-0000975E0000}"/>
    <cellStyle name="Normal 4 6 2 4 4 5" xfId="36751" xr:uid="{00000000-0005-0000-0000-0000985E0000}"/>
    <cellStyle name="Normal 4 6 2 4 5" xfId="17936" xr:uid="{00000000-0005-0000-0000-0000995E0000}"/>
    <cellStyle name="Normal 4 6 2 4 5 2" xfId="29587" xr:uid="{00000000-0005-0000-0000-00009A5E0000}"/>
    <cellStyle name="Normal 4 6 2 4 6" xfId="12126" xr:uid="{00000000-0005-0000-0000-00009B5E0000}"/>
    <cellStyle name="Normal 4 6 2 4 7" xfId="23828" xr:uid="{00000000-0005-0000-0000-00009C5E0000}"/>
    <cellStyle name="Normal 4 6 2 4 8" xfId="36752" xr:uid="{00000000-0005-0000-0000-00009D5E0000}"/>
    <cellStyle name="Normal 4 6 2 5" xfId="1392" xr:uid="{00000000-0005-0000-0000-00009E5E0000}"/>
    <cellStyle name="Normal 4 6 2 5 2" xfId="3474" xr:uid="{00000000-0005-0000-0000-00009F5E0000}"/>
    <cellStyle name="Normal 4 6 2 5 2 2" xfId="7708" xr:uid="{00000000-0005-0000-0000-0000A05E0000}"/>
    <cellStyle name="Normal 4 6 2 5 2 2 2" xfId="17943" xr:uid="{00000000-0005-0000-0000-0000A15E0000}"/>
    <cellStyle name="Normal 4 6 2 5 2 2 3" xfId="29594" xr:uid="{00000000-0005-0000-0000-0000A25E0000}"/>
    <cellStyle name="Normal 4 6 2 5 2 2 4" xfId="36753" xr:uid="{00000000-0005-0000-0000-0000A35E0000}"/>
    <cellStyle name="Normal 4 6 2 5 2 3" xfId="12133" xr:uid="{00000000-0005-0000-0000-0000A45E0000}"/>
    <cellStyle name="Normal 4 6 2 5 2 4" xfId="23835" xr:uid="{00000000-0005-0000-0000-0000A55E0000}"/>
    <cellStyle name="Normal 4 6 2 5 2 5" xfId="36754" xr:uid="{00000000-0005-0000-0000-0000A65E0000}"/>
    <cellStyle name="Normal 4 6 2 5 3" xfId="6162" xr:uid="{00000000-0005-0000-0000-0000A75E0000}"/>
    <cellStyle name="Normal 4 6 2 5 3 2" xfId="17944" xr:uid="{00000000-0005-0000-0000-0000A85E0000}"/>
    <cellStyle name="Normal 4 6 2 5 3 2 2" xfId="29595" xr:uid="{00000000-0005-0000-0000-0000A95E0000}"/>
    <cellStyle name="Normal 4 6 2 5 3 3" xfId="12134" xr:uid="{00000000-0005-0000-0000-0000AA5E0000}"/>
    <cellStyle name="Normal 4 6 2 5 3 4" xfId="23836" xr:uid="{00000000-0005-0000-0000-0000AB5E0000}"/>
    <cellStyle name="Normal 4 6 2 5 3 5" xfId="36755" xr:uid="{00000000-0005-0000-0000-0000AC5E0000}"/>
    <cellStyle name="Normal 4 6 2 5 4" xfId="17942" xr:uid="{00000000-0005-0000-0000-0000AD5E0000}"/>
    <cellStyle name="Normal 4 6 2 5 4 2" xfId="29593" xr:uid="{00000000-0005-0000-0000-0000AE5E0000}"/>
    <cellStyle name="Normal 4 6 2 5 5" xfId="12132" xr:uid="{00000000-0005-0000-0000-0000AF5E0000}"/>
    <cellStyle name="Normal 4 6 2 5 6" xfId="23834" xr:uid="{00000000-0005-0000-0000-0000B05E0000}"/>
    <cellStyle name="Normal 4 6 2 5 7" xfId="36756" xr:uid="{00000000-0005-0000-0000-0000B15E0000}"/>
    <cellStyle name="Normal 4 6 2 6" xfId="3467" xr:uid="{00000000-0005-0000-0000-0000B25E0000}"/>
    <cellStyle name="Normal 4 6 2 6 2" xfId="7701" xr:uid="{00000000-0005-0000-0000-0000B35E0000}"/>
    <cellStyle name="Normal 4 6 2 6 2 2" xfId="17945" xr:uid="{00000000-0005-0000-0000-0000B45E0000}"/>
    <cellStyle name="Normal 4 6 2 6 2 3" xfId="29596" xr:uid="{00000000-0005-0000-0000-0000B55E0000}"/>
    <cellStyle name="Normal 4 6 2 6 2 4" xfId="36757" xr:uid="{00000000-0005-0000-0000-0000B65E0000}"/>
    <cellStyle name="Normal 4 6 2 6 3" xfId="12135" xr:uid="{00000000-0005-0000-0000-0000B75E0000}"/>
    <cellStyle name="Normal 4 6 2 6 4" xfId="23837" xr:uid="{00000000-0005-0000-0000-0000B85E0000}"/>
    <cellStyle name="Normal 4 6 2 6 5" xfId="36758" xr:uid="{00000000-0005-0000-0000-0000B95E0000}"/>
    <cellStyle name="Normal 4 6 2 7" xfId="4744" xr:uid="{00000000-0005-0000-0000-0000BA5E0000}"/>
    <cellStyle name="Normal 4 6 2 7 2" xfId="17946" xr:uid="{00000000-0005-0000-0000-0000BB5E0000}"/>
    <cellStyle name="Normal 4 6 2 7 2 2" xfId="29597" xr:uid="{00000000-0005-0000-0000-0000BC5E0000}"/>
    <cellStyle name="Normal 4 6 2 7 3" xfId="12136" xr:uid="{00000000-0005-0000-0000-0000BD5E0000}"/>
    <cellStyle name="Normal 4 6 2 7 4" xfId="23838" xr:uid="{00000000-0005-0000-0000-0000BE5E0000}"/>
    <cellStyle name="Normal 4 6 2 7 5" xfId="36759" xr:uid="{00000000-0005-0000-0000-0000BF5E0000}"/>
    <cellStyle name="Normal 4 6 2 8" xfId="17923" xr:uid="{00000000-0005-0000-0000-0000C05E0000}"/>
    <cellStyle name="Normal 4 6 2 8 2" xfId="29574" xr:uid="{00000000-0005-0000-0000-0000C15E0000}"/>
    <cellStyle name="Normal 4 6 2 9" xfId="12113" xr:uid="{00000000-0005-0000-0000-0000C25E0000}"/>
    <cellStyle name="Normal 4 6 3" xfId="1393" xr:uid="{00000000-0005-0000-0000-0000C35E0000}"/>
    <cellStyle name="Normal 4 6 3 2" xfId="1394" xr:uid="{00000000-0005-0000-0000-0000C45E0000}"/>
    <cellStyle name="Normal 4 6 3 2 2" xfId="3476" xr:uid="{00000000-0005-0000-0000-0000C55E0000}"/>
    <cellStyle name="Normal 4 6 3 2 2 2" xfId="7710" xr:uid="{00000000-0005-0000-0000-0000C65E0000}"/>
    <cellStyle name="Normal 4 6 3 2 2 2 2" xfId="17949" xr:uid="{00000000-0005-0000-0000-0000C75E0000}"/>
    <cellStyle name="Normal 4 6 3 2 2 2 3" xfId="29600" xr:uid="{00000000-0005-0000-0000-0000C85E0000}"/>
    <cellStyle name="Normal 4 6 3 2 2 2 4" xfId="36760" xr:uid="{00000000-0005-0000-0000-0000C95E0000}"/>
    <cellStyle name="Normal 4 6 3 2 2 3" xfId="12139" xr:uid="{00000000-0005-0000-0000-0000CA5E0000}"/>
    <cellStyle name="Normal 4 6 3 2 2 4" xfId="23841" xr:uid="{00000000-0005-0000-0000-0000CB5E0000}"/>
    <cellStyle name="Normal 4 6 3 2 2 5" xfId="36761" xr:uid="{00000000-0005-0000-0000-0000CC5E0000}"/>
    <cellStyle name="Normal 4 6 3 2 3" xfId="6163" xr:uid="{00000000-0005-0000-0000-0000CD5E0000}"/>
    <cellStyle name="Normal 4 6 3 2 3 2" xfId="17950" xr:uid="{00000000-0005-0000-0000-0000CE5E0000}"/>
    <cellStyle name="Normal 4 6 3 2 3 2 2" xfId="29601" xr:uid="{00000000-0005-0000-0000-0000CF5E0000}"/>
    <cellStyle name="Normal 4 6 3 2 3 3" xfId="12140" xr:uid="{00000000-0005-0000-0000-0000D05E0000}"/>
    <cellStyle name="Normal 4 6 3 2 3 4" xfId="23842" xr:uid="{00000000-0005-0000-0000-0000D15E0000}"/>
    <cellStyle name="Normal 4 6 3 2 3 5" xfId="36762" xr:uid="{00000000-0005-0000-0000-0000D25E0000}"/>
    <cellStyle name="Normal 4 6 3 2 4" xfId="17948" xr:uid="{00000000-0005-0000-0000-0000D35E0000}"/>
    <cellStyle name="Normal 4 6 3 2 4 2" xfId="29599" xr:uid="{00000000-0005-0000-0000-0000D45E0000}"/>
    <cellStyle name="Normal 4 6 3 2 5" xfId="12138" xr:uid="{00000000-0005-0000-0000-0000D55E0000}"/>
    <cellStyle name="Normal 4 6 3 2 6" xfId="23840" xr:uid="{00000000-0005-0000-0000-0000D65E0000}"/>
    <cellStyle name="Normal 4 6 3 2 7" xfId="36763" xr:uid="{00000000-0005-0000-0000-0000D75E0000}"/>
    <cellStyle name="Normal 4 6 3 3" xfId="3475" xr:uid="{00000000-0005-0000-0000-0000D85E0000}"/>
    <cellStyle name="Normal 4 6 3 3 2" xfId="7709" xr:uid="{00000000-0005-0000-0000-0000D95E0000}"/>
    <cellStyle name="Normal 4 6 3 3 2 2" xfId="17951" xr:uid="{00000000-0005-0000-0000-0000DA5E0000}"/>
    <cellStyle name="Normal 4 6 3 3 2 3" xfId="29602" xr:uid="{00000000-0005-0000-0000-0000DB5E0000}"/>
    <cellStyle name="Normal 4 6 3 3 2 4" xfId="36764" xr:uid="{00000000-0005-0000-0000-0000DC5E0000}"/>
    <cellStyle name="Normal 4 6 3 3 3" xfId="12141" xr:uid="{00000000-0005-0000-0000-0000DD5E0000}"/>
    <cellStyle name="Normal 4 6 3 3 4" xfId="23843" xr:uid="{00000000-0005-0000-0000-0000DE5E0000}"/>
    <cellStyle name="Normal 4 6 3 3 5" xfId="36765" xr:uid="{00000000-0005-0000-0000-0000DF5E0000}"/>
    <cellStyle name="Normal 4 6 3 4" xfId="5141" xr:uid="{00000000-0005-0000-0000-0000E05E0000}"/>
    <cellStyle name="Normal 4 6 3 4 2" xfId="17952" xr:uid="{00000000-0005-0000-0000-0000E15E0000}"/>
    <cellStyle name="Normal 4 6 3 4 2 2" xfId="29603" xr:uid="{00000000-0005-0000-0000-0000E25E0000}"/>
    <cellStyle name="Normal 4 6 3 4 3" xfId="12142" xr:uid="{00000000-0005-0000-0000-0000E35E0000}"/>
    <cellStyle name="Normal 4 6 3 4 4" xfId="23844" xr:uid="{00000000-0005-0000-0000-0000E45E0000}"/>
    <cellStyle name="Normal 4 6 3 4 5" xfId="36766" xr:uid="{00000000-0005-0000-0000-0000E55E0000}"/>
    <cellStyle name="Normal 4 6 3 5" xfId="17947" xr:uid="{00000000-0005-0000-0000-0000E65E0000}"/>
    <cellStyle name="Normal 4 6 3 5 2" xfId="29598" xr:uid="{00000000-0005-0000-0000-0000E75E0000}"/>
    <cellStyle name="Normal 4 6 3 6" xfId="12137" xr:uid="{00000000-0005-0000-0000-0000E85E0000}"/>
    <cellStyle name="Normal 4 6 3 7" xfId="23839" xr:uid="{00000000-0005-0000-0000-0000E95E0000}"/>
    <cellStyle name="Normal 4 6 3 8" xfId="36767" xr:uid="{00000000-0005-0000-0000-0000EA5E0000}"/>
    <cellStyle name="Normal 4 6 4" xfId="1395" xr:uid="{00000000-0005-0000-0000-0000EB5E0000}"/>
    <cellStyle name="Normal 4 6 4 2" xfId="1396" xr:uid="{00000000-0005-0000-0000-0000EC5E0000}"/>
    <cellStyle name="Normal 4 6 4 2 2" xfId="3478" xr:uid="{00000000-0005-0000-0000-0000ED5E0000}"/>
    <cellStyle name="Normal 4 6 4 2 2 2" xfId="7712" xr:uid="{00000000-0005-0000-0000-0000EE5E0000}"/>
    <cellStyle name="Normal 4 6 4 2 2 2 2" xfId="17955" xr:uid="{00000000-0005-0000-0000-0000EF5E0000}"/>
    <cellStyle name="Normal 4 6 4 2 2 2 3" xfId="29606" xr:uid="{00000000-0005-0000-0000-0000F05E0000}"/>
    <cellStyle name="Normal 4 6 4 2 2 2 4" xfId="36768" xr:uid="{00000000-0005-0000-0000-0000F15E0000}"/>
    <cellStyle name="Normal 4 6 4 2 2 3" xfId="12145" xr:uid="{00000000-0005-0000-0000-0000F25E0000}"/>
    <cellStyle name="Normal 4 6 4 2 2 4" xfId="23847" xr:uid="{00000000-0005-0000-0000-0000F35E0000}"/>
    <cellStyle name="Normal 4 6 4 2 2 5" xfId="36769" xr:uid="{00000000-0005-0000-0000-0000F45E0000}"/>
    <cellStyle name="Normal 4 6 4 2 3" xfId="6164" xr:uid="{00000000-0005-0000-0000-0000F55E0000}"/>
    <cellStyle name="Normal 4 6 4 2 3 2" xfId="17956" xr:uid="{00000000-0005-0000-0000-0000F65E0000}"/>
    <cellStyle name="Normal 4 6 4 2 3 2 2" xfId="29607" xr:uid="{00000000-0005-0000-0000-0000F75E0000}"/>
    <cellStyle name="Normal 4 6 4 2 3 3" xfId="12146" xr:uid="{00000000-0005-0000-0000-0000F85E0000}"/>
    <cellStyle name="Normal 4 6 4 2 3 4" xfId="23848" xr:uid="{00000000-0005-0000-0000-0000F95E0000}"/>
    <cellStyle name="Normal 4 6 4 2 3 5" xfId="36770" xr:uid="{00000000-0005-0000-0000-0000FA5E0000}"/>
    <cellStyle name="Normal 4 6 4 2 4" xfId="17954" xr:uid="{00000000-0005-0000-0000-0000FB5E0000}"/>
    <cellStyle name="Normal 4 6 4 2 4 2" xfId="29605" xr:uid="{00000000-0005-0000-0000-0000FC5E0000}"/>
    <cellStyle name="Normal 4 6 4 2 5" xfId="12144" xr:uid="{00000000-0005-0000-0000-0000FD5E0000}"/>
    <cellStyle name="Normal 4 6 4 2 6" xfId="23846" xr:uid="{00000000-0005-0000-0000-0000FE5E0000}"/>
    <cellStyle name="Normal 4 6 4 2 7" xfId="36771" xr:uid="{00000000-0005-0000-0000-0000FF5E0000}"/>
    <cellStyle name="Normal 4 6 4 3" xfId="3477" xr:uid="{00000000-0005-0000-0000-0000005F0000}"/>
    <cellStyle name="Normal 4 6 4 3 2" xfId="7711" xr:uid="{00000000-0005-0000-0000-0000015F0000}"/>
    <cellStyle name="Normal 4 6 4 3 2 2" xfId="17957" xr:uid="{00000000-0005-0000-0000-0000025F0000}"/>
    <cellStyle name="Normal 4 6 4 3 2 3" xfId="29608" xr:uid="{00000000-0005-0000-0000-0000035F0000}"/>
    <cellStyle name="Normal 4 6 4 3 2 4" xfId="36772" xr:uid="{00000000-0005-0000-0000-0000045F0000}"/>
    <cellStyle name="Normal 4 6 4 3 3" xfId="12147" xr:uid="{00000000-0005-0000-0000-0000055F0000}"/>
    <cellStyle name="Normal 4 6 4 3 4" xfId="23849" xr:uid="{00000000-0005-0000-0000-0000065F0000}"/>
    <cellStyle name="Normal 4 6 4 3 5" xfId="36773" xr:uid="{00000000-0005-0000-0000-0000075F0000}"/>
    <cellStyle name="Normal 4 6 4 4" xfId="4899" xr:uid="{00000000-0005-0000-0000-0000085F0000}"/>
    <cellStyle name="Normal 4 6 4 4 2" xfId="17958" xr:uid="{00000000-0005-0000-0000-0000095F0000}"/>
    <cellStyle name="Normal 4 6 4 4 2 2" xfId="29609" xr:uid="{00000000-0005-0000-0000-00000A5F0000}"/>
    <cellStyle name="Normal 4 6 4 4 3" xfId="12148" xr:uid="{00000000-0005-0000-0000-00000B5F0000}"/>
    <cellStyle name="Normal 4 6 4 4 4" xfId="23850" xr:uid="{00000000-0005-0000-0000-00000C5F0000}"/>
    <cellStyle name="Normal 4 6 4 4 5" xfId="36774" xr:uid="{00000000-0005-0000-0000-00000D5F0000}"/>
    <cellStyle name="Normal 4 6 4 5" xfId="17953" xr:uid="{00000000-0005-0000-0000-00000E5F0000}"/>
    <cellStyle name="Normal 4 6 4 5 2" xfId="29604" xr:uid="{00000000-0005-0000-0000-00000F5F0000}"/>
    <cellStyle name="Normal 4 6 4 6" xfId="12143" xr:uid="{00000000-0005-0000-0000-0000105F0000}"/>
    <cellStyle name="Normal 4 6 4 7" xfId="23845" xr:uid="{00000000-0005-0000-0000-0000115F0000}"/>
    <cellStyle name="Normal 4 6 4 8" xfId="36775" xr:uid="{00000000-0005-0000-0000-0000125F0000}"/>
    <cellStyle name="Normal 4 6 5" xfId="1397" xr:uid="{00000000-0005-0000-0000-0000135F0000}"/>
    <cellStyle name="Normal 4 6 5 2" xfId="1398" xr:uid="{00000000-0005-0000-0000-0000145F0000}"/>
    <cellStyle name="Normal 4 6 5 2 2" xfId="3480" xr:uid="{00000000-0005-0000-0000-0000155F0000}"/>
    <cellStyle name="Normal 4 6 5 2 2 2" xfId="7714" xr:uid="{00000000-0005-0000-0000-0000165F0000}"/>
    <cellStyle name="Normal 4 6 5 2 2 2 2" xfId="17961" xr:uid="{00000000-0005-0000-0000-0000175F0000}"/>
    <cellStyle name="Normal 4 6 5 2 2 2 3" xfId="29612" xr:uid="{00000000-0005-0000-0000-0000185F0000}"/>
    <cellStyle name="Normal 4 6 5 2 2 2 4" xfId="36776" xr:uid="{00000000-0005-0000-0000-0000195F0000}"/>
    <cellStyle name="Normal 4 6 5 2 2 3" xfId="12151" xr:uid="{00000000-0005-0000-0000-00001A5F0000}"/>
    <cellStyle name="Normal 4 6 5 2 2 4" xfId="23853" xr:uid="{00000000-0005-0000-0000-00001B5F0000}"/>
    <cellStyle name="Normal 4 6 5 2 2 5" xfId="36777" xr:uid="{00000000-0005-0000-0000-00001C5F0000}"/>
    <cellStyle name="Normal 4 6 5 2 3" xfId="6165" xr:uid="{00000000-0005-0000-0000-00001D5F0000}"/>
    <cellStyle name="Normal 4 6 5 2 3 2" xfId="17962" xr:uid="{00000000-0005-0000-0000-00001E5F0000}"/>
    <cellStyle name="Normal 4 6 5 2 3 2 2" xfId="29613" xr:uid="{00000000-0005-0000-0000-00001F5F0000}"/>
    <cellStyle name="Normal 4 6 5 2 3 3" xfId="12152" xr:uid="{00000000-0005-0000-0000-0000205F0000}"/>
    <cellStyle name="Normal 4 6 5 2 3 4" xfId="23854" xr:uid="{00000000-0005-0000-0000-0000215F0000}"/>
    <cellStyle name="Normal 4 6 5 2 3 5" xfId="36778" xr:uid="{00000000-0005-0000-0000-0000225F0000}"/>
    <cellStyle name="Normal 4 6 5 2 4" xfId="17960" xr:uid="{00000000-0005-0000-0000-0000235F0000}"/>
    <cellStyle name="Normal 4 6 5 2 4 2" xfId="29611" xr:uid="{00000000-0005-0000-0000-0000245F0000}"/>
    <cellStyle name="Normal 4 6 5 2 5" xfId="12150" xr:uid="{00000000-0005-0000-0000-0000255F0000}"/>
    <cellStyle name="Normal 4 6 5 2 6" xfId="23852" xr:uid="{00000000-0005-0000-0000-0000265F0000}"/>
    <cellStyle name="Normal 4 6 5 2 7" xfId="36779" xr:uid="{00000000-0005-0000-0000-0000275F0000}"/>
    <cellStyle name="Normal 4 6 5 3" xfId="3479" xr:uid="{00000000-0005-0000-0000-0000285F0000}"/>
    <cellStyle name="Normal 4 6 5 3 2" xfId="7713" xr:uid="{00000000-0005-0000-0000-0000295F0000}"/>
    <cellStyle name="Normal 4 6 5 3 2 2" xfId="17963" xr:uid="{00000000-0005-0000-0000-00002A5F0000}"/>
    <cellStyle name="Normal 4 6 5 3 2 3" xfId="29614" xr:uid="{00000000-0005-0000-0000-00002B5F0000}"/>
    <cellStyle name="Normal 4 6 5 3 2 4" xfId="36780" xr:uid="{00000000-0005-0000-0000-00002C5F0000}"/>
    <cellStyle name="Normal 4 6 5 3 3" xfId="12153" xr:uid="{00000000-0005-0000-0000-00002D5F0000}"/>
    <cellStyle name="Normal 4 6 5 3 4" xfId="23855" xr:uid="{00000000-0005-0000-0000-00002E5F0000}"/>
    <cellStyle name="Normal 4 6 5 3 5" xfId="36781" xr:uid="{00000000-0005-0000-0000-00002F5F0000}"/>
    <cellStyle name="Normal 4 6 5 4" xfId="5350" xr:uid="{00000000-0005-0000-0000-0000305F0000}"/>
    <cellStyle name="Normal 4 6 5 4 2" xfId="17964" xr:uid="{00000000-0005-0000-0000-0000315F0000}"/>
    <cellStyle name="Normal 4 6 5 4 2 2" xfId="29615" xr:uid="{00000000-0005-0000-0000-0000325F0000}"/>
    <cellStyle name="Normal 4 6 5 4 3" xfId="12154" xr:uid="{00000000-0005-0000-0000-0000335F0000}"/>
    <cellStyle name="Normal 4 6 5 4 4" xfId="23856" xr:uid="{00000000-0005-0000-0000-0000345F0000}"/>
    <cellStyle name="Normal 4 6 5 4 5" xfId="36782" xr:uid="{00000000-0005-0000-0000-0000355F0000}"/>
    <cellStyle name="Normal 4 6 5 5" xfId="17959" xr:uid="{00000000-0005-0000-0000-0000365F0000}"/>
    <cellStyle name="Normal 4 6 5 5 2" xfId="29610" xr:uid="{00000000-0005-0000-0000-0000375F0000}"/>
    <cellStyle name="Normal 4 6 5 6" xfId="12149" xr:uid="{00000000-0005-0000-0000-0000385F0000}"/>
    <cellStyle name="Normal 4 6 5 7" xfId="23851" xr:uid="{00000000-0005-0000-0000-0000395F0000}"/>
    <cellStyle name="Normal 4 6 5 8" xfId="36783" xr:uid="{00000000-0005-0000-0000-00003A5F0000}"/>
    <cellStyle name="Normal 4 6 6" xfId="1399" xr:uid="{00000000-0005-0000-0000-00003B5F0000}"/>
    <cellStyle name="Normal 4 6 6 2" xfId="3481" xr:uid="{00000000-0005-0000-0000-00003C5F0000}"/>
    <cellStyle name="Normal 4 6 6 2 2" xfId="7715" xr:uid="{00000000-0005-0000-0000-00003D5F0000}"/>
    <cellStyle name="Normal 4 6 6 2 2 2" xfId="17966" xr:uid="{00000000-0005-0000-0000-00003E5F0000}"/>
    <cellStyle name="Normal 4 6 6 2 2 3" xfId="29617" xr:uid="{00000000-0005-0000-0000-00003F5F0000}"/>
    <cellStyle name="Normal 4 6 6 2 2 4" xfId="36784" xr:uid="{00000000-0005-0000-0000-0000405F0000}"/>
    <cellStyle name="Normal 4 6 6 2 3" xfId="12156" xr:uid="{00000000-0005-0000-0000-0000415F0000}"/>
    <cellStyle name="Normal 4 6 6 2 4" xfId="23858" xr:uid="{00000000-0005-0000-0000-0000425F0000}"/>
    <cellStyle name="Normal 4 6 6 2 5" xfId="36785" xr:uid="{00000000-0005-0000-0000-0000435F0000}"/>
    <cellStyle name="Normal 4 6 6 3" xfId="6166" xr:uid="{00000000-0005-0000-0000-0000445F0000}"/>
    <cellStyle name="Normal 4 6 6 3 2" xfId="17967" xr:uid="{00000000-0005-0000-0000-0000455F0000}"/>
    <cellStyle name="Normal 4 6 6 3 2 2" xfId="29618" xr:uid="{00000000-0005-0000-0000-0000465F0000}"/>
    <cellStyle name="Normal 4 6 6 3 3" xfId="12157" xr:uid="{00000000-0005-0000-0000-0000475F0000}"/>
    <cellStyle name="Normal 4 6 6 3 4" xfId="23859" xr:uid="{00000000-0005-0000-0000-0000485F0000}"/>
    <cellStyle name="Normal 4 6 6 3 5" xfId="36786" xr:uid="{00000000-0005-0000-0000-0000495F0000}"/>
    <cellStyle name="Normal 4 6 6 4" xfId="17965" xr:uid="{00000000-0005-0000-0000-00004A5F0000}"/>
    <cellStyle name="Normal 4 6 6 4 2" xfId="29616" xr:uid="{00000000-0005-0000-0000-00004B5F0000}"/>
    <cellStyle name="Normal 4 6 6 5" xfId="12155" xr:uid="{00000000-0005-0000-0000-00004C5F0000}"/>
    <cellStyle name="Normal 4 6 6 6" xfId="23857" xr:uid="{00000000-0005-0000-0000-00004D5F0000}"/>
    <cellStyle name="Normal 4 6 6 7" xfId="36787" xr:uid="{00000000-0005-0000-0000-00004E5F0000}"/>
    <cellStyle name="Normal 4 6 7" xfId="3466" xr:uid="{00000000-0005-0000-0000-00004F5F0000}"/>
    <cellStyle name="Normal 4 6 7 2" xfId="7700" xr:uid="{00000000-0005-0000-0000-0000505F0000}"/>
    <cellStyle name="Normal 4 6 7 2 2" xfId="17968" xr:uid="{00000000-0005-0000-0000-0000515F0000}"/>
    <cellStyle name="Normal 4 6 7 2 3" xfId="29619" xr:uid="{00000000-0005-0000-0000-0000525F0000}"/>
    <cellStyle name="Normal 4 6 7 2 4" xfId="36788" xr:uid="{00000000-0005-0000-0000-0000535F0000}"/>
    <cellStyle name="Normal 4 6 7 3" xfId="12158" xr:uid="{00000000-0005-0000-0000-0000545F0000}"/>
    <cellStyle name="Normal 4 6 7 4" xfId="23860" xr:uid="{00000000-0005-0000-0000-0000555F0000}"/>
    <cellStyle name="Normal 4 6 7 5" xfId="36789" xr:uid="{00000000-0005-0000-0000-0000565F0000}"/>
    <cellStyle name="Normal 4 6 8" xfId="4428" xr:uid="{00000000-0005-0000-0000-0000575F0000}"/>
    <cellStyle name="Normal 4 6 8 2" xfId="17969" xr:uid="{00000000-0005-0000-0000-0000585F0000}"/>
    <cellStyle name="Normal 4 6 8 2 2" xfId="29620" xr:uid="{00000000-0005-0000-0000-0000595F0000}"/>
    <cellStyle name="Normal 4 6 8 3" xfId="12159" xr:uid="{00000000-0005-0000-0000-00005A5F0000}"/>
    <cellStyle name="Normal 4 6 8 4" xfId="23861" xr:uid="{00000000-0005-0000-0000-00005B5F0000}"/>
    <cellStyle name="Normal 4 6 9" xfId="4657" xr:uid="{00000000-0005-0000-0000-00005C5F0000}"/>
    <cellStyle name="Normal 4 6 9 2" xfId="17922" xr:uid="{00000000-0005-0000-0000-00005D5F0000}"/>
    <cellStyle name="Normal 4 6 9 3" xfId="29573" xr:uid="{00000000-0005-0000-0000-00005E5F0000}"/>
    <cellStyle name="Normal 4 6 9 4" xfId="36790" xr:uid="{00000000-0005-0000-0000-00005F5F0000}"/>
    <cellStyle name="Normal 4 7" xfId="1400" xr:uid="{00000000-0005-0000-0000-0000605F0000}"/>
    <cellStyle name="Normal 4 7 10" xfId="12160" xr:uid="{00000000-0005-0000-0000-0000615F0000}"/>
    <cellStyle name="Normal 4 7 11" xfId="23862" xr:uid="{00000000-0005-0000-0000-0000625F0000}"/>
    <cellStyle name="Normal 4 7 12" xfId="36791" xr:uid="{00000000-0005-0000-0000-0000635F0000}"/>
    <cellStyle name="Normal 4 7 2" xfId="1401" xr:uid="{00000000-0005-0000-0000-0000645F0000}"/>
    <cellStyle name="Normal 4 7 2 10" xfId="23863" xr:uid="{00000000-0005-0000-0000-0000655F0000}"/>
    <cellStyle name="Normal 4 7 2 11" xfId="36792" xr:uid="{00000000-0005-0000-0000-0000665F0000}"/>
    <cellStyle name="Normal 4 7 2 2" xfId="1402" xr:uid="{00000000-0005-0000-0000-0000675F0000}"/>
    <cellStyle name="Normal 4 7 2 2 2" xfId="1403" xr:uid="{00000000-0005-0000-0000-0000685F0000}"/>
    <cellStyle name="Normal 4 7 2 2 2 2" xfId="3485" xr:uid="{00000000-0005-0000-0000-0000695F0000}"/>
    <cellStyle name="Normal 4 7 2 2 2 2 2" xfId="7719" xr:uid="{00000000-0005-0000-0000-00006A5F0000}"/>
    <cellStyle name="Normal 4 7 2 2 2 2 2 2" xfId="17974" xr:uid="{00000000-0005-0000-0000-00006B5F0000}"/>
    <cellStyle name="Normal 4 7 2 2 2 2 2 3" xfId="29625" xr:uid="{00000000-0005-0000-0000-00006C5F0000}"/>
    <cellStyle name="Normal 4 7 2 2 2 2 2 4" xfId="36793" xr:uid="{00000000-0005-0000-0000-00006D5F0000}"/>
    <cellStyle name="Normal 4 7 2 2 2 2 3" xfId="12164" xr:uid="{00000000-0005-0000-0000-00006E5F0000}"/>
    <cellStyle name="Normal 4 7 2 2 2 2 4" xfId="23866" xr:uid="{00000000-0005-0000-0000-00006F5F0000}"/>
    <cellStyle name="Normal 4 7 2 2 2 2 5" xfId="36794" xr:uid="{00000000-0005-0000-0000-0000705F0000}"/>
    <cellStyle name="Normal 4 7 2 2 2 3" xfId="6168" xr:uid="{00000000-0005-0000-0000-0000715F0000}"/>
    <cellStyle name="Normal 4 7 2 2 2 3 2" xfId="17975" xr:uid="{00000000-0005-0000-0000-0000725F0000}"/>
    <cellStyle name="Normal 4 7 2 2 2 3 2 2" xfId="29626" xr:uid="{00000000-0005-0000-0000-0000735F0000}"/>
    <cellStyle name="Normal 4 7 2 2 2 3 3" xfId="12165" xr:uid="{00000000-0005-0000-0000-0000745F0000}"/>
    <cellStyle name="Normal 4 7 2 2 2 3 4" xfId="23867" xr:uid="{00000000-0005-0000-0000-0000755F0000}"/>
    <cellStyle name="Normal 4 7 2 2 2 3 5" xfId="36795" xr:uid="{00000000-0005-0000-0000-0000765F0000}"/>
    <cellStyle name="Normal 4 7 2 2 2 4" xfId="17973" xr:uid="{00000000-0005-0000-0000-0000775F0000}"/>
    <cellStyle name="Normal 4 7 2 2 2 4 2" xfId="29624" xr:uid="{00000000-0005-0000-0000-0000785F0000}"/>
    <cellStyle name="Normal 4 7 2 2 2 5" xfId="12163" xr:uid="{00000000-0005-0000-0000-0000795F0000}"/>
    <cellStyle name="Normal 4 7 2 2 2 6" xfId="23865" xr:uid="{00000000-0005-0000-0000-00007A5F0000}"/>
    <cellStyle name="Normal 4 7 2 2 2 7" xfId="36796" xr:uid="{00000000-0005-0000-0000-00007B5F0000}"/>
    <cellStyle name="Normal 4 7 2 2 3" xfId="3484" xr:uid="{00000000-0005-0000-0000-00007C5F0000}"/>
    <cellStyle name="Normal 4 7 2 2 3 2" xfId="7718" xr:uid="{00000000-0005-0000-0000-00007D5F0000}"/>
    <cellStyle name="Normal 4 7 2 2 3 2 2" xfId="17976" xr:uid="{00000000-0005-0000-0000-00007E5F0000}"/>
    <cellStyle name="Normal 4 7 2 2 3 2 3" xfId="29627" xr:uid="{00000000-0005-0000-0000-00007F5F0000}"/>
    <cellStyle name="Normal 4 7 2 2 3 2 4" xfId="36797" xr:uid="{00000000-0005-0000-0000-0000805F0000}"/>
    <cellStyle name="Normal 4 7 2 2 3 3" xfId="12166" xr:uid="{00000000-0005-0000-0000-0000815F0000}"/>
    <cellStyle name="Normal 4 7 2 2 3 4" xfId="23868" xr:uid="{00000000-0005-0000-0000-0000825F0000}"/>
    <cellStyle name="Normal 4 7 2 2 3 5" xfId="36798" xr:uid="{00000000-0005-0000-0000-0000835F0000}"/>
    <cellStyle name="Normal 4 7 2 2 4" xfId="5242" xr:uid="{00000000-0005-0000-0000-0000845F0000}"/>
    <cellStyle name="Normal 4 7 2 2 4 2" xfId="17977" xr:uid="{00000000-0005-0000-0000-0000855F0000}"/>
    <cellStyle name="Normal 4 7 2 2 4 2 2" xfId="29628" xr:uid="{00000000-0005-0000-0000-0000865F0000}"/>
    <cellStyle name="Normal 4 7 2 2 4 3" xfId="12167" xr:uid="{00000000-0005-0000-0000-0000875F0000}"/>
    <cellStyle name="Normal 4 7 2 2 4 4" xfId="23869" xr:uid="{00000000-0005-0000-0000-0000885F0000}"/>
    <cellStyle name="Normal 4 7 2 2 4 5" xfId="36799" xr:uid="{00000000-0005-0000-0000-0000895F0000}"/>
    <cellStyle name="Normal 4 7 2 2 5" xfId="17972" xr:uid="{00000000-0005-0000-0000-00008A5F0000}"/>
    <cellStyle name="Normal 4 7 2 2 5 2" xfId="29623" xr:uid="{00000000-0005-0000-0000-00008B5F0000}"/>
    <cellStyle name="Normal 4 7 2 2 6" xfId="12162" xr:uid="{00000000-0005-0000-0000-00008C5F0000}"/>
    <cellStyle name="Normal 4 7 2 2 7" xfId="23864" xr:uid="{00000000-0005-0000-0000-00008D5F0000}"/>
    <cellStyle name="Normal 4 7 2 2 8" xfId="36800" xr:uid="{00000000-0005-0000-0000-00008E5F0000}"/>
    <cellStyle name="Normal 4 7 2 3" xfId="1404" xr:uid="{00000000-0005-0000-0000-00008F5F0000}"/>
    <cellStyle name="Normal 4 7 2 3 2" xfId="1405" xr:uid="{00000000-0005-0000-0000-0000905F0000}"/>
    <cellStyle name="Normal 4 7 2 3 2 2" xfId="3487" xr:uid="{00000000-0005-0000-0000-0000915F0000}"/>
    <cellStyle name="Normal 4 7 2 3 2 2 2" xfId="7721" xr:uid="{00000000-0005-0000-0000-0000925F0000}"/>
    <cellStyle name="Normal 4 7 2 3 2 2 2 2" xfId="17980" xr:uid="{00000000-0005-0000-0000-0000935F0000}"/>
    <cellStyle name="Normal 4 7 2 3 2 2 2 3" xfId="29631" xr:uid="{00000000-0005-0000-0000-0000945F0000}"/>
    <cellStyle name="Normal 4 7 2 3 2 2 2 4" xfId="36801" xr:uid="{00000000-0005-0000-0000-0000955F0000}"/>
    <cellStyle name="Normal 4 7 2 3 2 2 3" xfId="12170" xr:uid="{00000000-0005-0000-0000-0000965F0000}"/>
    <cellStyle name="Normal 4 7 2 3 2 2 4" xfId="23872" xr:uid="{00000000-0005-0000-0000-0000975F0000}"/>
    <cellStyle name="Normal 4 7 2 3 2 2 5" xfId="36802" xr:uid="{00000000-0005-0000-0000-0000985F0000}"/>
    <cellStyle name="Normal 4 7 2 3 2 3" xfId="6169" xr:uid="{00000000-0005-0000-0000-0000995F0000}"/>
    <cellStyle name="Normal 4 7 2 3 2 3 2" xfId="17981" xr:uid="{00000000-0005-0000-0000-00009A5F0000}"/>
    <cellStyle name="Normal 4 7 2 3 2 3 2 2" xfId="29632" xr:uid="{00000000-0005-0000-0000-00009B5F0000}"/>
    <cellStyle name="Normal 4 7 2 3 2 3 3" xfId="12171" xr:uid="{00000000-0005-0000-0000-00009C5F0000}"/>
    <cellStyle name="Normal 4 7 2 3 2 3 4" xfId="23873" xr:uid="{00000000-0005-0000-0000-00009D5F0000}"/>
    <cellStyle name="Normal 4 7 2 3 2 3 5" xfId="36803" xr:uid="{00000000-0005-0000-0000-00009E5F0000}"/>
    <cellStyle name="Normal 4 7 2 3 2 4" xfId="17979" xr:uid="{00000000-0005-0000-0000-00009F5F0000}"/>
    <cellStyle name="Normal 4 7 2 3 2 4 2" xfId="29630" xr:uid="{00000000-0005-0000-0000-0000A05F0000}"/>
    <cellStyle name="Normal 4 7 2 3 2 5" xfId="12169" xr:uid="{00000000-0005-0000-0000-0000A15F0000}"/>
    <cellStyle name="Normal 4 7 2 3 2 6" xfId="23871" xr:uid="{00000000-0005-0000-0000-0000A25F0000}"/>
    <cellStyle name="Normal 4 7 2 3 2 7" xfId="36804" xr:uid="{00000000-0005-0000-0000-0000A35F0000}"/>
    <cellStyle name="Normal 4 7 2 3 3" xfId="3486" xr:uid="{00000000-0005-0000-0000-0000A45F0000}"/>
    <cellStyle name="Normal 4 7 2 3 3 2" xfId="7720" xr:uid="{00000000-0005-0000-0000-0000A55F0000}"/>
    <cellStyle name="Normal 4 7 2 3 3 2 2" xfId="17982" xr:uid="{00000000-0005-0000-0000-0000A65F0000}"/>
    <cellStyle name="Normal 4 7 2 3 3 2 3" xfId="29633" xr:uid="{00000000-0005-0000-0000-0000A75F0000}"/>
    <cellStyle name="Normal 4 7 2 3 3 2 4" xfId="36805" xr:uid="{00000000-0005-0000-0000-0000A85F0000}"/>
    <cellStyle name="Normal 4 7 2 3 3 3" xfId="12172" xr:uid="{00000000-0005-0000-0000-0000A95F0000}"/>
    <cellStyle name="Normal 4 7 2 3 3 4" xfId="23874" xr:uid="{00000000-0005-0000-0000-0000AA5F0000}"/>
    <cellStyle name="Normal 4 7 2 3 3 5" xfId="36806" xr:uid="{00000000-0005-0000-0000-0000AB5F0000}"/>
    <cellStyle name="Normal 4 7 2 3 4" xfId="5000" xr:uid="{00000000-0005-0000-0000-0000AC5F0000}"/>
    <cellStyle name="Normal 4 7 2 3 4 2" xfId="17983" xr:uid="{00000000-0005-0000-0000-0000AD5F0000}"/>
    <cellStyle name="Normal 4 7 2 3 4 2 2" xfId="29634" xr:uid="{00000000-0005-0000-0000-0000AE5F0000}"/>
    <cellStyle name="Normal 4 7 2 3 4 3" xfId="12173" xr:uid="{00000000-0005-0000-0000-0000AF5F0000}"/>
    <cellStyle name="Normal 4 7 2 3 4 4" xfId="23875" xr:uid="{00000000-0005-0000-0000-0000B05F0000}"/>
    <cellStyle name="Normal 4 7 2 3 4 5" xfId="36807" xr:uid="{00000000-0005-0000-0000-0000B15F0000}"/>
    <cellStyle name="Normal 4 7 2 3 5" xfId="17978" xr:uid="{00000000-0005-0000-0000-0000B25F0000}"/>
    <cellStyle name="Normal 4 7 2 3 5 2" xfId="29629" xr:uid="{00000000-0005-0000-0000-0000B35F0000}"/>
    <cellStyle name="Normal 4 7 2 3 6" xfId="12168" xr:uid="{00000000-0005-0000-0000-0000B45F0000}"/>
    <cellStyle name="Normal 4 7 2 3 7" xfId="23870" xr:uid="{00000000-0005-0000-0000-0000B55F0000}"/>
    <cellStyle name="Normal 4 7 2 3 8" xfId="36808" xr:uid="{00000000-0005-0000-0000-0000B65F0000}"/>
    <cellStyle name="Normal 4 7 2 4" xfId="1406" xr:uid="{00000000-0005-0000-0000-0000B75F0000}"/>
    <cellStyle name="Normal 4 7 2 4 2" xfId="1407" xr:uid="{00000000-0005-0000-0000-0000B85F0000}"/>
    <cellStyle name="Normal 4 7 2 4 2 2" xfId="3489" xr:uid="{00000000-0005-0000-0000-0000B95F0000}"/>
    <cellStyle name="Normal 4 7 2 4 2 2 2" xfId="7723" xr:uid="{00000000-0005-0000-0000-0000BA5F0000}"/>
    <cellStyle name="Normal 4 7 2 4 2 2 2 2" xfId="17986" xr:uid="{00000000-0005-0000-0000-0000BB5F0000}"/>
    <cellStyle name="Normal 4 7 2 4 2 2 2 3" xfId="29637" xr:uid="{00000000-0005-0000-0000-0000BC5F0000}"/>
    <cellStyle name="Normal 4 7 2 4 2 2 2 4" xfId="36809" xr:uid="{00000000-0005-0000-0000-0000BD5F0000}"/>
    <cellStyle name="Normal 4 7 2 4 2 2 3" xfId="12176" xr:uid="{00000000-0005-0000-0000-0000BE5F0000}"/>
    <cellStyle name="Normal 4 7 2 4 2 2 4" xfId="23878" xr:uid="{00000000-0005-0000-0000-0000BF5F0000}"/>
    <cellStyle name="Normal 4 7 2 4 2 2 5" xfId="36810" xr:uid="{00000000-0005-0000-0000-0000C05F0000}"/>
    <cellStyle name="Normal 4 7 2 4 2 3" xfId="6170" xr:uid="{00000000-0005-0000-0000-0000C15F0000}"/>
    <cellStyle name="Normal 4 7 2 4 2 3 2" xfId="17987" xr:uid="{00000000-0005-0000-0000-0000C25F0000}"/>
    <cellStyle name="Normal 4 7 2 4 2 3 2 2" xfId="29638" xr:uid="{00000000-0005-0000-0000-0000C35F0000}"/>
    <cellStyle name="Normal 4 7 2 4 2 3 3" xfId="12177" xr:uid="{00000000-0005-0000-0000-0000C45F0000}"/>
    <cellStyle name="Normal 4 7 2 4 2 3 4" xfId="23879" xr:uid="{00000000-0005-0000-0000-0000C55F0000}"/>
    <cellStyle name="Normal 4 7 2 4 2 3 5" xfId="36811" xr:uid="{00000000-0005-0000-0000-0000C65F0000}"/>
    <cellStyle name="Normal 4 7 2 4 2 4" xfId="17985" xr:uid="{00000000-0005-0000-0000-0000C75F0000}"/>
    <cellStyle name="Normal 4 7 2 4 2 4 2" xfId="29636" xr:uid="{00000000-0005-0000-0000-0000C85F0000}"/>
    <cellStyle name="Normal 4 7 2 4 2 5" xfId="12175" xr:uid="{00000000-0005-0000-0000-0000C95F0000}"/>
    <cellStyle name="Normal 4 7 2 4 2 6" xfId="23877" xr:uid="{00000000-0005-0000-0000-0000CA5F0000}"/>
    <cellStyle name="Normal 4 7 2 4 2 7" xfId="36812" xr:uid="{00000000-0005-0000-0000-0000CB5F0000}"/>
    <cellStyle name="Normal 4 7 2 4 3" xfId="3488" xr:uid="{00000000-0005-0000-0000-0000CC5F0000}"/>
    <cellStyle name="Normal 4 7 2 4 3 2" xfId="7722" xr:uid="{00000000-0005-0000-0000-0000CD5F0000}"/>
    <cellStyle name="Normal 4 7 2 4 3 2 2" xfId="17988" xr:uid="{00000000-0005-0000-0000-0000CE5F0000}"/>
    <cellStyle name="Normal 4 7 2 4 3 2 3" xfId="29639" xr:uid="{00000000-0005-0000-0000-0000CF5F0000}"/>
    <cellStyle name="Normal 4 7 2 4 3 2 4" xfId="36813" xr:uid="{00000000-0005-0000-0000-0000D05F0000}"/>
    <cellStyle name="Normal 4 7 2 4 3 3" xfId="12178" xr:uid="{00000000-0005-0000-0000-0000D15F0000}"/>
    <cellStyle name="Normal 4 7 2 4 3 4" xfId="23880" xr:uid="{00000000-0005-0000-0000-0000D25F0000}"/>
    <cellStyle name="Normal 4 7 2 4 3 5" xfId="36814" xr:uid="{00000000-0005-0000-0000-0000D35F0000}"/>
    <cellStyle name="Normal 4 7 2 4 4" xfId="5451" xr:uid="{00000000-0005-0000-0000-0000D45F0000}"/>
    <cellStyle name="Normal 4 7 2 4 4 2" xfId="17989" xr:uid="{00000000-0005-0000-0000-0000D55F0000}"/>
    <cellStyle name="Normal 4 7 2 4 4 2 2" xfId="29640" xr:uid="{00000000-0005-0000-0000-0000D65F0000}"/>
    <cellStyle name="Normal 4 7 2 4 4 3" xfId="12179" xr:uid="{00000000-0005-0000-0000-0000D75F0000}"/>
    <cellStyle name="Normal 4 7 2 4 4 4" xfId="23881" xr:uid="{00000000-0005-0000-0000-0000D85F0000}"/>
    <cellStyle name="Normal 4 7 2 4 4 5" xfId="36815" xr:uid="{00000000-0005-0000-0000-0000D95F0000}"/>
    <cellStyle name="Normal 4 7 2 4 5" xfId="17984" xr:uid="{00000000-0005-0000-0000-0000DA5F0000}"/>
    <cellStyle name="Normal 4 7 2 4 5 2" xfId="29635" xr:uid="{00000000-0005-0000-0000-0000DB5F0000}"/>
    <cellStyle name="Normal 4 7 2 4 6" xfId="12174" xr:uid="{00000000-0005-0000-0000-0000DC5F0000}"/>
    <cellStyle name="Normal 4 7 2 4 7" xfId="23876" xr:uid="{00000000-0005-0000-0000-0000DD5F0000}"/>
    <cellStyle name="Normal 4 7 2 4 8" xfId="36816" xr:uid="{00000000-0005-0000-0000-0000DE5F0000}"/>
    <cellStyle name="Normal 4 7 2 5" xfId="1408" xr:uid="{00000000-0005-0000-0000-0000DF5F0000}"/>
    <cellStyle name="Normal 4 7 2 5 2" xfId="3490" xr:uid="{00000000-0005-0000-0000-0000E05F0000}"/>
    <cellStyle name="Normal 4 7 2 5 2 2" xfId="7724" xr:uid="{00000000-0005-0000-0000-0000E15F0000}"/>
    <cellStyle name="Normal 4 7 2 5 2 2 2" xfId="17991" xr:uid="{00000000-0005-0000-0000-0000E25F0000}"/>
    <cellStyle name="Normal 4 7 2 5 2 2 3" xfId="29642" xr:uid="{00000000-0005-0000-0000-0000E35F0000}"/>
    <cellStyle name="Normal 4 7 2 5 2 2 4" xfId="36817" xr:uid="{00000000-0005-0000-0000-0000E45F0000}"/>
    <cellStyle name="Normal 4 7 2 5 2 3" xfId="12181" xr:uid="{00000000-0005-0000-0000-0000E55F0000}"/>
    <cellStyle name="Normal 4 7 2 5 2 4" xfId="23883" xr:uid="{00000000-0005-0000-0000-0000E65F0000}"/>
    <cellStyle name="Normal 4 7 2 5 2 5" xfId="36818" xr:uid="{00000000-0005-0000-0000-0000E75F0000}"/>
    <cellStyle name="Normal 4 7 2 5 3" xfId="6171" xr:uid="{00000000-0005-0000-0000-0000E85F0000}"/>
    <cellStyle name="Normal 4 7 2 5 3 2" xfId="17992" xr:uid="{00000000-0005-0000-0000-0000E95F0000}"/>
    <cellStyle name="Normal 4 7 2 5 3 2 2" xfId="29643" xr:uid="{00000000-0005-0000-0000-0000EA5F0000}"/>
    <cellStyle name="Normal 4 7 2 5 3 3" xfId="12182" xr:uid="{00000000-0005-0000-0000-0000EB5F0000}"/>
    <cellStyle name="Normal 4 7 2 5 3 4" xfId="23884" xr:uid="{00000000-0005-0000-0000-0000EC5F0000}"/>
    <cellStyle name="Normal 4 7 2 5 3 5" xfId="36819" xr:uid="{00000000-0005-0000-0000-0000ED5F0000}"/>
    <cellStyle name="Normal 4 7 2 5 4" xfId="17990" xr:uid="{00000000-0005-0000-0000-0000EE5F0000}"/>
    <cellStyle name="Normal 4 7 2 5 4 2" xfId="29641" xr:uid="{00000000-0005-0000-0000-0000EF5F0000}"/>
    <cellStyle name="Normal 4 7 2 5 5" xfId="12180" xr:uid="{00000000-0005-0000-0000-0000F05F0000}"/>
    <cellStyle name="Normal 4 7 2 5 6" xfId="23882" xr:uid="{00000000-0005-0000-0000-0000F15F0000}"/>
    <cellStyle name="Normal 4 7 2 5 7" xfId="36820" xr:uid="{00000000-0005-0000-0000-0000F25F0000}"/>
    <cellStyle name="Normal 4 7 2 6" xfId="3483" xr:uid="{00000000-0005-0000-0000-0000F35F0000}"/>
    <cellStyle name="Normal 4 7 2 6 2" xfId="7717" xr:uid="{00000000-0005-0000-0000-0000F45F0000}"/>
    <cellStyle name="Normal 4 7 2 6 2 2" xfId="17993" xr:uid="{00000000-0005-0000-0000-0000F55F0000}"/>
    <cellStyle name="Normal 4 7 2 6 2 3" xfId="29644" xr:uid="{00000000-0005-0000-0000-0000F65F0000}"/>
    <cellStyle name="Normal 4 7 2 6 2 4" xfId="36821" xr:uid="{00000000-0005-0000-0000-0000F75F0000}"/>
    <cellStyle name="Normal 4 7 2 6 3" xfId="12183" xr:uid="{00000000-0005-0000-0000-0000F85F0000}"/>
    <cellStyle name="Normal 4 7 2 6 4" xfId="23885" xr:uid="{00000000-0005-0000-0000-0000F95F0000}"/>
    <cellStyle name="Normal 4 7 2 6 5" xfId="36822" xr:uid="{00000000-0005-0000-0000-0000FA5F0000}"/>
    <cellStyle name="Normal 4 7 2 7" xfId="4758" xr:uid="{00000000-0005-0000-0000-0000FB5F0000}"/>
    <cellStyle name="Normal 4 7 2 7 2" xfId="17994" xr:uid="{00000000-0005-0000-0000-0000FC5F0000}"/>
    <cellStyle name="Normal 4 7 2 7 2 2" xfId="29645" xr:uid="{00000000-0005-0000-0000-0000FD5F0000}"/>
    <cellStyle name="Normal 4 7 2 7 3" xfId="12184" xr:uid="{00000000-0005-0000-0000-0000FE5F0000}"/>
    <cellStyle name="Normal 4 7 2 7 4" xfId="23886" xr:uid="{00000000-0005-0000-0000-0000FF5F0000}"/>
    <cellStyle name="Normal 4 7 2 7 5" xfId="36823" xr:uid="{00000000-0005-0000-0000-000000600000}"/>
    <cellStyle name="Normal 4 7 2 8" xfId="17971" xr:uid="{00000000-0005-0000-0000-000001600000}"/>
    <cellStyle name="Normal 4 7 2 8 2" xfId="29622" xr:uid="{00000000-0005-0000-0000-000002600000}"/>
    <cellStyle name="Normal 4 7 2 9" xfId="12161" xr:uid="{00000000-0005-0000-0000-000003600000}"/>
    <cellStyle name="Normal 4 7 3" xfId="1409" xr:uid="{00000000-0005-0000-0000-000004600000}"/>
    <cellStyle name="Normal 4 7 3 2" xfId="1410" xr:uid="{00000000-0005-0000-0000-000005600000}"/>
    <cellStyle name="Normal 4 7 3 2 2" xfId="3492" xr:uid="{00000000-0005-0000-0000-000006600000}"/>
    <cellStyle name="Normal 4 7 3 2 2 2" xfId="7726" xr:uid="{00000000-0005-0000-0000-000007600000}"/>
    <cellStyle name="Normal 4 7 3 2 2 2 2" xfId="17997" xr:uid="{00000000-0005-0000-0000-000008600000}"/>
    <cellStyle name="Normal 4 7 3 2 2 2 3" xfId="29648" xr:uid="{00000000-0005-0000-0000-000009600000}"/>
    <cellStyle name="Normal 4 7 3 2 2 2 4" xfId="36824" xr:uid="{00000000-0005-0000-0000-00000A600000}"/>
    <cellStyle name="Normal 4 7 3 2 2 3" xfId="12187" xr:uid="{00000000-0005-0000-0000-00000B600000}"/>
    <cellStyle name="Normal 4 7 3 2 2 4" xfId="23889" xr:uid="{00000000-0005-0000-0000-00000C600000}"/>
    <cellStyle name="Normal 4 7 3 2 2 5" xfId="36825" xr:uid="{00000000-0005-0000-0000-00000D600000}"/>
    <cellStyle name="Normal 4 7 3 2 3" xfId="6172" xr:uid="{00000000-0005-0000-0000-00000E600000}"/>
    <cellStyle name="Normal 4 7 3 2 3 2" xfId="17998" xr:uid="{00000000-0005-0000-0000-00000F600000}"/>
    <cellStyle name="Normal 4 7 3 2 3 2 2" xfId="29649" xr:uid="{00000000-0005-0000-0000-000010600000}"/>
    <cellStyle name="Normal 4 7 3 2 3 3" xfId="12188" xr:uid="{00000000-0005-0000-0000-000011600000}"/>
    <cellStyle name="Normal 4 7 3 2 3 4" xfId="23890" xr:uid="{00000000-0005-0000-0000-000012600000}"/>
    <cellStyle name="Normal 4 7 3 2 3 5" xfId="36826" xr:uid="{00000000-0005-0000-0000-000013600000}"/>
    <cellStyle name="Normal 4 7 3 2 4" xfId="17996" xr:uid="{00000000-0005-0000-0000-000014600000}"/>
    <cellStyle name="Normal 4 7 3 2 4 2" xfId="29647" xr:uid="{00000000-0005-0000-0000-000015600000}"/>
    <cellStyle name="Normal 4 7 3 2 5" xfId="12186" xr:uid="{00000000-0005-0000-0000-000016600000}"/>
    <cellStyle name="Normal 4 7 3 2 6" xfId="23888" xr:uid="{00000000-0005-0000-0000-000017600000}"/>
    <cellStyle name="Normal 4 7 3 2 7" xfId="36827" xr:uid="{00000000-0005-0000-0000-000018600000}"/>
    <cellStyle name="Normal 4 7 3 3" xfId="3491" xr:uid="{00000000-0005-0000-0000-000019600000}"/>
    <cellStyle name="Normal 4 7 3 3 2" xfId="7725" xr:uid="{00000000-0005-0000-0000-00001A600000}"/>
    <cellStyle name="Normal 4 7 3 3 2 2" xfId="17999" xr:uid="{00000000-0005-0000-0000-00001B600000}"/>
    <cellStyle name="Normal 4 7 3 3 2 3" xfId="29650" xr:uid="{00000000-0005-0000-0000-00001C600000}"/>
    <cellStyle name="Normal 4 7 3 3 2 4" xfId="36828" xr:uid="{00000000-0005-0000-0000-00001D600000}"/>
    <cellStyle name="Normal 4 7 3 3 3" xfId="12189" xr:uid="{00000000-0005-0000-0000-00001E600000}"/>
    <cellStyle name="Normal 4 7 3 3 4" xfId="23891" xr:uid="{00000000-0005-0000-0000-00001F600000}"/>
    <cellStyle name="Normal 4 7 3 3 5" xfId="36829" xr:uid="{00000000-0005-0000-0000-000020600000}"/>
    <cellStyle name="Normal 4 7 3 4" xfId="5155" xr:uid="{00000000-0005-0000-0000-000021600000}"/>
    <cellStyle name="Normal 4 7 3 4 2" xfId="18000" xr:uid="{00000000-0005-0000-0000-000022600000}"/>
    <cellStyle name="Normal 4 7 3 4 2 2" xfId="29651" xr:uid="{00000000-0005-0000-0000-000023600000}"/>
    <cellStyle name="Normal 4 7 3 4 3" xfId="12190" xr:uid="{00000000-0005-0000-0000-000024600000}"/>
    <cellStyle name="Normal 4 7 3 4 4" xfId="23892" xr:uid="{00000000-0005-0000-0000-000025600000}"/>
    <cellStyle name="Normal 4 7 3 4 5" xfId="36830" xr:uid="{00000000-0005-0000-0000-000026600000}"/>
    <cellStyle name="Normal 4 7 3 5" xfId="17995" xr:uid="{00000000-0005-0000-0000-000027600000}"/>
    <cellStyle name="Normal 4 7 3 5 2" xfId="29646" xr:uid="{00000000-0005-0000-0000-000028600000}"/>
    <cellStyle name="Normal 4 7 3 6" xfId="12185" xr:uid="{00000000-0005-0000-0000-000029600000}"/>
    <cellStyle name="Normal 4 7 3 7" xfId="23887" xr:uid="{00000000-0005-0000-0000-00002A600000}"/>
    <cellStyle name="Normal 4 7 3 8" xfId="36831" xr:uid="{00000000-0005-0000-0000-00002B600000}"/>
    <cellStyle name="Normal 4 7 4" xfId="1411" xr:uid="{00000000-0005-0000-0000-00002C600000}"/>
    <cellStyle name="Normal 4 7 4 2" xfId="1412" xr:uid="{00000000-0005-0000-0000-00002D600000}"/>
    <cellStyle name="Normal 4 7 4 2 2" xfId="3494" xr:uid="{00000000-0005-0000-0000-00002E600000}"/>
    <cellStyle name="Normal 4 7 4 2 2 2" xfId="7728" xr:uid="{00000000-0005-0000-0000-00002F600000}"/>
    <cellStyle name="Normal 4 7 4 2 2 2 2" xfId="18003" xr:uid="{00000000-0005-0000-0000-000030600000}"/>
    <cellStyle name="Normal 4 7 4 2 2 2 3" xfId="29654" xr:uid="{00000000-0005-0000-0000-000031600000}"/>
    <cellStyle name="Normal 4 7 4 2 2 2 4" xfId="36832" xr:uid="{00000000-0005-0000-0000-000032600000}"/>
    <cellStyle name="Normal 4 7 4 2 2 3" xfId="12193" xr:uid="{00000000-0005-0000-0000-000033600000}"/>
    <cellStyle name="Normal 4 7 4 2 2 4" xfId="23895" xr:uid="{00000000-0005-0000-0000-000034600000}"/>
    <cellStyle name="Normal 4 7 4 2 2 5" xfId="36833" xr:uid="{00000000-0005-0000-0000-000035600000}"/>
    <cellStyle name="Normal 4 7 4 2 3" xfId="6173" xr:uid="{00000000-0005-0000-0000-000036600000}"/>
    <cellStyle name="Normal 4 7 4 2 3 2" xfId="18004" xr:uid="{00000000-0005-0000-0000-000037600000}"/>
    <cellStyle name="Normal 4 7 4 2 3 2 2" xfId="29655" xr:uid="{00000000-0005-0000-0000-000038600000}"/>
    <cellStyle name="Normal 4 7 4 2 3 3" xfId="12194" xr:uid="{00000000-0005-0000-0000-000039600000}"/>
    <cellStyle name="Normal 4 7 4 2 3 4" xfId="23896" xr:uid="{00000000-0005-0000-0000-00003A600000}"/>
    <cellStyle name="Normal 4 7 4 2 3 5" xfId="36834" xr:uid="{00000000-0005-0000-0000-00003B600000}"/>
    <cellStyle name="Normal 4 7 4 2 4" xfId="18002" xr:uid="{00000000-0005-0000-0000-00003C600000}"/>
    <cellStyle name="Normal 4 7 4 2 4 2" xfId="29653" xr:uid="{00000000-0005-0000-0000-00003D600000}"/>
    <cellStyle name="Normal 4 7 4 2 5" xfId="12192" xr:uid="{00000000-0005-0000-0000-00003E600000}"/>
    <cellStyle name="Normal 4 7 4 2 6" xfId="23894" xr:uid="{00000000-0005-0000-0000-00003F600000}"/>
    <cellStyle name="Normal 4 7 4 2 7" xfId="36835" xr:uid="{00000000-0005-0000-0000-000040600000}"/>
    <cellStyle name="Normal 4 7 4 3" xfId="3493" xr:uid="{00000000-0005-0000-0000-000041600000}"/>
    <cellStyle name="Normal 4 7 4 3 2" xfId="7727" xr:uid="{00000000-0005-0000-0000-000042600000}"/>
    <cellStyle name="Normal 4 7 4 3 2 2" xfId="18005" xr:uid="{00000000-0005-0000-0000-000043600000}"/>
    <cellStyle name="Normal 4 7 4 3 2 3" xfId="29656" xr:uid="{00000000-0005-0000-0000-000044600000}"/>
    <cellStyle name="Normal 4 7 4 3 2 4" xfId="36836" xr:uid="{00000000-0005-0000-0000-000045600000}"/>
    <cellStyle name="Normal 4 7 4 3 3" xfId="12195" xr:uid="{00000000-0005-0000-0000-000046600000}"/>
    <cellStyle name="Normal 4 7 4 3 4" xfId="23897" xr:uid="{00000000-0005-0000-0000-000047600000}"/>
    <cellStyle name="Normal 4 7 4 3 5" xfId="36837" xr:uid="{00000000-0005-0000-0000-000048600000}"/>
    <cellStyle name="Normal 4 7 4 4" xfId="4913" xr:uid="{00000000-0005-0000-0000-000049600000}"/>
    <cellStyle name="Normal 4 7 4 4 2" xfId="18006" xr:uid="{00000000-0005-0000-0000-00004A600000}"/>
    <cellStyle name="Normal 4 7 4 4 2 2" xfId="29657" xr:uid="{00000000-0005-0000-0000-00004B600000}"/>
    <cellStyle name="Normal 4 7 4 4 3" xfId="12196" xr:uid="{00000000-0005-0000-0000-00004C600000}"/>
    <cellStyle name="Normal 4 7 4 4 4" xfId="23898" xr:uid="{00000000-0005-0000-0000-00004D600000}"/>
    <cellStyle name="Normal 4 7 4 4 5" xfId="36838" xr:uid="{00000000-0005-0000-0000-00004E600000}"/>
    <cellStyle name="Normal 4 7 4 5" xfId="18001" xr:uid="{00000000-0005-0000-0000-00004F600000}"/>
    <cellStyle name="Normal 4 7 4 5 2" xfId="29652" xr:uid="{00000000-0005-0000-0000-000050600000}"/>
    <cellStyle name="Normal 4 7 4 6" xfId="12191" xr:uid="{00000000-0005-0000-0000-000051600000}"/>
    <cellStyle name="Normal 4 7 4 7" xfId="23893" xr:uid="{00000000-0005-0000-0000-000052600000}"/>
    <cellStyle name="Normal 4 7 4 8" xfId="36839" xr:uid="{00000000-0005-0000-0000-000053600000}"/>
    <cellStyle name="Normal 4 7 5" xfId="1413" xr:uid="{00000000-0005-0000-0000-000054600000}"/>
    <cellStyle name="Normal 4 7 5 2" xfId="1414" xr:uid="{00000000-0005-0000-0000-000055600000}"/>
    <cellStyle name="Normal 4 7 5 2 2" xfId="3496" xr:uid="{00000000-0005-0000-0000-000056600000}"/>
    <cellStyle name="Normal 4 7 5 2 2 2" xfId="7730" xr:uid="{00000000-0005-0000-0000-000057600000}"/>
    <cellStyle name="Normal 4 7 5 2 2 2 2" xfId="18009" xr:uid="{00000000-0005-0000-0000-000058600000}"/>
    <cellStyle name="Normal 4 7 5 2 2 2 3" xfId="29660" xr:uid="{00000000-0005-0000-0000-000059600000}"/>
    <cellStyle name="Normal 4 7 5 2 2 2 4" xfId="36840" xr:uid="{00000000-0005-0000-0000-00005A600000}"/>
    <cellStyle name="Normal 4 7 5 2 2 3" xfId="12199" xr:uid="{00000000-0005-0000-0000-00005B600000}"/>
    <cellStyle name="Normal 4 7 5 2 2 4" xfId="23901" xr:uid="{00000000-0005-0000-0000-00005C600000}"/>
    <cellStyle name="Normal 4 7 5 2 2 5" xfId="36841" xr:uid="{00000000-0005-0000-0000-00005D600000}"/>
    <cellStyle name="Normal 4 7 5 2 3" xfId="6174" xr:uid="{00000000-0005-0000-0000-00005E600000}"/>
    <cellStyle name="Normal 4 7 5 2 3 2" xfId="18010" xr:uid="{00000000-0005-0000-0000-00005F600000}"/>
    <cellStyle name="Normal 4 7 5 2 3 2 2" xfId="29661" xr:uid="{00000000-0005-0000-0000-000060600000}"/>
    <cellStyle name="Normal 4 7 5 2 3 3" xfId="12200" xr:uid="{00000000-0005-0000-0000-000061600000}"/>
    <cellStyle name="Normal 4 7 5 2 3 4" xfId="23902" xr:uid="{00000000-0005-0000-0000-000062600000}"/>
    <cellStyle name="Normal 4 7 5 2 3 5" xfId="36842" xr:uid="{00000000-0005-0000-0000-000063600000}"/>
    <cellStyle name="Normal 4 7 5 2 4" xfId="18008" xr:uid="{00000000-0005-0000-0000-000064600000}"/>
    <cellStyle name="Normal 4 7 5 2 4 2" xfId="29659" xr:uid="{00000000-0005-0000-0000-000065600000}"/>
    <cellStyle name="Normal 4 7 5 2 5" xfId="12198" xr:uid="{00000000-0005-0000-0000-000066600000}"/>
    <cellStyle name="Normal 4 7 5 2 6" xfId="23900" xr:uid="{00000000-0005-0000-0000-000067600000}"/>
    <cellStyle name="Normal 4 7 5 2 7" xfId="36843" xr:uid="{00000000-0005-0000-0000-000068600000}"/>
    <cellStyle name="Normal 4 7 5 3" xfId="3495" xr:uid="{00000000-0005-0000-0000-000069600000}"/>
    <cellStyle name="Normal 4 7 5 3 2" xfId="7729" xr:uid="{00000000-0005-0000-0000-00006A600000}"/>
    <cellStyle name="Normal 4 7 5 3 2 2" xfId="18011" xr:uid="{00000000-0005-0000-0000-00006B600000}"/>
    <cellStyle name="Normal 4 7 5 3 2 3" xfId="29662" xr:uid="{00000000-0005-0000-0000-00006C600000}"/>
    <cellStyle name="Normal 4 7 5 3 2 4" xfId="36844" xr:uid="{00000000-0005-0000-0000-00006D600000}"/>
    <cellStyle name="Normal 4 7 5 3 3" xfId="12201" xr:uid="{00000000-0005-0000-0000-00006E600000}"/>
    <cellStyle name="Normal 4 7 5 3 4" xfId="23903" xr:uid="{00000000-0005-0000-0000-00006F600000}"/>
    <cellStyle name="Normal 4 7 5 3 5" xfId="36845" xr:uid="{00000000-0005-0000-0000-000070600000}"/>
    <cellStyle name="Normal 4 7 5 4" xfId="5364" xr:uid="{00000000-0005-0000-0000-000071600000}"/>
    <cellStyle name="Normal 4 7 5 4 2" xfId="18012" xr:uid="{00000000-0005-0000-0000-000072600000}"/>
    <cellStyle name="Normal 4 7 5 4 2 2" xfId="29663" xr:uid="{00000000-0005-0000-0000-000073600000}"/>
    <cellStyle name="Normal 4 7 5 4 3" xfId="12202" xr:uid="{00000000-0005-0000-0000-000074600000}"/>
    <cellStyle name="Normal 4 7 5 4 4" xfId="23904" xr:uid="{00000000-0005-0000-0000-000075600000}"/>
    <cellStyle name="Normal 4 7 5 4 5" xfId="36846" xr:uid="{00000000-0005-0000-0000-000076600000}"/>
    <cellStyle name="Normal 4 7 5 5" xfId="18007" xr:uid="{00000000-0005-0000-0000-000077600000}"/>
    <cellStyle name="Normal 4 7 5 5 2" xfId="29658" xr:uid="{00000000-0005-0000-0000-000078600000}"/>
    <cellStyle name="Normal 4 7 5 6" xfId="12197" xr:uid="{00000000-0005-0000-0000-000079600000}"/>
    <cellStyle name="Normal 4 7 5 7" xfId="23899" xr:uid="{00000000-0005-0000-0000-00007A600000}"/>
    <cellStyle name="Normal 4 7 5 8" xfId="36847" xr:uid="{00000000-0005-0000-0000-00007B600000}"/>
    <cellStyle name="Normal 4 7 6" xfId="1415" xr:uid="{00000000-0005-0000-0000-00007C600000}"/>
    <cellStyle name="Normal 4 7 6 2" xfId="3497" xr:uid="{00000000-0005-0000-0000-00007D600000}"/>
    <cellStyle name="Normal 4 7 6 2 2" xfId="7731" xr:uid="{00000000-0005-0000-0000-00007E600000}"/>
    <cellStyle name="Normal 4 7 6 2 2 2" xfId="18014" xr:uid="{00000000-0005-0000-0000-00007F600000}"/>
    <cellStyle name="Normal 4 7 6 2 2 3" xfId="29665" xr:uid="{00000000-0005-0000-0000-000080600000}"/>
    <cellStyle name="Normal 4 7 6 2 2 4" xfId="36848" xr:uid="{00000000-0005-0000-0000-000081600000}"/>
    <cellStyle name="Normal 4 7 6 2 3" xfId="12204" xr:uid="{00000000-0005-0000-0000-000082600000}"/>
    <cellStyle name="Normal 4 7 6 2 4" xfId="23906" xr:uid="{00000000-0005-0000-0000-000083600000}"/>
    <cellStyle name="Normal 4 7 6 2 5" xfId="36849" xr:uid="{00000000-0005-0000-0000-000084600000}"/>
    <cellStyle name="Normal 4 7 6 3" xfId="6175" xr:uid="{00000000-0005-0000-0000-000085600000}"/>
    <cellStyle name="Normal 4 7 6 3 2" xfId="18015" xr:uid="{00000000-0005-0000-0000-000086600000}"/>
    <cellStyle name="Normal 4 7 6 3 2 2" xfId="29666" xr:uid="{00000000-0005-0000-0000-000087600000}"/>
    <cellStyle name="Normal 4 7 6 3 3" xfId="12205" xr:uid="{00000000-0005-0000-0000-000088600000}"/>
    <cellStyle name="Normal 4 7 6 3 4" xfId="23907" xr:uid="{00000000-0005-0000-0000-000089600000}"/>
    <cellStyle name="Normal 4 7 6 3 5" xfId="36850" xr:uid="{00000000-0005-0000-0000-00008A600000}"/>
    <cellStyle name="Normal 4 7 6 4" xfId="18013" xr:uid="{00000000-0005-0000-0000-00008B600000}"/>
    <cellStyle name="Normal 4 7 6 4 2" xfId="29664" xr:uid="{00000000-0005-0000-0000-00008C600000}"/>
    <cellStyle name="Normal 4 7 6 5" xfId="12203" xr:uid="{00000000-0005-0000-0000-00008D600000}"/>
    <cellStyle name="Normal 4 7 6 6" xfId="23905" xr:uid="{00000000-0005-0000-0000-00008E600000}"/>
    <cellStyle name="Normal 4 7 6 7" xfId="36851" xr:uid="{00000000-0005-0000-0000-00008F600000}"/>
    <cellStyle name="Normal 4 7 7" xfId="3482" xr:uid="{00000000-0005-0000-0000-000090600000}"/>
    <cellStyle name="Normal 4 7 7 2" xfId="7716" xr:uid="{00000000-0005-0000-0000-000091600000}"/>
    <cellStyle name="Normal 4 7 7 2 2" xfId="18016" xr:uid="{00000000-0005-0000-0000-000092600000}"/>
    <cellStyle name="Normal 4 7 7 2 3" xfId="29667" xr:uid="{00000000-0005-0000-0000-000093600000}"/>
    <cellStyle name="Normal 4 7 7 2 4" xfId="36852" xr:uid="{00000000-0005-0000-0000-000094600000}"/>
    <cellStyle name="Normal 4 7 7 3" xfId="12206" xr:uid="{00000000-0005-0000-0000-000095600000}"/>
    <cellStyle name="Normal 4 7 7 4" xfId="23908" xr:uid="{00000000-0005-0000-0000-000096600000}"/>
    <cellStyle name="Normal 4 7 7 5" xfId="36853" xr:uid="{00000000-0005-0000-0000-000097600000}"/>
    <cellStyle name="Normal 4 7 8" xfId="4671" xr:uid="{00000000-0005-0000-0000-000098600000}"/>
    <cellStyle name="Normal 4 7 8 2" xfId="18017" xr:uid="{00000000-0005-0000-0000-000099600000}"/>
    <cellStyle name="Normal 4 7 8 2 2" xfId="29668" xr:uid="{00000000-0005-0000-0000-00009A600000}"/>
    <cellStyle name="Normal 4 7 8 3" xfId="12207" xr:uid="{00000000-0005-0000-0000-00009B600000}"/>
    <cellStyle name="Normal 4 7 8 4" xfId="23909" xr:uid="{00000000-0005-0000-0000-00009C600000}"/>
    <cellStyle name="Normal 4 7 8 5" xfId="36854" xr:uid="{00000000-0005-0000-0000-00009D600000}"/>
    <cellStyle name="Normal 4 7 9" xfId="17970" xr:uid="{00000000-0005-0000-0000-00009E600000}"/>
    <cellStyle name="Normal 4 7 9 2" xfId="29621" xr:uid="{00000000-0005-0000-0000-00009F600000}"/>
    <cellStyle name="Normal 4 8" xfId="1416" xr:uid="{00000000-0005-0000-0000-0000A0600000}"/>
    <cellStyle name="Normal 4 8 10" xfId="12208" xr:uid="{00000000-0005-0000-0000-0000A1600000}"/>
    <cellStyle name="Normal 4 8 11" xfId="23910" xr:uid="{00000000-0005-0000-0000-0000A2600000}"/>
    <cellStyle name="Normal 4 8 12" xfId="36855" xr:uid="{00000000-0005-0000-0000-0000A3600000}"/>
    <cellStyle name="Normal 4 8 2" xfId="1417" xr:uid="{00000000-0005-0000-0000-0000A4600000}"/>
    <cellStyle name="Normal 4 8 2 10" xfId="23911" xr:uid="{00000000-0005-0000-0000-0000A5600000}"/>
    <cellStyle name="Normal 4 8 2 11" xfId="36856" xr:uid="{00000000-0005-0000-0000-0000A6600000}"/>
    <cellStyle name="Normal 4 8 2 2" xfId="1418" xr:uid="{00000000-0005-0000-0000-0000A7600000}"/>
    <cellStyle name="Normal 4 8 2 2 2" xfId="1419" xr:uid="{00000000-0005-0000-0000-0000A8600000}"/>
    <cellStyle name="Normal 4 8 2 2 2 2" xfId="3501" xr:uid="{00000000-0005-0000-0000-0000A9600000}"/>
    <cellStyle name="Normal 4 8 2 2 2 2 2" xfId="7735" xr:uid="{00000000-0005-0000-0000-0000AA600000}"/>
    <cellStyle name="Normal 4 8 2 2 2 2 2 2" xfId="18022" xr:uid="{00000000-0005-0000-0000-0000AB600000}"/>
    <cellStyle name="Normal 4 8 2 2 2 2 2 3" xfId="29673" xr:uid="{00000000-0005-0000-0000-0000AC600000}"/>
    <cellStyle name="Normal 4 8 2 2 2 2 2 4" xfId="36857" xr:uid="{00000000-0005-0000-0000-0000AD600000}"/>
    <cellStyle name="Normal 4 8 2 2 2 2 3" xfId="12212" xr:uid="{00000000-0005-0000-0000-0000AE600000}"/>
    <cellStyle name="Normal 4 8 2 2 2 2 4" xfId="23914" xr:uid="{00000000-0005-0000-0000-0000AF600000}"/>
    <cellStyle name="Normal 4 8 2 2 2 2 5" xfId="36858" xr:uid="{00000000-0005-0000-0000-0000B0600000}"/>
    <cellStyle name="Normal 4 8 2 2 2 3" xfId="6176" xr:uid="{00000000-0005-0000-0000-0000B1600000}"/>
    <cellStyle name="Normal 4 8 2 2 2 3 2" xfId="18023" xr:uid="{00000000-0005-0000-0000-0000B2600000}"/>
    <cellStyle name="Normal 4 8 2 2 2 3 2 2" xfId="29674" xr:uid="{00000000-0005-0000-0000-0000B3600000}"/>
    <cellStyle name="Normal 4 8 2 2 2 3 3" xfId="12213" xr:uid="{00000000-0005-0000-0000-0000B4600000}"/>
    <cellStyle name="Normal 4 8 2 2 2 3 4" xfId="23915" xr:uid="{00000000-0005-0000-0000-0000B5600000}"/>
    <cellStyle name="Normal 4 8 2 2 2 3 5" xfId="36859" xr:uid="{00000000-0005-0000-0000-0000B6600000}"/>
    <cellStyle name="Normal 4 8 2 2 2 4" xfId="18021" xr:uid="{00000000-0005-0000-0000-0000B7600000}"/>
    <cellStyle name="Normal 4 8 2 2 2 4 2" xfId="29672" xr:uid="{00000000-0005-0000-0000-0000B8600000}"/>
    <cellStyle name="Normal 4 8 2 2 2 5" xfId="12211" xr:uid="{00000000-0005-0000-0000-0000B9600000}"/>
    <cellStyle name="Normal 4 8 2 2 2 6" xfId="23913" xr:uid="{00000000-0005-0000-0000-0000BA600000}"/>
    <cellStyle name="Normal 4 8 2 2 2 7" xfId="36860" xr:uid="{00000000-0005-0000-0000-0000BB600000}"/>
    <cellStyle name="Normal 4 8 2 2 3" xfId="3500" xr:uid="{00000000-0005-0000-0000-0000BC600000}"/>
    <cellStyle name="Normal 4 8 2 2 3 2" xfId="7734" xr:uid="{00000000-0005-0000-0000-0000BD600000}"/>
    <cellStyle name="Normal 4 8 2 2 3 2 2" xfId="18024" xr:uid="{00000000-0005-0000-0000-0000BE600000}"/>
    <cellStyle name="Normal 4 8 2 2 3 2 3" xfId="29675" xr:uid="{00000000-0005-0000-0000-0000BF600000}"/>
    <cellStyle name="Normal 4 8 2 2 3 2 4" xfId="36861" xr:uid="{00000000-0005-0000-0000-0000C0600000}"/>
    <cellStyle name="Normal 4 8 2 2 3 3" xfId="12214" xr:uid="{00000000-0005-0000-0000-0000C1600000}"/>
    <cellStyle name="Normal 4 8 2 2 3 4" xfId="23916" xr:uid="{00000000-0005-0000-0000-0000C2600000}"/>
    <cellStyle name="Normal 4 8 2 2 3 5" xfId="36862" xr:uid="{00000000-0005-0000-0000-0000C3600000}"/>
    <cellStyle name="Normal 4 8 2 2 4" xfId="5256" xr:uid="{00000000-0005-0000-0000-0000C4600000}"/>
    <cellStyle name="Normal 4 8 2 2 4 2" xfId="18025" xr:uid="{00000000-0005-0000-0000-0000C5600000}"/>
    <cellStyle name="Normal 4 8 2 2 4 2 2" xfId="29676" xr:uid="{00000000-0005-0000-0000-0000C6600000}"/>
    <cellStyle name="Normal 4 8 2 2 4 3" xfId="12215" xr:uid="{00000000-0005-0000-0000-0000C7600000}"/>
    <cellStyle name="Normal 4 8 2 2 4 4" xfId="23917" xr:uid="{00000000-0005-0000-0000-0000C8600000}"/>
    <cellStyle name="Normal 4 8 2 2 4 5" xfId="36863" xr:uid="{00000000-0005-0000-0000-0000C9600000}"/>
    <cellStyle name="Normal 4 8 2 2 5" xfId="18020" xr:uid="{00000000-0005-0000-0000-0000CA600000}"/>
    <cellStyle name="Normal 4 8 2 2 5 2" xfId="29671" xr:uid="{00000000-0005-0000-0000-0000CB600000}"/>
    <cellStyle name="Normal 4 8 2 2 6" xfId="12210" xr:uid="{00000000-0005-0000-0000-0000CC600000}"/>
    <cellStyle name="Normal 4 8 2 2 7" xfId="23912" xr:uid="{00000000-0005-0000-0000-0000CD600000}"/>
    <cellStyle name="Normal 4 8 2 2 8" xfId="36864" xr:uid="{00000000-0005-0000-0000-0000CE600000}"/>
    <cellStyle name="Normal 4 8 2 3" xfId="1420" xr:uid="{00000000-0005-0000-0000-0000CF600000}"/>
    <cellStyle name="Normal 4 8 2 3 2" xfId="1421" xr:uid="{00000000-0005-0000-0000-0000D0600000}"/>
    <cellStyle name="Normal 4 8 2 3 2 2" xfId="3503" xr:uid="{00000000-0005-0000-0000-0000D1600000}"/>
    <cellStyle name="Normal 4 8 2 3 2 2 2" xfId="7737" xr:uid="{00000000-0005-0000-0000-0000D2600000}"/>
    <cellStyle name="Normal 4 8 2 3 2 2 2 2" xfId="18028" xr:uid="{00000000-0005-0000-0000-0000D3600000}"/>
    <cellStyle name="Normal 4 8 2 3 2 2 2 3" xfId="29679" xr:uid="{00000000-0005-0000-0000-0000D4600000}"/>
    <cellStyle name="Normal 4 8 2 3 2 2 2 4" xfId="36865" xr:uid="{00000000-0005-0000-0000-0000D5600000}"/>
    <cellStyle name="Normal 4 8 2 3 2 2 3" xfId="12218" xr:uid="{00000000-0005-0000-0000-0000D6600000}"/>
    <cellStyle name="Normal 4 8 2 3 2 2 4" xfId="23920" xr:uid="{00000000-0005-0000-0000-0000D7600000}"/>
    <cellStyle name="Normal 4 8 2 3 2 2 5" xfId="36866" xr:uid="{00000000-0005-0000-0000-0000D8600000}"/>
    <cellStyle name="Normal 4 8 2 3 2 3" xfId="6177" xr:uid="{00000000-0005-0000-0000-0000D9600000}"/>
    <cellStyle name="Normal 4 8 2 3 2 3 2" xfId="18029" xr:uid="{00000000-0005-0000-0000-0000DA600000}"/>
    <cellStyle name="Normal 4 8 2 3 2 3 2 2" xfId="29680" xr:uid="{00000000-0005-0000-0000-0000DB600000}"/>
    <cellStyle name="Normal 4 8 2 3 2 3 3" xfId="12219" xr:uid="{00000000-0005-0000-0000-0000DC600000}"/>
    <cellStyle name="Normal 4 8 2 3 2 3 4" xfId="23921" xr:uid="{00000000-0005-0000-0000-0000DD600000}"/>
    <cellStyle name="Normal 4 8 2 3 2 3 5" xfId="36867" xr:uid="{00000000-0005-0000-0000-0000DE600000}"/>
    <cellStyle name="Normal 4 8 2 3 2 4" xfId="18027" xr:uid="{00000000-0005-0000-0000-0000DF600000}"/>
    <cellStyle name="Normal 4 8 2 3 2 4 2" xfId="29678" xr:uid="{00000000-0005-0000-0000-0000E0600000}"/>
    <cellStyle name="Normal 4 8 2 3 2 5" xfId="12217" xr:uid="{00000000-0005-0000-0000-0000E1600000}"/>
    <cellStyle name="Normal 4 8 2 3 2 6" xfId="23919" xr:uid="{00000000-0005-0000-0000-0000E2600000}"/>
    <cellStyle name="Normal 4 8 2 3 2 7" xfId="36868" xr:uid="{00000000-0005-0000-0000-0000E3600000}"/>
    <cellStyle name="Normal 4 8 2 3 3" xfId="3502" xr:uid="{00000000-0005-0000-0000-0000E4600000}"/>
    <cellStyle name="Normal 4 8 2 3 3 2" xfId="7736" xr:uid="{00000000-0005-0000-0000-0000E5600000}"/>
    <cellStyle name="Normal 4 8 2 3 3 2 2" xfId="18030" xr:uid="{00000000-0005-0000-0000-0000E6600000}"/>
    <cellStyle name="Normal 4 8 2 3 3 2 3" xfId="29681" xr:uid="{00000000-0005-0000-0000-0000E7600000}"/>
    <cellStyle name="Normal 4 8 2 3 3 2 4" xfId="36869" xr:uid="{00000000-0005-0000-0000-0000E8600000}"/>
    <cellStyle name="Normal 4 8 2 3 3 3" xfId="12220" xr:uid="{00000000-0005-0000-0000-0000E9600000}"/>
    <cellStyle name="Normal 4 8 2 3 3 4" xfId="23922" xr:uid="{00000000-0005-0000-0000-0000EA600000}"/>
    <cellStyle name="Normal 4 8 2 3 3 5" xfId="36870" xr:uid="{00000000-0005-0000-0000-0000EB600000}"/>
    <cellStyle name="Normal 4 8 2 3 4" xfId="5014" xr:uid="{00000000-0005-0000-0000-0000EC600000}"/>
    <cellStyle name="Normal 4 8 2 3 4 2" xfId="18031" xr:uid="{00000000-0005-0000-0000-0000ED600000}"/>
    <cellStyle name="Normal 4 8 2 3 4 2 2" xfId="29682" xr:uid="{00000000-0005-0000-0000-0000EE600000}"/>
    <cellStyle name="Normal 4 8 2 3 4 3" xfId="12221" xr:uid="{00000000-0005-0000-0000-0000EF600000}"/>
    <cellStyle name="Normal 4 8 2 3 4 4" xfId="23923" xr:uid="{00000000-0005-0000-0000-0000F0600000}"/>
    <cellStyle name="Normal 4 8 2 3 4 5" xfId="36871" xr:uid="{00000000-0005-0000-0000-0000F1600000}"/>
    <cellStyle name="Normal 4 8 2 3 5" xfId="18026" xr:uid="{00000000-0005-0000-0000-0000F2600000}"/>
    <cellStyle name="Normal 4 8 2 3 5 2" xfId="29677" xr:uid="{00000000-0005-0000-0000-0000F3600000}"/>
    <cellStyle name="Normal 4 8 2 3 6" xfId="12216" xr:uid="{00000000-0005-0000-0000-0000F4600000}"/>
    <cellStyle name="Normal 4 8 2 3 7" xfId="23918" xr:uid="{00000000-0005-0000-0000-0000F5600000}"/>
    <cellStyle name="Normal 4 8 2 3 8" xfId="36872" xr:uid="{00000000-0005-0000-0000-0000F6600000}"/>
    <cellStyle name="Normal 4 8 2 4" xfId="1422" xr:uid="{00000000-0005-0000-0000-0000F7600000}"/>
    <cellStyle name="Normal 4 8 2 4 2" xfId="1423" xr:uid="{00000000-0005-0000-0000-0000F8600000}"/>
    <cellStyle name="Normal 4 8 2 4 2 2" xfId="3505" xr:uid="{00000000-0005-0000-0000-0000F9600000}"/>
    <cellStyle name="Normal 4 8 2 4 2 2 2" xfId="7739" xr:uid="{00000000-0005-0000-0000-0000FA600000}"/>
    <cellStyle name="Normal 4 8 2 4 2 2 2 2" xfId="18034" xr:uid="{00000000-0005-0000-0000-0000FB600000}"/>
    <cellStyle name="Normal 4 8 2 4 2 2 2 3" xfId="29685" xr:uid="{00000000-0005-0000-0000-0000FC600000}"/>
    <cellStyle name="Normal 4 8 2 4 2 2 2 4" xfId="36873" xr:uid="{00000000-0005-0000-0000-0000FD600000}"/>
    <cellStyle name="Normal 4 8 2 4 2 2 3" xfId="12224" xr:uid="{00000000-0005-0000-0000-0000FE600000}"/>
    <cellStyle name="Normal 4 8 2 4 2 2 4" xfId="23926" xr:uid="{00000000-0005-0000-0000-0000FF600000}"/>
    <cellStyle name="Normal 4 8 2 4 2 2 5" xfId="36874" xr:uid="{00000000-0005-0000-0000-000000610000}"/>
    <cellStyle name="Normal 4 8 2 4 2 3" xfId="6178" xr:uid="{00000000-0005-0000-0000-000001610000}"/>
    <cellStyle name="Normal 4 8 2 4 2 3 2" xfId="18035" xr:uid="{00000000-0005-0000-0000-000002610000}"/>
    <cellStyle name="Normal 4 8 2 4 2 3 2 2" xfId="29686" xr:uid="{00000000-0005-0000-0000-000003610000}"/>
    <cellStyle name="Normal 4 8 2 4 2 3 3" xfId="12225" xr:uid="{00000000-0005-0000-0000-000004610000}"/>
    <cellStyle name="Normal 4 8 2 4 2 3 4" xfId="23927" xr:uid="{00000000-0005-0000-0000-000005610000}"/>
    <cellStyle name="Normal 4 8 2 4 2 3 5" xfId="36875" xr:uid="{00000000-0005-0000-0000-000006610000}"/>
    <cellStyle name="Normal 4 8 2 4 2 4" xfId="18033" xr:uid="{00000000-0005-0000-0000-000007610000}"/>
    <cellStyle name="Normal 4 8 2 4 2 4 2" xfId="29684" xr:uid="{00000000-0005-0000-0000-000008610000}"/>
    <cellStyle name="Normal 4 8 2 4 2 5" xfId="12223" xr:uid="{00000000-0005-0000-0000-000009610000}"/>
    <cellStyle name="Normal 4 8 2 4 2 6" xfId="23925" xr:uid="{00000000-0005-0000-0000-00000A610000}"/>
    <cellStyle name="Normal 4 8 2 4 2 7" xfId="36876" xr:uid="{00000000-0005-0000-0000-00000B610000}"/>
    <cellStyle name="Normal 4 8 2 4 3" xfId="3504" xr:uid="{00000000-0005-0000-0000-00000C610000}"/>
    <cellStyle name="Normal 4 8 2 4 3 2" xfId="7738" xr:uid="{00000000-0005-0000-0000-00000D610000}"/>
    <cellStyle name="Normal 4 8 2 4 3 2 2" xfId="18036" xr:uid="{00000000-0005-0000-0000-00000E610000}"/>
    <cellStyle name="Normal 4 8 2 4 3 2 3" xfId="29687" xr:uid="{00000000-0005-0000-0000-00000F610000}"/>
    <cellStyle name="Normal 4 8 2 4 3 2 4" xfId="36877" xr:uid="{00000000-0005-0000-0000-000010610000}"/>
    <cellStyle name="Normal 4 8 2 4 3 3" xfId="12226" xr:uid="{00000000-0005-0000-0000-000011610000}"/>
    <cellStyle name="Normal 4 8 2 4 3 4" xfId="23928" xr:uid="{00000000-0005-0000-0000-000012610000}"/>
    <cellStyle name="Normal 4 8 2 4 3 5" xfId="36878" xr:uid="{00000000-0005-0000-0000-000013610000}"/>
    <cellStyle name="Normal 4 8 2 4 4" xfId="5465" xr:uid="{00000000-0005-0000-0000-000014610000}"/>
    <cellStyle name="Normal 4 8 2 4 4 2" xfId="18037" xr:uid="{00000000-0005-0000-0000-000015610000}"/>
    <cellStyle name="Normal 4 8 2 4 4 2 2" xfId="29688" xr:uid="{00000000-0005-0000-0000-000016610000}"/>
    <cellStyle name="Normal 4 8 2 4 4 3" xfId="12227" xr:uid="{00000000-0005-0000-0000-000017610000}"/>
    <cellStyle name="Normal 4 8 2 4 4 4" xfId="23929" xr:uid="{00000000-0005-0000-0000-000018610000}"/>
    <cellStyle name="Normal 4 8 2 4 4 5" xfId="36879" xr:uid="{00000000-0005-0000-0000-000019610000}"/>
    <cellStyle name="Normal 4 8 2 4 5" xfId="18032" xr:uid="{00000000-0005-0000-0000-00001A610000}"/>
    <cellStyle name="Normal 4 8 2 4 5 2" xfId="29683" xr:uid="{00000000-0005-0000-0000-00001B610000}"/>
    <cellStyle name="Normal 4 8 2 4 6" xfId="12222" xr:uid="{00000000-0005-0000-0000-00001C610000}"/>
    <cellStyle name="Normal 4 8 2 4 7" xfId="23924" xr:uid="{00000000-0005-0000-0000-00001D610000}"/>
    <cellStyle name="Normal 4 8 2 4 8" xfId="36880" xr:uid="{00000000-0005-0000-0000-00001E610000}"/>
    <cellStyle name="Normal 4 8 2 5" xfId="1424" xr:uid="{00000000-0005-0000-0000-00001F610000}"/>
    <cellStyle name="Normal 4 8 2 5 2" xfId="3506" xr:uid="{00000000-0005-0000-0000-000020610000}"/>
    <cellStyle name="Normal 4 8 2 5 2 2" xfId="7740" xr:uid="{00000000-0005-0000-0000-000021610000}"/>
    <cellStyle name="Normal 4 8 2 5 2 2 2" xfId="18039" xr:uid="{00000000-0005-0000-0000-000022610000}"/>
    <cellStyle name="Normal 4 8 2 5 2 2 3" xfId="29690" xr:uid="{00000000-0005-0000-0000-000023610000}"/>
    <cellStyle name="Normal 4 8 2 5 2 2 4" xfId="36881" xr:uid="{00000000-0005-0000-0000-000024610000}"/>
    <cellStyle name="Normal 4 8 2 5 2 3" xfId="12229" xr:uid="{00000000-0005-0000-0000-000025610000}"/>
    <cellStyle name="Normal 4 8 2 5 2 4" xfId="23931" xr:uid="{00000000-0005-0000-0000-000026610000}"/>
    <cellStyle name="Normal 4 8 2 5 2 5" xfId="36882" xr:uid="{00000000-0005-0000-0000-000027610000}"/>
    <cellStyle name="Normal 4 8 2 5 3" xfId="6179" xr:uid="{00000000-0005-0000-0000-000028610000}"/>
    <cellStyle name="Normal 4 8 2 5 3 2" xfId="18040" xr:uid="{00000000-0005-0000-0000-000029610000}"/>
    <cellStyle name="Normal 4 8 2 5 3 2 2" xfId="29691" xr:uid="{00000000-0005-0000-0000-00002A610000}"/>
    <cellStyle name="Normal 4 8 2 5 3 3" xfId="12230" xr:uid="{00000000-0005-0000-0000-00002B610000}"/>
    <cellStyle name="Normal 4 8 2 5 3 4" xfId="23932" xr:uid="{00000000-0005-0000-0000-00002C610000}"/>
    <cellStyle name="Normal 4 8 2 5 3 5" xfId="36883" xr:uid="{00000000-0005-0000-0000-00002D610000}"/>
    <cellStyle name="Normal 4 8 2 5 4" xfId="18038" xr:uid="{00000000-0005-0000-0000-00002E610000}"/>
    <cellStyle name="Normal 4 8 2 5 4 2" xfId="29689" xr:uid="{00000000-0005-0000-0000-00002F610000}"/>
    <cellStyle name="Normal 4 8 2 5 5" xfId="12228" xr:uid="{00000000-0005-0000-0000-000030610000}"/>
    <cellStyle name="Normal 4 8 2 5 6" xfId="23930" xr:uid="{00000000-0005-0000-0000-000031610000}"/>
    <cellStyle name="Normal 4 8 2 5 7" xfId="36884" xr:uid="{00000000-0005-0000-0000-000032610000}"/>
    <cellStyle name="Normal 4 8 2 6" xfId="3499" xr:uid="{00000000-0005-0000-0000-000033610000}"/>
    <cellStyle name="Normal 4 8 2 6 2" xfId="7733" xr:uid="{00000000-0005-0000-0000-000034610000}"/>
    <cellStyle name="Normal 4 8 2 6 2 2" xfId="18041" xr:uid="{00000000-0005-0000-0000-000035610000}"/>
    <cellStyle name="Normal 4 8 2 6 2 3" xfId="29692" xr:uid="{00000000-0005-0000-0000-000036610000}"/>
    <cellStyle name="Normal 4 8 2 6 2 4" xfId="36885" xr:uid="{00000000-0005-0000-0000-000037610000}"/>
    <cellStyle name="Normal 4 8 2 6 3" xfId="12231" xr:uid="{00000000-0005-0000-0000-000038610000}"/>
    <cellStyle name="Normal 4 8 2 6 4" xfId="23933" xr:uid="{00000000-0005-0000-0000-000039610000}"/>
    <cellStyle name="Normal 4 8 2 6 5" xfId="36886" xr:uid="{00000000-0005-0000-0000-00003A610000}"/>
    <cellStyle name="Normal 4 8 2 7" xfId="4772" xr:uid="{00000000-0005-0000-0000-00003B610000}"/>
    <cellStyle name="Normal 4 8 2 7 2" xfId="18042" xr:uid="{00000000-0005-0000-0000-00003C610000}"/>
    <cellStyle name="Normal 4 8 2 7 2 2" xfId="29693" xr:uid="{00000000-0005-0000-0000-00003D610000}"/>
    <cellStyle name="Normal 4 8 2 7 3" xfId="12232" xr:uid="{00000000-0005-0000-0000-00003E610000}"/>
    <cellStyle name="Normal 4 8 2 7 4" xfId="23934" xr:uid="{00000000-0005-0000-0000-00003F610000}"/>
    <cellStyle name="Normal 4 8 2 7 5" xfId="36887" xr:uid="{00000000-0005-0000-0000-000040610000}"/>
    <cellStyle name="Normal 4 8 2 8" xfId="18019" xr:uid="{00000000-0005-0000-0000-000041610000}"/>
    <cellStyle name="Normal 4 8 2 8 2" xfId="29670" xr:uid="{00000000-0005-0000-0000-000042610000}"/>
    <cellStyle name="Normal 4 8 2 9" xfId="12209" xr:uid="{00000000-0005-0000-0000-000043610000}"/>
    <cellStyle name="Normal 4 8 3" xfId="1425" xr:uid="{00000000-0005-0000-0000-000044610000}"/>
    <cellStyle name="Normal 4 8 3 2" xfId="1426" xr:uid="{00000000-0005-0000-0000-000045610000}"/>
    <cellStyle name="Normal 4 8 3 2 2" xfId="3508" xr:uid="{00000000-0005-0000-0000-000046610000}"/>
    <cellStyle name="Normal 4 8 3 2 2 2" xfId="7742" xr:uid="{00000000-0005-0000-0000-000047610000}"/>
    <cellStyle name="Normal 4 8 3 2 2 2 2" xfId="18045" xr:uid="{00000000-0005-0000-0000-000048610000}"/>
    <cellStyle name="Normal 4 8 3 2 2 2 3" xfId="29696" xr:uid="{00000000-0005-0000-0000-000049610000}"/>
    <cellStyle name="Normal 4 8 3 2 2 2 4" xfId="36888" xr:uid="{00000000-0005-0000-0000-00004A610000}"/>
    <cellStyle name="Normal 4 8 3 2 2 3" xfId="12235" xr:uid="{00000000-0005-0000-0000-00004B610000}"/>
    <cellStyle name="Normal 4 8 3 2 2 4" xfId="23937" xr:uid="{00000000-0005-0000-0000-00004C610000}"/>
    <cellStyle name="Normal 4 8 3 2 2 5" xfId="36889" xr:uid="{00000000-0005-0000-0000-00004D610000}"/>
    <cellStyle name="Normal 4 8 3 2 3" xfId="6181" xr:uid="{00000000-0005-0000-0000-00004E610000}"/>
    <cellStyle name="Normal 4 8 3 2 3 2" xfId="18046" xr:uid="{00000000-0005-0000-0000-00004F610000}"/>
    <cellStyle name="Normal 4 8 3 2 3 2 2" xfId="29697" xr:uid="{00000000-0005-0000-0000-000050610000}"/>
    <cellStyle name="Normal 4 8 3 2 3 3" xfId="12236" xr:uid="{00000000-0005-0000-0000-000051610000}"/>
    <cellStyle name="Normal 4 8 3 2 3 4" xfId="23938" xr:uid="{00000000-0005-0000-0000-000052610000}"/>
    <cellStyle name="Normal 4 8 3 2 3 5" xfId="36890" xr:uid="{00000000-0005-0000-0000-000053610000}"/>
    <cellStyle name="Normal 4 8 3 2 4" xfId="18044" xr:uid="{00000000-0005-0000-0000-000054610000}"/>
    <cellStyle name="Normal 4 8 3 2 4 2" xfId="29695" xr:uid="{00000000-0005-0000-0000-000055610000}"/>
    <cellStyle name="Normal 4 8 3 2 5" xfId="12234" xr:uid="{00000000-0005-0000-0000-000056610000}"/>
    <cellStyle name="Normal 4 8 3 2 6" xfId="23936" xr:uid="{00000000-0005-0000-0000-000057610000}"/>
    <cellStyle name="Normal 4 8 3 2 7" xfId="36891" xr:uid="{00000000-0005-0000-0000-000058610000}"/>
    <cellStyle name="Normal 4 8 3 3" xfId="3507" xr:uid="{00000000-0005-0000-0000-000059610000}"/>
    <cellStyle name="Normal 4 8 3 3 2" xfId="7741" xr:uid="{00000000-0005-0000-0000-00005A610000}"/>
    <cellStyle name="Normal 4 8 3 3 2 2" xfId="18047" xr:uid="{00000000-0005-0000-0000-00005B610000}"/>
    <cellStyle name="Normal 4 8 3 3 2 3" xfId="29698" xr:uid="{00000000-0005-0000-0000-00005C610000}"/>
    <cellStyle name="Normal 4 8 3 3 2 4" xfId="36892" xr:uid="{00000000-0005-0000-0000-00005D610000}"/>
    <cellStyle name="Normal 4 8 3 3 3" xfId="12237" xr:uid="{00000000-0005-0000-0000-00005E610000}"/>
    <cellStyle name="Normal 4 8 3 3 4" xfId="23939" xr:uid="{00000000-0005-0000-0000-00005F610000}"/>
    <cellStyle name="Normal 4 8 3 3 5" xfId="36893" xr:uid="{00000000-0005-0000-0000-000060610000}"/>
    <cellStyle name="Normal 4 8 3 4" xfId="5169" xr:uid="{00000000-0005-0000-0000-000061610000}"/>
    <cellStyle name="Normal 4 8 3 4 2" xfId="18048" xr:uid="{00000000-0005-0000-0000-000062610000}"/>
    <cellStyle name="Normal 4 8 3 4 2 2" xfId="29699" xr:uid="{00000000-0005-0000-0000-000063610000}"/>
    <cellStyle name="Normal 4 8 3 4 3" xfId="12238" xr:uid="{00000000-0005-0000-0000-000064610000}"/>
    <cellStyle name="Normal 4 8 3 4 4" xfId="23940" xr:uid="{00000000-0005-0000-0000-000065610000}"/>
    <cellStyle name="Normal 4 8 3 4 5" xfId="36894" xr:uid="{00000000-0005-0000-0000-000066610000}"/>
    <cellStyle name="Normal 4 8 3 5" xfId="18043" xr:uid="{00000000-0005-0000-0000-000067610000}"/>
    <cellStyle name="Normal 4 8 3 5 2" xfId="29694" xr:uid="{00000000-0005-0000-0000-000068610000}"/>
    <cellStyle name="Normal 4 8 3 6" xfId="12233" xr:uid="{00000000-0005-0000-0000-000069610000}"/>
    <cellStyle name="Normal 4 8 3 7" xfId="23935" xr:uid="{00000000-0005-0000-0000-00006A610000}"/>
    <cellStyle name="Normal 4 8 3 8" xfId="36895" xr:uid="{00000000-0005-0000-0000-00006B610000}"/>
    <cellStyle name="Normal 4 8 4" xfId="1427" xr:uid="{00000000-0005-0000-0000-00006C610000}"/>
    <cellStyle name="Normal 4 8 4 2" xfId="1428" xr:uid="{00000000-0005-0000-0000-00006D610000}"/>
    <cellStyle name="Normal 4 8 4 2 2" xfId="3510" xr:uid="{00000000-0005-0000-0000-00006E610000}"/>
    <cellStyle name="Normal 4 8 4 2 2 2" xfId="7744" xr:uid="{00000000-0005-0000-0000-00006F610000}"/>
    <cellStyle name="Normal 4 8 4 2 2 2 2" xfId="18051" xr:uid="{00000000-0005-0000-0000-000070610000}"/>
    <cellStyle name="Normal 4 8 4 2 2 2 3" xfId="29702" xr:uid="{00000000-0005-0000-0000-000071610000}"/>
    <cellStyle name="Normal 4 8 4 2 2 2 4" xfId="36896" xr:uid="{00000000-0005-0000-0000-000072610000}"/>
    <cellStyle name="Normal 4 8 4 2 2 3" xfId="12241" xr:uid="{00000000-0005-0000-0000-000073610000}"/>
    <cellStyle name="Normal 4 8 4 2 2 4" xfId="23943" xr:uid="{00000000-0005-0000-0000-000074610000}"/>
    <cellStyle name="Normal 4 8 4 2 2 5" xfId="36897" xr:uid="{00000000-0005-0000-0000-000075610000}"/>
    <cellStyle name="Normal 4 8 4 2 3" xfId="6182" xr:uid="{00000000-0005-0000-0000-000076610000}"/>
    <cellStyle name="Normal 4 8 4 2 3 2" xfId="18052" xr:uid="{00000000-0005-0000-0000-000077610000}"/>
    <cellStyle name="Normal 4 8 4 2 3 2 2" xfId="29703" xr:uid="{00000000-0005-0000-0000-000078610000}"/>
    <cellStyle name="Normal 4 8 4 2 3 3" xfId="12242" xr:uid="{00000000-0005-0000-0000-000079610000}"/>
    <cellStyle name="Normal 4 8 4 2 3 4" xfId="23944" xr:uid="{00000000-0005-0000-0000-00007A610000}"/>
    <cellStyle name="Normal 4 8 4 2 3 5" xfId="36898" xr:uid="{00000000-0005-0000-0000-00007B610000}"/>
    <cellStyle name="Normal 4 8 4 2 4" xfId="18050" xr:uid="{00000000-0005-0000-0000-00007C610000}"/>
    <cellStyle name="Normal 4 8 4 2 4 2" xfId="29701" xr:uid="{00000000-0005-0000-0000-00007D610000}"/>
    <cellStyle name="Normal 4 8 4 2 5" xfId="12240" xr:uid="{00000000-0005-0000-0000-00007E610000}"/>
    <cellStyle name="Normal 4 8 4 2 6" xfId="23942" xr:uid="{00000000-0005-0000-0000-00007F610000}"/>
    <cellStyle name="Normal 4 8 4 2 7" xfId="36899" xr:uid="{00000000-0005-0000-0000-000080610000}"/>
    <cellStyle name="Normal 4 8 4 3" xfId="3509" xr:uid="{00000000-0005-0000-0000-000081610000}"/>
    <cellStyle name="Normal 4 8 4 3 2" xfId="7743" xr:uid="{00000000-0005-0000-0000-000082610000}"/>
    <cellStyle name="Normal 4 8 4 3 2 2" xfId="18053" xr:uid="{00000000-0005-0000-0000-000083610000}"/>
    <cellStyle name="Normal 4 8 4 3 2 3" xfId="29704" xr:uid="{00000000-0005-0000-0000-000084610000}"/>
    <cellStyle name="Normal 4 8 4 3 2 4" xfId="36900" xr:uid="{00000000-0005-0000-0000-000085610000}"/>
    <cellStyle name="Normal 4 8 4 3 3" xfId="12243" xr:uid="{00000000-0005-0000-0000-000086610000}"/>
    <cellStyle name="Normal 4 8 4 3 4" xfId="23945" xr:uid="{00000000-0005-0000-0000-000087610000}"/>
    <cellStyle name="Normal 4 8 4 3 5" xfId="36901" xr:uid="{00000000-0005-0000-0000-000088610000}"/>
    <cellStyle name="Normal 4 8 4 4" xfId="4927" xr:uid="{00000000-0005-0000-0000-000089610000}"/>
    <cellStyle name="Normal 4 8 4 4 2" xfId="18054" xr:uid="{00000000-0005-0000-0000-00008A610000}"/>
    <cellStyle name="Normal 4 8 4 4 2 2" xfId="29705" xr:uid="{00000000-0005-0000-0000-00008B610000}"/>
    <cellStyle name="Normal 4 8 4 4 3" xfId="12244" xr:uid="{00000000-0005-0000-0000-00008C610000}"/>
    <cellStyle name="Normal 4 8 4 4 4" xfId="23946" xr:uid="{00000000-0005-0000-0000-00008D610000}"/>
    <cellStyle name="Normal 4 8 4 4 5" xfId="36902" xr:uid="{00000000-0005-0000-0000-00008E610000}"/>
    <cellStyle name="Normal 4 8 4 5" xfId="18049" xr:uid="{00000000-0005-0000-0000-00008F610000}"/>
    <cellStyle name="Normal 4 8 4 5 2" xfId="29700" xr:uid="{00000000-0005-0000-0000-000090610000}"/>
    <cellStyle name="Normal 4 8 4 6" xfId="12239" xr:uid="{00000000-0005-0000-0000-000091610000}"/>
    <cellStyle name="Normal 4 8 4 7" xfId="23941" xr:uid="{00000000-0005-0000-0000-000092610000}"/>
    <cellStyle name="Normal 4 8 4 8" xfId="36903" xr:uid="{00000000-0005-0000-0000-000093610000}"/>
    <cellStyle name="Normal 4 8 5" xfId="1429" xr:uid="{00000000-0005-0000-0000-000094610000}"/>
    <cellStyle name="Normal 4 8 5 2" xfId="1430" xr:uid="{00000000-0005-0000-0000-000095610000}"/>
    <cellStyle name="Normal 4 8 5 2 2" xfId="3512" xr:uid="{00000000-0005-0000-0000-000096610000}"/>
    <cellStyle name="Normal 4 8 5 2 2 2" xfId="7746" xr:uid="{00000000-0005-0000-0000-000097610000}"/>
    <cellStyle name="Normal 4 8 5 2 2 2 2" xfId="18057" xr:uid="{00000000-0005-0000-0000-000098610000}"/>
    <cellStyle name="Normal 4 8 5 2 2 2 3" xfId="29708" xr:uid="{00000000-0005-0000-0000-000099610000}"/>
    <cellStyle name="Normal 4 8 5 2 2 2 4" xfId="36904" xr:uid="{00000000-0005-0000-0000-00009A610000}"/>
    <cellStyle name="Normal 4 8 5 2 2 3" xfId="12247" xr:uid="{00000000-0005-0000-0000-00009B610000}"/>
    <cellStyle name="Normal 4 8 5 2 2 4" xfId="23949" xr:uid="{00000000-0005-0000-0000-00009C610000}"/>
    <cellStyle name="Normal 4 8 5 2 2 5" xfId="36905" xr:uid="{00000000-0005-0000-0000-00009D610000}"/>
    <cellStyle name="Normal 4 8 5 2 3" xfId="6183" xr:uid="{00000000-0005-0000-0000-00009E610000}"/>
    <cellStyle name="Normal 4 8 5 2 3 2" xfId="18058" xr:uid="{00000000-0005-0000-0000-00009F610000}"/>
    <cellStyle name="Normal 4 8 5 2 3 2 2" xfId="29709" xr:uid="{00000000-0005-0000-0000-0000A0610000}"/>
    <cellStyle name="Normal 4 8 5 2 3 3" xfId="12248" xr:uid="{00000000-0005-0000-0000-0000A1610000}"/>
    <cellStyle name="Normal 4 8 5 2 3 4" xfId="23950" xr:uid="{00000000-0005-0000-0000-0000A2610000}"/>
    <cellStyle name="Normal 4 8 5 2 3 5" xfId="36906" xr:uid="{00000000-0005-0000-0000-0000A3610000}"/>
    <cellStyle name="Normal 4 8 5 2 4" xfId="18056" xr:uid="{00000000-0005-0000-0000-0000A4610000}"/>
    <cellStyle name="Normal 4 8 5 2 4 2" xfId="29707" xr:uid="{00000000-0005-0000-0000-0000A5610000}"/>
    <cellStyle name="Normal 4 8 5 2 5" xfId="12246" xr:uid="{00000000-0005-0000-0000-0000A6610000}"/>
    <cellStyle name="Normal 4 8 5 2 6" xfId="23948" xr:uid="{00000000-0005-0000-0000-0000A7610000}"/>
    <cellStyle name="Normal 4 8 5 2 7" xfId="36907" xr:uid="{00000000-0005-0000-0000-0000A8610000}"/>
    <cellStyle name="Normal 4 8 5 3" xfId="3511" xr:uid="{00000000-0005-0000-0000-0000A9610000}"/>
    <cellStyle name="Normal 4 8 5 3 2" xfId="7745" xr:uid="{00000000-0005-0000-0000-0000AA610000}"/>
    <cellStyle name="Normal 4 8 5 3 2 2" xfId="18059" xr:uid="{00000000-0005-0000-0000-0000AB610000}"/>
    <cellStyle name="Normal 4 8 5 3 2 3" xfId="29710" xr:uid="{00000000-0005-0000-0000-0000AC610000}"/>
    <cellStyle name="Normal 4 8 5 3 2 4" xfId="36908" xr:uid="{00000000-0005-0000-0000-0000AD610000}"/>
    <cellStyle name="Normal 4 8 5 3 3" xfId="12249" xr:uid="{00000000-0005-0000-0000-0000AE610000}"/>
    <cellStyle name="Normal 4 8 5 3 4" xfId="23951" xr:uid="{00000000-0005-0000-0000-0000AF610000}"/>
    <cellStyle name="Normal 4 8 5 3 5" xfId="36909" xr:uid="{00000000-0005-0000-0000-0000B0610000}"/>
    <cellStyle name="Normal 4 8 5 4" xfId="5378" xr:uid="{00000000-0005-0000-0000-0000B1610000}"/>
    <cellStyle name="Normal 4 8 5 4 2" xfId="18060" xr:uid="{00000000-0005-0000-0000-0000B2610000}"/>
    <cellStyle name="Normal 4 8 5 4 2 2" xfId="29711" xr:uid="{00000000-0005-0000-0000-0000B3610000}"/>
    <cellStyle name="Normal 4 8 5 4 3" xfId="12250" xr:uid="{00000000-0005-0000-0000-0000B4610000}"/>
    <cellStyle name="Normal 4 8 5 4 4" xfId="23952" xr:uid="{00000000-0005-0000-0000-0000B5610000}"/>
    <cellStyle name="Normal 4 8 5 4 5" xfId="36910" xr:uid="{00000000-0005-0000-0000-0000B6610000}"/>
    <cellStyle name="Normal 4 8 5 5" xfId="18055" xr:uid="{00000000-0005-0000-0000-0000B7610000}"/>
    <cellStyle name="Normal 4 8 5 5 2" xfId="29706" xr:uid="{00000000-0005-0000-0000-0000B8610000}"/>
    <cellStyle name="Normal 4 8 5 6" xfId="12245" xr:uid="{00000000-0005-0000-0000-0000B9610000}"/>
    <cellStyle name="Normal 4 8 5 7" xfId="23947" xr:uid="{00000000-0005-0000-0000-0000BA610000}"/>
    <cellStyle name="Normal 4 8 5 8" xfId="36911" xr:uid="{00000000-0005-0000-0000-0000BB610000}"/>
    <cellStyle name="Normal 4 8 6" xfId="1431" xr:uid="{00000000-0005-0000-0000-0000BC610000}"/>
    <cellStyle name="Normal 4 8 6 2" xfId="3513" xr:uid="{00000000-0005-0000-0000-0000BD610000}"/>
    <cellStyle name="Normal 4 8 6 2 2" xfId="7747" xr:uid="{00000000-0005-0000-0000-0000BE610000}"/>
    <cellStyle name="Normal 4 8 6 2 2 2" xfId="18062" xr:uid="{00000000-0005-0000-0000-0000BF610000}"/>
    <cellStyle name="Normal 4 8 6 2 2 3" xfId="29713" xr:uid="{00000000-0005-0000-0000-0000C0610000}"/>
    <cellStyle name="Normal 4 8 6 2 2 4" xfId="36912" xr:uid="{00000000-0005-0000-0000-0000C1610000}"/>
    <cellStyle name="Normal 4 8 6 2 3" xfId="12252" xr:uid="{00000000-0005-0000-0000-0000C2610000}"/>
    <cellStyle name="Normal 4 8 6 2 4" xfId="23954" xr:uid="{00000000-0005-0000-0000-0000C3610000}"/>
    <cellStyle name="Normal 4 8 6 2 5" xfId="36913" xr:uid="{00000000-0005-0000-0000-0000C4610000}"/>
    <cellStyle name="Normal 4 8 6 3" xfId="6184" xr:uid="{00000000-0005-0000-0000-0000C5610000}"/>
    <cellStyle name="Normal 4 8 6 3 2" xfId="18063" xr:uid="{00000000-0005-0000-0000-0000C6610000}"/>
    <cellStyle name="Normal 4 8 6 3 2 2" xfId="29714" xr:uid="{00000000-0005-0000-0000-0000C7610000}"/>
    <cellStyle name="Normal 4 8 6 3 3" xfId="12253" xr:uid="{00000000-0005-0000-0000-0000C8610000}"/>
    <cellStyle name="Normal 4 8 6 3 4" xfId="23955" xr:uid="{00000000-0005-0000-0000-0000C9610000}"/>
    <cellStyle name="Normal 4 8 6 3 5" xfId="36914" xr:uid="{00000000-0005-0000-0000-0000CA610000}"/>
    <cellStyle name="Normal 4 8 6 4" xfId="18061" xr:uid="{00000000-0005-0000-0000-0000CB610000}"/>
    <cellStyle name="Normal 4 8 6 4 2" xfId="29712" xr:uid="{00000000-0005-0000-0000-0000CC610000}"/>
    <cellStyle name="Normal 4 8 6 5" xfId="12251" xr:uid="{00000000-0005-0000-0000-0000CD610000}"/>
    <cellStyle name="Normal 4 8 6 6" xfId="23953" xr:uid="{00000000-0005-0000-0000-0000CE610000}"/>
    <cellStyle name="Normal 4 8 6 7" xfId="36915" xr:uid="{00000000-0005-0000-0000-0000CF610000}"/>
    <cellStyle name="Normal 4 8 7" xfId="3498" xr:uid="{00000000-0005-0000-0000-0000D0610000}"/>
    <cellStyle name="Normal 4 8 7 2" xfId="7732" xr:uid="{00000000-0005-0000-0000-0000D1610000}"/>
    <cellStyle name="Normal 4 8 7 2 2" xfId="18064" xr:uid="{00000000-0005-0000-0000-0000D2610000}"/>
    <cellStyle name="Normal 4 8 7 2 3" xfId="29715" xr:uid="{00000000-0005-0000-0000-0000D3610000}"/>
    <cellStyle name="Normal 4 8 7 2 4" xfId="36916" xr:uid="{00000000-0005-0000-0000-0000D4610000}"/>
    <cellStyle name="Normal 4 8 7 3" xfId="12254" xr:uid="{00000000-0005-0000-0000-0000D5610000}"/>
    <cellStyle name="Normal 4 8 7 4" xfId="23956" xr:uid="{00000000-0005-0000-0000-0000D6610000}"/>
    <cellStyle name="Normal 4 8 7 5" xfId="36917" xr:uid="{00000000-0005-0000-0000-0000D7610000}"/>
    <cellStyle name="Normal 4 8 8" xfId="4685" xr:uid="{00000000-0005-0000-0000-0000D8610000}"/>
    <cellStyle name="Normal 4 8 8 2" xfId="18065" xr:uid="{00000000-0005-0000-0000-0000D9610000}"/>
    <cellStyle name="Normal 4 8 8 2 2" xfId="29716" xr:uid="{00000000-0005-0000-0000-0000DA610000}"/>
    <cellStyle name="Normal 4 8 8 3" xfId="12255" xr:uid="{00000000-0005-0000-0000-0000DB610000}"/>
    <cellStyle name="Normal 4 8 8 4" xfId="23957" xr:uid="{00000000-0005-0000-0000-0000DC610000}"/>
    <cellStyle name="Normal 4 8 8 5" xfId="36918" xr:uid="{00000000-0005-0000-0000-0000DD610000}"/>
    <cellStyle name="Normal 4 8 9" xfId="18018" xr:uid="{00000000-0005-0000-0000-0000DE610000}"/>
    <cellStyle name="Normal 4 8 9 2" xfId="29669" xr:uid="{00000000-0005-0000-0000-0000DF610000}"/>
    <cellStyle name="Normal 4 9" xfId="1432" xr:uid="{00000000-0005-0000-0000-0000E0610000}"/>
    <cellStyle name="Normal 4 9 10" xfId="23958" xr:uid="{00000000-0005-0000-0000-0000E1610000}"/>
    <cellStyle name="Normal 4 9 11" xfId="36919" xr:uid="{00000000-0005-0000-0000-0000E2610000}"/>
    <cellStyle name="Normal 4 9 2" xfId="1433" xr:uid="{00000000-0005-0000-0000-0000E3610000}"/>
    <cellStyle name="Normal 4 9 2 2" xfId="1434" xr:uid="{00000000-0005-0000-0000-0000E4610000}"/>
    <cellStyle name="Normal 4 9 2 2 2" xfId="3516" xr:uid="{00000000-0005-0000-0000-0000E5610000}"/>
    <cellStyle name="Normal 4 9 2 2 2 2" xfId="7750" xr:uid="{00000000-0005-0000-0000-0000E6610000}"/>
    <cellStyle name="Normal 4 9 2 2 2 2 2" xfId="18069" xr:uid="{00000000-0005-0000-0000-0000E7610000}"/>
    <cellStyle name="Normal 4 9 2 2 2 2 3" xfId="29720" xr:uid="{00000000-0005-0000-0000-0000E8610000}"/>
    <cellStyle name="Normal 4 9 2 2 2 2 4" xfId="36920" xr:uid="{00000000-0005-0000-0000-0000E9610000}"/>
    <cellStyle name="Normal 4 9 2 2 2 3" xfId="12259" xr:uid="{00000000-0005-0000-0000-0000EA610000}"/>
    <cellStyle name="Normal 4 9 2 2 2 4" xfId="23961" xr:uid="{00000000-0005-0000-0000-0000EB610000}"/>
    <cellStyle name="Normal 4 9 2 2 2 5" xfId="36921" xr:uid="{00000000-0005-0000-0000-0000EC610000}"/>
    <cellStyle name="Normal 4 9 2 2 3" xfId="6185" xr:uid="{00000000-0005-0000-0000-0000ED610000}"/>
    <cellStyle name="Normal 4 9 2 2 3 2" xfId="18070" xr:uid="{00000000-0005-0000-0000-0000EE610000}"/>
    <cellStyle name="Normal 4 9 2 2 3 2 2" xfId="29721" xr:uid="{00000000-0005-0000-0000-0000EF610000}"/>
    <cellStyle name="Normal 4 9 2 2 3 3" xfId="12260" xr:uid="{00000000-0005-0000-0000-0000F0610000}"/>
    <cellStyle name="Normal 4 9 2 2 3 4" xfId="23962" xr:uid="{00000000-0005-0000-0000-0000F1610000}"/>
    <cellStyle name="Normal 4 9 2 2 3 5" xfId="36922" xr:uid="{00000000-0005-0000-0000-0000F2610000}"/>
    <cellStyle name="Normal 4 9 2 2 4" xfId="18068" xr:uid="{00000000-0005-0000-0000-0000F3610000}"/>
    <cellStyle name="Normal 4 9 2 2 4 2" xfId="29719" xr:uid="{00000000-0005-0000-0000-0000F4610000}"/>
    <cellStyle name="Normal 4 9 2 2 5" xfId="12258" xr:uid="{00000000-0005-0000-0000-0000F5610000}"/>
    <cellStyle name="Normal 4 9 2 2 6" xfId="23960" xr:uid="{00000000-0005-0000-0000-0000F6610000}"/>
    <cellStyle name="Normal 4 9 2 2 7" xfId="36923" xr:uid="{00000000-0005-0000-0000-0000F7610000}"/>
    <cellStyle name="Normal 4 9 2 3" xfId="3515" xr:uid="{00000000-0005-0000-0000-0000F8610000}"/>
    <cellStyle name="Normal 4 9 2 3 2" xfId="7749" xr:uid="{00000000-0005-0000-0000-0000F9610000}"/>
    <cellStyle name="Normal 4 9 2 3 2 2" xfId="18071" xr:uid="{00000000-0005-0000-0000-0000FA610000}"/>
    <cellStyle name="Normal 4 9 2 3 2 3" xfId="29722" xr:uid="{00000000-0005-0000-0000-0000FB610000}"/>
    <cellStyle name="Normal 4 9 2 3 2 4" xfId="36924" xr:uid="{00000000-0005-0000-0000-0000FC610000}"/>
    <cellStyle name="Normal 4 9 2 3 3" xfId="12261" xr:uid="{00000000-0005-0000-0000-0000FD610000}"/>
    <cellStyle name="Normal 4 9 2 3 4" xfId="23963" xr:uid="{00000000-0005-0000-0000-0000FE610000}"/>
    <cellStyle name="Normal 4 9 2 3 5" xfId="36925" xr:uid="{00000000-0005-0000-0000-0000FF610000}"/>
    <cellStyle name="Normal 4 9 2 4" xfId="5096" xr:uid="{00000000-0005-0000-0000-000000620000}"/>
    <cellStyle name="Normal 4 9 2 4 2" xfId="18072" xr:uid="{00000000-0005-0000-0000-000001620000}"/>
    <cellStyle name="Normal 4 9 2 4 2 2" xfId="29723" xr:uid="{00000000-0005-0000-0000-000002620000}"/>
    <cellStyle name="Normal 4 9 2 4 3" xfId="12262" xr:uid="{00000000-0005-0000-0000-000003620000}"/>
    <cellStyle name="Normal 4 9 2 4 4" xfId="23964" xr:uid="{00000000-0005-0000-0000-000004620000}"/>
    <cellStyle name="Normal 4 9 2 4 5" xfId="36926" xr:uid="{00000000-0005-0000-0000-000005620000}"/>
    <cellStyle name="Normal 4 9 2 5" xfId="18067" xr:uid="{00000000-0005-0000-0000-000006620000}"/>
    <cellStyle name="Normal 4 9 2 5 2" xfId="29718" xr:uid="{00000000-0005-0000-0000-000007620000}"/>
    <cellStyle name="Normal 4 9 2 6" xfId="12257" xr:uid="{00000000-0005-0000-0000-000008620000}"/>
    <cellStyle name="Normal 4 9 2 7" xfId="23959" xr:uid="{00000000-0005-0000-0000-000009620000}"/>
    <cellStyle name="Normal 4 9 2 8" xfId="36927" xr:uid="{00000000-0005-0000-0000-00000A620000}"/>
    <cellStyle name="Normal 4 9 3" xfId="1435" xr:uid="{00000000-0005-0000-0000-00000B620000}"/>
    <cellStyle name="Normal 4 9 3 2" xfId="1436" xr:uid="{00000000-0005-0000-0000-00000C620000}"/>
    <cellStyle name="Normal 4 9 3 2 2" xfId="3518" xr:uid="{00000000-0005-0000-0000-00000D620000}"/>
    <cellStyle name="Normal 4 9 3 2 2 2" xfId="7752" xr:uid="{00000000-0005-0000-0000-00000E620000}"/>
    <cellStyle name="Normal 4 9 3 2 2 2 2" xfId="18075" xr:uid="{00000000-0005-0000-0000-00000F620000}"/>
    <cellStyle name="Normal 4 9 3 2 2 2 3" xfId="29726" xr:uid="{00000000-0005-0000-0000-000010620000}"/>
    <cellStyle name="Normal 4 9 3 2 2 2 4" xfId="36928" xr:uid="{00000000-0005-0000-0000-000011620000}"/>
    <cellStyle name="Normal 4 9 3 2 2 3" xfId="12265" xr:uid="{00000000-0005-0000-0000-000012620000}"/>
    <cellStyle name="Normal 4 9 3 2 2 4" xfId="23967" xr:uid="{00000000-0005-0000-0000-000013620000}"/>
    <cellStyle name="Normal 4 9 3 2 2 5" xfId="36929" xr:uid="{00000000-0005-0000-0000-000014620000}"/>
    <cellStyle name="Normal 4 9 3 2 3" xfId="6186" xr:uid="{00000000-0005-0000-0000-000015620000}"/>
    <cellStyle name="Normal 4 9 3 2 3 2" xfId="18076" xr:uid="{00000000-0005-0000-0000-000016620000}"/>
    <cellStyle name="Normal 4 9 3 2 3 2 2" xfId="29727" xr:uid="{00000000-0005-0000-0000-000017620000}"/>
    <cellStyle name="Normal 4 9 3 2 3 3" xfId="12266" xr:uid="{00000000-0005-0000-0000-000018620000}"/>
    <cellStyle name="Normal 4 9 3 2 3 4" xfId="23968" xr:uid="{00000000-0005-0000-0000-000019620000}"/>
    <cellStyle name="Normal 4 9 3 2 3 5" xfId="36930" xr:uid="{00000000-0005-0000-0000-00001A620000}"/>
    <cellStyle name="Normal 4 9 3 2 4" xfId="18074" xr:uid="{00000000-0005-0000-0000-00001B620000}"/>
    <cellStyle name="Normal 4 9 3 2 4 2" xfId="29725" xr:uid="{00000000-0005-0000-0000-00001C620000}"/>
    <cellStyle name="Normal 4 9 3 2 5" xfId="12264" xr:uid="{00000000-0005-0000-0000-00001D620000}"/>
    <cellStyle name="Normal 4 9 3 2 6" xfId="23966" xr:uid="{00000000-0005-0000-0000-00001E620000}"/>
    <cellStyle name="Normal 4 9 3 2 7" xfId="36931" xr:uid="{00000000-0005-0000-0000-00001F620000}"/>
    <cellStyle name="Normal 4 9 3 3" xfId="3517" xr:uid="{00000000-0005-0000-0000-000020620000}"/>
    <cellStyle name="Normal 4 9 3 3 2" xfId="7751" xr:uid="{00000000-0005-0000-0000-000021620000}"/>
    <cellStyle name="Normal 4 9 3 3 2 2" xfId="18077" xr:uid="{00000000-0005-0000-0000-000022620000}"/>
    <cellStyle name="Normal 4 9 3 3 2 3" xfId="29728" xr:uid="{00000000-0005-0000-0000-000023620000}"/>
    <cellStyle name="Normal 4 9 3 3 2 4" xfId="36932" xr:uid="{00000000-0005-0000-0000-000024620000}"/>
    <cellStyle name="Normal 4 9 3 3 3" xfId="12267" xr:uid="{00000000-0005-0000-0000-000025620000}"/>
    <cellStyle name="Normal 4 9 3 3 4" xfId="23969" xr:uid="{00000000-0005-0000-0000-000026620000}"/>
    <cellStyle name="Normal 4 9 3 3 5" xfId="36933" xr:uid="{00000000-0005-0000-0000-000027620000}"/>
    <cellStyle name="Normal 4 9 3 4" xfId="4854" xr:uid="{00000000-0005-0000-0000-000028620000}"/>
    <cellStyle name="Normal 4 9 3 4 2" xfId="18078" xr:uid="{00000000-0005-0000-0000-000029620000}"/>
    <cellStyle name="Normal 4 9 3 4 2 2" xfId="29729" xr:uid="{00000000-0005-0000-0000-00002A620000}"/>
    <cellStyle name="Normal 4 9 3 4 3" xfId="12268" xr:uid="{00000000-0005-0000-0000-00002B620000}"/>
    <cellStyle name="Normal 4 9 3 4 4" xfId="23970" xr:uid="{00000000-0005-0000-0000-00002C620000}"/>
    <cellStyle name="Normal 4 9 3 4 5" xfId="36934" xr:uid="{00000000-0005-0000-0000-00002D620000}"/>
    <cellStyle name="Normal 4 9 3 5" xfId="18073" xr:uid="{00000000-0005-0000-0000-00002E620000}"/>
    <cellStyle name="Normal 4 9 3 5 2" xfId="29724" xr:uid="{00000000-0005-0000-0000-00002F620000}"/>
    <cellStyle name="Normal 4 9 3 6" xfId="12263" xr:uid="{00000000-0005-0000-0000-000030620000}"/>
    <cellStyle name="Normal 4 9 3 7" xfId="23965" xr:uid="{00000000-0005-0000-0000-000031620000}"/>
    <cellStyle name="Normal 4 9 3 8" xfId="36935" xr:uid="{00000000-0005-0000-0000-000032620000}"/>
    <cellStyle name="Normal 4 9 4" xfId="1437" xr:uid="{00000000-0005-0000-0000-000033620000}"/>
    <cellStyle name="Normal 4 9 4 2" xfId="1438" xr:uid="{00000000-0005-0000-0000-000034620000}"/>
    <cellStyle name="Normal 4 9 4 2 2" xfId="3520" xr:uid="{00000000-0005-0000-0000-000035620000}"/>
    <cellStyle name="Normal 4 9 4 2 2 2" xfId="7754" xr:uid="{00000000-0005-0000-0000-000036620000}"/>
    <cellStyle name="Normal 4 9 4 2 2 2 2" xfId="18081" xr:uid="{00000000-0005-0000-0000-000037620000}"/>
    <cellStyle name="Normal 4 9 4 2 2 2 3" xfId="29732" xr:uid="{00000000-0005-0000-0000-000038620000}"/>
    <cellStyle name="Normal 4 9 4 2 2 2 4" xfId="36936" xr:uid="{00000000-0005-0000-0000-000039620000}"/>
    <cellStyle name="Normal 4 9 4 2 2 3" xfId="12271" xr:uid="{00000000-0005-0000-0000-00003A620000}"/>
    <cellStyle name="Normal 4 9 4 2 2 4" xfId="23973" xr:uid="{00000000-0005-0000-0000-00003B620000}"/>
    <cellStyle name="Normal 4 9 4 2 2 5" xfId="36937" xr:uid="{00000000-0005-0000-0000-00003C620000}"/>
    <cellStyle name="Normal 4 9 4 2 3" xfId="6187" xr:uid="{00000000-0005-0000-0000-00003D620000}"/>
    <cellStyle name="Normal 4 9 4 2 3 2" xfId="18082" xr:uid="{00000000-0005-0000-0000-00003E620000}"/>
    <cellStyle name="Normal 4 9 4 2 3 2 2" xfId="29733" xr:uid="{00000000-0005-0000-0000-00003F620000}"/>
    <cellStyle name="Normal 4 9 4 2 3 3" xfId="12272" xr:uid="{00000000-0005-0000-0000-000040620000}"/>
    <cellStyle name="Normal 4 9 4 2 3 4" xfId="23974" xr:uid="{00000000-0005-0000-0000-000041620000}"/>
    <cellStyle name="Normal 4 9 4 2 3 5" xfId="36938" xr:uid="{00000000-0005-0000-0000-000042620000}"/>
    <cellStyle name="Normal 4 9 4 2 4" xfId="18080" xr:uid="{00000000-0005-0000-0000-000043620000}"/>
    <cellStyle name="Normal 4 9 4 2 4 2" xfId="29731" xr:uid="{00000000-0005-0000-0000-000044620000}"/>
    <cellStyle name="Normal 4 9 4 2 5" xfId="12270" xr:uid="{00000000-0005-0000-0000-000045620000}"/>
    <cellStyle name="Normal 4 9 4 2 6" xfId="23972" xr:uid="{00000000-0005-0000-0000-000046620000}"/>
    <cellStyle name="Normal 4 9 4 2 7" xfId="36939" xr:uid="{00000000-0005-0000-0000-000047620000}"/>
    <cellStyle name="Normal 4 9 4 3" xfId="3519" xr:uid="{00000000-0005-0000-0000-000048620000}"/>
    <cellStyle name="Normal 4 9 4 3 2" xfId="7753" xr:uid="{00000000-0005-0000-0000-000049620000}"/>
    <cellStyle name="Normal 4 9 4 3 2 2" xfId="18083" xr:uid="{00000000-0005-0000-0000-00004A620000}"/>
    <cellStyle name="Normal 4 9 4 3 2 3" xfId="29734" xr:uid="{00000000-0005-0000-0000-00004B620000}"/>
    <cellStyle name="Normal 4 9 4 3 2 4" xfId="36940" xr:uid="{00000000-0005-0000-0000-00004C620000}"/>
    <cellStyle name="Normal 4 9 4 3 3" xfId="12273" xr:uid="{00000000-0005-0000-0000-00004D620000}"/>
    <cellStyle name="Normal 4 9 4 3 4" xfId="23975" xr:uid="{00000000-0005-0000-0000-00004E620000}"/>
    <cellStyle name="Normal 4 9 4 3 5" xfId="36941" xr:uid="{00000000-0005-0000-0000-00004F620000}"/>
    <cellStyle name="Normal 4 9 4 4" xfId="5305" xr:uid="{00000000-0005-0000-0000-000050620000}"/>
    <cellStyle name="Normal 4 9 4 4 2" xfId="18084" xr:uid="{00000000-0005-0000-0000-000051620000}"/>
    <cellStyle name="Normal 4 9 4 4 2 2" xfId="29735" xr:uid="{00000000-0005-0000-0000-000052620000}"/>
    <cellStyle name="Normal 4 9 4 4 3" xfId="12274" xr:uid="{00000000-0005-0000-0000-000053620000}"/>
    <cellStyle name="Normal 4 9 4 4 4" xfId="23976" xr:uid="{00000000-0005-0000-0000-000054620000}"/>
    <cellStyle name="Normal 4 9 4 4 5" xfId="36942" xr:uid="{00000000-0005-0000-0000-000055620000}"/>
    <cellStyle name="Normal 4 9 4 5" xfId="18079" xr:uid="{00000000-0005-0000-0000-000056620000}"/>
    <cellStyle name="Normal 4 9 4 5 2" xfId="29730" xr:uid="{00000000-0005-0000-0000-000057620000}"/>
    <cellStyle name="Normal 4 9 4 6" xfId="12269" xr:uid="{00000000-0005-0000-0000-000058620000}"/>
    <cellStyle name="Normal 4 9 4 7" xfId="23971" xr:uid="{00000000-0005-0000-0000-000059620000}"/>
    <cellStyle name="Normal 4 9 4 8" xfId="36943" xr:uid="{00000000-0005-0000-0000-00005A620000}"/>
    <cellStyle name="Normal 4 9 5" xfId="1439" xr:uid="{00000000-0005-0000-0000-00005B620000}"/>
    <cellStyle name="Normal 4 9 5 2" xfId="3521" xr:uid="{00000000-0005-0000-0000-00005C620000}"/>
    <cellStyle name="Normal 4 9 5 2 2" xfId="7755" xr:uid="{00000000-0005-0000-0000-00005D620000}"/>
    <cellStyle name="Normal 4 9 5 2 2 2" xfId="18086" xr:uid="{00000000-0005-0000-0000-00005E620000}"/>
    <cellStyle name="Normal 4 9 5 2 2 3" xfId="29737" xr:uid="{00000000-0005-0000-0000-00005F620000}"/>
    <cellStyle name="Normal 4 9 5 2 2 4" xfId="36944" xr:uid="{00000000-0005-0000-0000-000060620000}"/>
    <cellStyle name="Normal 4 9 5 2 3" xfId="12276" xr:uid="{00000000-0005-0000-0000-000061620000}"/>
    <cellStyle name="Normal 4 9 5 2 4" xfId="23978" xr:uid="{00000000-0005-0000-0000-000062620000}"/>
    <cellStyle name="Normal 4 9 5 2 5" xfId="36945" xr:uid="{00000000-0005-0000-0000-000063620000}"/>
    <cellStyle name="Normal 4 9 5 3" xfId="6188" xr:uid="{00000000-0005-0000-0000-000064620000}"/>
    <cellStyle name="Normal 4 9 5 3 2" xfId="18087" xr:uid="{00000000-0005-0000-0000-000065620000}"/>
    <cellStyle name="Normal 4 9 5 3 2 2" xfId="29738" xr:uid="{00000000-0005-0000-0000-000066620000}"/>
    <cellStyle name="Normal 4 9 5 3 3" xfId="12277" xr:uid="{00000000-0005-0000-0000-000067620000}"/>
    <cellStyle name="Normal 4 9 5 3 4" xfId="23979" xr:uid="{00000000-0005-0000-0000-000068620000}"/>
    <cellStyle name="Normal 4 9 5 3 5" xfId="36946" xr:uid="{00000000-0005-0000-0000-000069620000}"/>
    <cellStyle name="Normal 4 9 5 4" xfId="18085" xr:uid="{00000000-0005-0000-0000-00006A620000}"/>
    <cellStyle name="Normal 4 9 5 4 2" xfId="29736" xr:uid="{00000000-0005-0000-0000-00006B620000}"/>
    <cellStyle name="Normal 4 9 5 5" xfId="12275" xr:uid="{00000000-0005-0000-0000-00006C620000}"/>
    <cellStyle name="Normal 4 9 5 6" xfId="23977" xr:uid="{00000000-0005-0000-0000-00006D620000}"/>
    <cellStyle name="Normal 4 9 5 7" xfId="36947" xr:uid="{00000000-0005-0000-0000-00006E620000}"/>
    <cellStyle name="Normal 4 9 6" xfId="3514" xr:uid="{00000000-0005-0000-0000-00006F620000}"/>
    <cellStyle name="Normal 4 9 6 2" xfId="7748" xr:uid="{00000000-0005-0000-0000-000070620000}"/>
    <cellStyle name="Normal 4 9 6 2 2" xfId="18088" xr:uid="{00000000-0005-0000-0000-000071620000}"/>
    <cellStyle name="Normal 4 9 6 2 3" xfId="29739" xr:uid="{00000000-0005-0000-0000-000072620000}"/>
    <cellStyle name="Normal 4 9 6 2 4" xfId="36948" xr:uid="{00000000-0005-0000-0000-000073620000}"/>
    <cellStyle name="Normal 4 9 6 3" xfId="12278" xr:uid="{00000000-0005-0000-0000-000074620000}"/>
    <cellStyle name="Normal 4 9 6 4" xfId="23980" xr:uid="{00000000-0005-0000-0000-000075620000}"/>
    <cellStyle name="Normal 4 9 6 5" xfId="36949" xr:uid="{00000000-0005-0000-0000-000076620000}"/>
    <cellStyle name="Normal 4 9 7" xfId="4612" xr:uid="{00000000-0005-0000-0000-000077620000}"/>
    <cellStyle name="Normal 4 9 7 2" xfId="18089" xr:uid="{00000000-0005-0000-0000-000078620000}"/>
    <cellStyle name="Normal 4 9 7 2 2" xfId="29740" xr:uid="{00000000-0005-0000-0000-000079620000}"/>
    <cellStyle name="Normal 4 9 7 3" xfId="12279" xr:uid="{00000000-0005-0000-0000-00007A620000}"/>
    <cellStyle name="Normal 4 9 7 4" xfId="23981" xr:uid="{00000000-0005-0000-0000-00007B620000}"/>
    <cellStyle name="Normal 4 9 7 5" xfId="36950" xr:uid="{00000000-0005-0000-0000-00007C620000}"/>
    <cellStyle name="Normal 4 9 8" xfId="18066" xr:uid="{00000000-0005-0000-0000-00007D620000}"/>
    <cellStyle name="Normal 4 9 8 2" xfId="29717" xr:uid="{00000000-0005-0000-0000-00007E620000}"/>
    <cellStyle name="Normal 4 9 9" xfId="12256" xr:uid="{00000000-0005-0000-0000-00007F620000}"/>
    <cellStyle name="Normal 40" xfId="1440" xr:uid="{00000000-0005-0000-0000-000080620000}"/>
    <cellStyle name="Normal 41" xfId="1441" xr:uid="{00000000-0005-0000-0000-000081620000}"/>
    <cellStyle name="Normal 42" xfId="1442" xr:uid="{00000000-0005-0000-0000-000082620000}"/>
    <cellStyle name="Normal 43" xfId="1443" xr:uid="{00000000-0005-0000-0000-000083620000}"/>
    <cellStyle name="Normal 44" xfId="1444" xr:uid="{00000000-0005-0000-0000-000084620000}"/>
    <cellStyle name="Normal 44 2" xfId="1445" xr:uid="{00000000-0005-0000-0000-000085620000}"/>
    <cellStyle name="Normal 44 3" xfId="1446" xr:uid="{00000000-0005-0000-0000-000086620000}"/>
    <cellStyle name="Normal 45" xfId="1447" xr:uid="{00000000-0005-0000-0000-000087620000}"/>
    <cellStyle name="Normal 45 2" xfId="1448" xr:uid="{00000000-0005-0000-0000-000088620000}"/>
    <cellStyle name="Normal 45 3" xfId="1449" xr:uid="{00000000-0005-0000-0000-000089620000}"/>
    <cellStyle name="Normal 46" xfId="1450" xr:uid="{00000000-0005-0000-0000-00008A620000}"/>
    <cellStyle name="Normal 46 2" xfId="1451" xr:uid="{00000000-0005-0000-0000-00008B620000}"/>
    <cellStyle name="Normal 46 3" xfId="1452" xr:uid="{00000000-0005-0000-0000-00008C620000}"/>
    <cellStyle name="Normal 47" xfId="1453" xr:uid="{00000000-0005-0000-0000-00008D620000}"/>
    <cellStyle name="Normal 47 2" xfId="1454" xr:uid="{00000000-0005-0000-0000-00008E620000}"/>
    <cellStyle name="Normal 47 3" xfId="1455" xr:uid="{00000000-0005-0000-0000-00008F620000}"/>
    <cellStyle name="Normal 48" xfId="1456" xr:uid="{00000000-0005-0000-0000-000090620000}"/>
    <cellStyle name="Normal 49" xfId="1457" xr:uid="{00000000-0005-0000-0000-000091620000}"/>
    <cellStyle name="Normal 49 10" xfId="36951" xr:uid="{00000000-0005-0000-0000-000092620000}"/>
    <cellStyle name="Normal 49 2" xfId="1458" xr:uid="{00000000-0005-0000-0000-000093620000}"/>
    <cellStyle name="Normal 49 2 2" xfId="1459" xr:uid="{00000000-0005-0000-0000-000094620000}"/>
    <cellStyle name="Normal 49 2 2 2" xfId="3524" xr:uid="{00000000-0005-0000-0000-000095620000}"/>
    <cellStyle name="Normal 49 2 2 2 2" xfId="7758" xr:uid="{00000000-0005-0000-0000-000096620000}"/>
    <cellStyle name="Normal 49 2 2 2 2 2" xfId="18093" xr:uid="{00000000-0005-0000-0000-000097620000}"/>
    <cellStyle name="Normal 49 2 2 2 2 3" xfId="29744" xr:uid="{00000000-0005-0000-0000-000098620000}"/>
    <cellStyle name="Normal 49 2 2 2 2 4" xfId="36952" xr:uid="{00000000-0005-0000-0000-000099620000}"/>
    <cellStyle name="Normal 49 2 2 2 3" xfId="12283" xr:uid="{00000000-0005-0000-0000-00009A620000}"/>
    <cellStyle name="Normal 49 2 2 2 4" xfId="23985" xr:uid="{00000000-0005-0000-0000-00009B620000}"/>
    <cellStyle name="Normal 49 2 2 2 5" xfId="36953" xr:uid="{00000000-0005-0000-0000-00009C620000}"/>
    <cellStyle name="Normal 49 2 2 3" xfId="6189" xr:uid="{00000000-0005-0000-0000-00009D620000}"/>
    <cellStyle name="Normal 49 2 2 3 2" xfId="18094" xr:uid="{00000000-0005-0000-0000-00009E620000}"/>
    <cellStyle name="Normal 49 2 2 3 2 2" xfId="29745" xr:uid="{00000000-0005-0000-0000-00009F620000}"/>
    <cellStyle name="Normal 49 2 2 3 3" xfId="12284" xr:uid="{00000000-0005-0000-0000-0000A0620000}"/>
    <cellStyle name="Normal 49 2 2 3 4" xfId="23986" xr:uid="{00000000-0005-0000-0000-0000A1620000}"/>
    <cellStyle name="Normal 49 2 2 3 5" xfId="36954" xr:uid="{00000000-0005-0000-0000-0000A2620000}"/>
    <cellStyle name="Normal 49 2 2 4" xfId="18092" xr:uid="{00000000-0005-0000-0000-0000A3620000}"/>
    <cellStyle name="Normal 49 2 2 4 2" xfId="29743" xr:uid="{00000000-0005-0000-0000-0000A4620000}"/>
    <cellStyle name="Normal 49 2 2 5" xfId="12282" xr:uid="{00000000-0005-0000-0000-0000A5620000}"/>
    <cellStyle name="Normal 49 2 2 6" xfId="23984" xr:uid="{00000000-0005-0000-0000-0000A6620000}"/>
    <cellStyle name="Normal 49 2 2 7" xfId="36955" xr:uid="{00000000-0005-0000-0000-0000A7620000}"/>
    <cellStyle name="Normal 49 2 3" xfId="3523" xr:uid="{00000000-0005-0000-0000-0000A8620000}"/>
    <cellStyle name="Normal 49 2 3 2" xfId="7757" xr:uid="{00000000-0005-0000-0000-0000A9620000}"/>
    <cellStyle name="Normal 49 2 3 2 2" xfId="18095" xr:uid="{00000000-0005-0000-0000-0000AA620000}"/>
    <cellStyle name="Normal 49 2 3 2 3" xfId="29746" xr:uid="{00000000-0005-0000-0000-0000AB620000}"/>
    <cellStyle name="Normal 49 2 3 2 4" xfId="36956" xr:uid="{00000000-0005-0000-0000-0000AC620000}"/>
    <cellStyle name="Normal 49 2 3 3" xfId="12285" xr:uid="{00000000-0005-0000-0000-0000AD620000}"/>
    <cellStyle name="Normal 49 2 3 4" xfId="23987" xr:uid="{00000000-0005-0000-0000-0000AE620000}"/>
    <cellStyle name="Normal 49 2 3 5" xfId="36957" xr:uid="{00000000-0005-0000-0000-0000AF620000}"/>
    <cellStyle name="Normal 49 2 4" xfId="5030" xr:uid="{00000000-0005-0000-0000-0000B0620000}"/>
    <cellStyle name="Normal 49 2 4 2" xfId="18096" xr:uid="{00000000-0005-0000-0000-0000B1620000}"/>
    <cellStyle name="Normal 49 2 4 2 2" xfId="29747" xr:uid="{00000000-0005-0000-0000-0000B2620000}"/>
    <cellStyle name="Normal 49 2 4 3" xfId="12286" xr:uid="{00000000-0005-0000-0000-0000B3620000}"/>
    <cellStyle name="Normal 49 2 4 4" xfId="23988" xr:uid="{00000000-0005-0000-0000-0000B4620000}"/>
    <cellStyle name="Normal 49 2 4 5" xfId="36958" xr:uid="{00000000-0005-0000-0000-0000B5620000}"/>
    <cellStyle name="Normal 49 2 5" xfId="18091" xr:uid="{00000000-0005-0000-0000-0000B6620000}"/>
    <cellStyle name="Normal 49 2 5 2" xfId="29742" xr:uid="{00000000-0005-0000-0000-0000B7620000}"/>
    <cellStyle name="Normal 49 2 6" xfId="12281" xr:uid="{00000000-0005-0000-0000-0000B8620000}"/>
    <cellStyle name="Normal 49 2 7" xfId="23983" xr:uid="{00000000-0005-0000-0000-0000B9620000}"/>
    <cellStyle name="Normal 49 2 8" xfId="36959" xr:uid="{00000000-0005-0000-0000-0000BA620000}"/>
    <cellStyle name="Normal 49 3" xfId="1460" xr:uid="{00000000-0005-0000-0000-0000BB620000}"/>
    <cellStyle name="Normal 49 3 2" xfId="1461" xr:uid="{00000000-0005-0000-0000-0000BC620000}"/>
    <cellStyle name="Normal 49 3 2 2" xfId="3526" xr:uid="{00000000-0005-0000-0000-0000BD620000}"/>
    <cellStyle name="Normal 49 3 2 2 2" xfId="7760" xr:uid="{00000000-0005-0000-0000-0000BE620000}"/>
    <cellStyle name="Normal 49 3 2 2 2 2" xfId="18099" xr:uid="{00000000-0005-0000-0000-0000BF620000}"/>
    <cellStyle name="Normal 49 3 2 2 2 3" xfId="29750" xr:uid="{00000000-0005-0000-0000-0000C0620000}"/>
    <cellStyle name="Normal 49 3 2 2 2 4" xfId="36960" xr:uid="{00000000-0005-0000-0000-0000C1620000}"/>
    <cellStyle name="Normal 49 3 2 2 3" xfId="12289" xr:uid="{00000000-0005-0000-0000-0000C2620000}"/>
    <cellStyle name="Normal 49 3 2 2 4" xfId="23991" xr:uid="{00000000-0005-0000-0000-0000C3620000}"/>
    <cellStyle name="Normal 49 3 2 2 5" xfId="36961" xr:uid="{00000000-0005-0000-0000-0000C4620000}"/>
    <cellStyle name="Normal 49 3 2 3" xfId="6190" xr:uid="{00000000-0005-0000-0000-0000C5620000}"/>
    <cellStyle name="Normal 49 3 2 3 2" xfId="18100" xr:uid="{00000000-0005-0000-0000-0000C6620000}"/>
    <cellStyle name="Normal 49 3 2 3 2 2" xfId="29751" xr:uid="{00000000-0005-0000-0000-0000C7620000}"/>
    <cellStyle name="Normal 49 3 2 3 3" xfId="12290" xr:uid="{00000000-0005-0000-0000-0000C8620000}"/>
    <cellStyle name="Normal 49 3 2 3 4" xfId="23992" xr:uid="{00000000-0005-0000-0000-0000C9620000}"/>
    <cellStyle name="Normal 49 3 2 3 5" xfId="36962" xr:uid="{00000000-0005-0000-0000-0000CA620000}"/>
    <cellStyle name="Normal 49 3 2 4" xfId="18098" xr:uid="{00000000-0005-0000-0000-0000CB620000}"/>
    <cellStyle name="Normal 49 3 2 4 2" xfId="29749" xr:uid="{00000000-0005-0000-0000-0000CC620000}"/>
    <cellStyle name="Normal 49 3 2 5" xfId="12288" xr:uid="{00000000-0005-0000-0000-0000CD620000}"/>
    <cellStyle name="Normal 49 3 2 6" xfId="23990" xr:uid="{00000000-0005-0000-0000-0000CE620000}"/>
    <cellStyle name="Normal 49 3 2 7" xfId="36963" xr:uid="{00000000-0005-0000-0000-0000CF620000}"/>
    <cellStyle name="Normal 49 3 3" xfId="3525" xr:uid="{00000000-0005-0000-0000-0000D0620000}"/>
    <cellStyle name="Normal 49 3 3 2" xfId="7759" xr:uid="{00000000-0005-0000-0000-0000D1620000}"/>
    <cellStyle name="Normal 49 3 3 2 2" xfId="18101" xr:uid="{00000000-0005-0000-0000-0000D2620000}"/>
    <cellStyle name="Normal 49 3 3 2 3" xfId="29752" xr:uid="{00000000-0005-0000-0000-0000D3620000}"/>
    <cellStyle name="Normal 49 3 3 2 4" xfId="36964" xr:uid="{00000000-0005-0000-0000-0000D4620000}"/>
    <cellStyle name="Normal 49 3 3 3" xfId="12291" xr:uid="{00000000-0005-0000-0000-0000D5620000}"/>
    <cellStyle name="Normal 49 3 3 4" xfId="23993" xr:uid="{00000000-0005-0000-0000-0000D6620000}"/>
    <cellStyle name="Normal 49 3 3 5" xfId="36965" xr:uid="{00000000-0005-0000-0000-0000D7620000}"/>
    <cellStyle name="Normal 49 3 4" xfId="5481" xr:uid="{00000000-0005-0000-0000-0000D8620000}"/>
    <cellStyle name="Normal 49 3 4 2" xfId="18102" xr:uid="{00000000-0005-0000-0000-0000D9620000}"/>
    <cellStyle name="Normal 49 3 4 2 2" xfId="29753" xr:uid="{00000000-0005-0000-0000-0000DA620000}"/>
    <cellStyle name="Normal 49 3 4 3" xfId="12292" xr:uid="{00000000-0005-0000-0000-0000DB620000}"/>
    <cellStyle name="Normal 49 3 4 4" xfId="23994" xr:uid="{00000000-0005-0000-0000-0000DC620000}"/>
    <cellStyle name="Normal 49 3 4 5" xfId="36966" xr:uid="{00000000-0005-0000-0000-0000DD620000}"/>
    <cellStyle name="Normal 49 3 5" xfId="18097" xr:uid="{00000000-0005-0000-0000-0000DE620000}"/>
    <cellStyle name="Normal 49 3 5 2" xfId="29748" xr:uid="{00000000-0005-0000-0000-0000DF620000}"/>
    <cellStyle name="Normal 49 3 6" xfId="12287" xr:uid="{00000000-0005-0000-0000-0000E0620000}"/>
    <cellStyle name="Normal 49 3 7" xfId="23989" xr:uid="{00000000-0005-0000-0000-0000E1620000}"/>
    <cellStyle name="Normal 49 3 8" xfId="36967" xr:uid="{00000000-0005-0000-0000-0000E2620000}"/>
    <cellStyle name="Normal 49 4" xfId="1462" xr:uid="{00000000-0005-0000-0000-0000E3620000}"/>
    <cellStyle name="Normal 49 4 2" xfId="3527" xr:uid="{00000000-0005-0000-0000-0000E4620000}"/>
    <cellStyle name="Normal 49 4 2 2" xfId="7761" xr:uid="{00000000-0005-0000-0000-0000E5620000}"/>
    <cellStyle name="Normal 49 4 2 2 2" xfId="18104" xr:uid="{00000000-0005-0000-0000-0000E6620000}"/>
    <cellStyle name="Normal 49 4 2 2 3" xfId="29755" xr:uid="{00000000-0005-0000-0000-0000E7620000}"/>
    <cellStyle name="Normal 49 4 2 2 4" xfId="36968" xr:uid="{00000000-0005-0000-0000-0000E8620000}"/>
    <cellStyle name="Normal 49 4 2 3" xfId="12294" xr:uid="{00000000-0005-0000-0000-0000E9620000}"/>
    <cellStyle name="Normal 49 4 2 4" xfId="23996" xr:uid="{00000000-0005-0000-0000-0000EA620000}"/>
    <cellStyle name="Normal 49 4 2 5" xfId="36969" xr:uid="{00000000-0005-0000-0000-0000EB620000}"/>
    <cellStyle name="Normal 49 4 3" xfId="6191" xr:uid="{00000000-0005-0000-0000-0000EC620000}"/>
    <cellStyle name="Normal 49 4 3 2" xfId="18105" xr:uid="{00000000-0005-0000-0000-0000ED620000}"/>
    <cellStyle name="Normal 49 4 3 2 2" xfId="29756" xr:uid="{00000000-0005-0000-0000-0000EE620000}"/>
    <cellStyle name="Normal 49 4 3 3" xfId="12295" xr:uid="{00000000-0005-0000-0000-0000EF620000}"/>
    <cellStyle name="Normal 49 4 3 4" xfId="23997" xr:uid="{00000000-0005-0000-0000-0000F0620000}"/>
    <cellStyle name="Normal 49 4 3 5" xfId="36970" xr:uid="{00000000-0005-0000-0000-0000F1620000}"/>
    <cellStyle name="Normal 49 4 4" xfId="18103" xr:uid="{00000000-0005-0000-0000-0000F2620000}"/>
    <cellStyle name="Normal 49 4 4 2" xfId="29754" xr:uid="{00000000-0005-0000-0000-0000F3620000}"/>
    <cellStyle name="Normal 49 4 5" xfId="12293" xr:uid="{00000000-0005-0000-0000-0000F4620000}"/>
    <cellStyle name="Normal 49 4 6" xfId="23995" xr:uid="{00000000-0005-0000-0000-0000F5620000}"/>
    <cellStyle name="Normal 49 4 7" xfId="36971" xr:uid="{00000000-0005-0000-0000-0000F6620000}"/>
    <cellStyle name="Normal 49 5" xfId="3522" xr:uid="{00000000-0005-0000-0000-0000F7620000}"/>
    <cellStyle name="Normal 49 5 2" xfId="7756" xr:uid="{00000000-0005-0000-0000-0000F8620000}"/>
    <cellStyle name="Normal 49 5 2 2" xfId="18106" xr:uid="{00000000-0005-0000-0000-0000F9620000}"/>
    <cellStyle name="Normal 49 5 2 3" xfId="29757" xr:uid="{00000000-0005-0000-0000-0000FA620000}"/>
    <cellStyle name="Normal 49 5 2 4" xfId="36972" xr:uid="{00000000-0005-0000-0000-0000FB620000}"/>
    <cellStyle name="Normal 49 5 3" xfId="12296" xr:uid="{00000000-0005-0000-0000-0000FC620000}"/>
    <cellStyle name="Normal 49 5 4" xfId="23998" xr:uid="{00000000-0005-0000-0000-0000FD620000}"/>
    <cellStyle name="Normal 49 5 5" xfId="36973" xr:uid="{00000000-0005-0000-0000-0000FE620000}"/>
    <cellStyle name="Normal 49 6" xfId="4788" xr:uid="{00000000-0005-0000-0000-0000FF620000}"/>
    <cellStyle name="Normal 49 6 2" xfId="18107" xr:uid="{00000000-0005-0000-0000-000000630000}"/>
    <cellStyle name="Normal 49 6 2 2" xfId="29758" xr:uid="{00000000-0005-0000-0000-000001630000}"/>
    <cellStyle name="Normal 49 6 3" xfId="12297" xr:uid="{00000000-0005-0000-0000-000002630000}"/>
    <cellStyle name="Normal 49 6 4" xfId="23999" xr:uid="{00000000-0005-0000-0000-000003630000}"/>
    <cellStyle name="Normal 49 6 5" xfId="36974" xr:uid="{00000000-0005-0000-0000-000004630000}"/>
    <cellStyle name="Normal 49 7" xfId="18090" xr:uid="{00000000-0005-0000-0000-000005630000}"/>
    <cellStyle name="Normal 49 7 2" xfId="29741" xr:uid="{00000000-0005-0000-0000-000006630000}"/>
    <cellStyle name="Normal 49 8" xfId="12280" xr:uid="{00000000-0005-0000-0000-000007630000}"/>
    <cellStyle name="Normal 49 9" xfId="23982" xr:uid="{00000000-0005-0000-0000-000008630000}"/>
    <cellStyle name="Normal 5" xfId="1463" xr:uid="{00000000-0005-0000-0000-000009630000}"/>
    <cellStyle name="Normal 5 10" xfId="4235" xr:uid="{00000000-0005-0000-0000-00000A630000}"/>
    <cellStyle name="Normal 5 10 2" xfId="18109" xr:uid="{00000000-0005-0000-0000-00000B630000}"/>
    <cellStyle name="Normal 5 10 2 2" xfId="29760" xr:uid="{00000000-0005-0000-0000-00000C630000}"/>
    <cellStyle name="Normal 5 10 3" xfId="12299" xr:uid="{00000000-0005-0000-0000-00000D630000}"/>
    <cellStyle name="Normal 5 10 4" xfId="24001" xr:uid="{00000000-0005-0000-0000-00000E630000}"/>
    <cellStyle name="Normal 5 11" xfId="6192" xr:uid="{00000000-0005-0000-0000-00000F630000}"/>
    <cellStyle name="Normal 5 11 2" xfId="18108" xr:uid="{00000000-0005-0000-0000-000010630000}"/>
    <cellStyle name="Normal 5 11 3" xfId="29759" xr:uid="{00000000-0005-0000-0000-000011630000}"/>
    <cellStyle name="Normal 5 11 4" xfId="36975" xr:uid="{00000000-0005-0000-0000-000012630000}"/>
    <cellStyle name="Normal 5 12" xfId="12298" xr:uid="{00000000-0005-0000-0000-000013630000}"/>
    <cellStyle name="Normal 5 13" xfId="24000" xr:uid="{00000000-0005-0000-0000-000014630000}"/>
    <cellStyle name="Normal 5 14" xfId="36976" xr:uid="{00000000-0005-0000-0000-000015630000}"/>
    <cellStyle name="Normal 5 2" xfId="1464" xr:uid="{00000000-0005-0000-0000-000016630000}"/>
    <cellStyle name="Normal 5 2 10" xfId="24002" xr:uid="{00000000-0005-0000-0000-000017630000}"/>
    <cellStyle name="Normal 5 2 11" xfId="36977" xr:uid="{00000000-0005-0000-0000-000018630000}"/>
    <cellStyle name="Normal 5 2 2" xfId="1465" xr:uid="{00000000-0005-0000-0000-000019630000}"/>
    <cellStyle name="Normal 5 2 2 2" xfId="1466" xr:uid="{00000000-0005-0000-0000-00001A630000}"/>
    <cellStyle name="Normal 5 2 2 3" xfId="12301" xr:uid="{00000000-0005-0000-0000-00001B630000}"/>
    <cellStyle name="Normal 5 2 2 3 2" xfId="18111" xr:uid="{00000000-0005-0000-0000-00001C630000}"/>
    <cellStyle name="Normal 5 2 2 3 2 2" xfId="29762" xr:uid="{00000000-0005-0000-0000-00001D630000}"/>
    <cellStyle name="Normal 5 2 2 3 3" xfId="24003" xr:uid="{00000000-0005-0000-0000-00001E630000}"/>
    <cellStyle name="Normal 5 2 2 4" xfId="20274" xr:uid="{00000000-0005-0000-0000-00001F630000}"/>
    <cellStyle name="Normal 5 2 2 4 2" xfId="31873" xr:uid="{00000000-0005-0000-0000-000020630000}"/>
    <cellStyle name="Normal 5 2 3" xfId="1467" xr:uid="{00000000-0005-0000-0000-000021630000}"/>
    <cellStyle name="Normal 5 2 3 2" xfId="1468" xr:uid="{00000000-0005-0000-0000-000022630000}"/>
    <cellStyle name="Normal 5 2 4" xfId="1469" xr:uid="{00000000-0005-0000-0000-000023630000}"/>
    <cellStyle name="Normal 5 2 4 2" xfId="3530" xr:uid="{00000000-0005-0000-0000-000024630000}"/>
    <cellStyle name="Normal 5 2 4 2 2" xfId="7764" xr:uid="{00000000-0005-0000-0000-000025630000}"/>
    <cellStyle name="Normal 5 2 4 2 2 2" xfId="18113" xr:uid="{00000000-0005-0000-0000-000026630000}"/>
    <cellStyle name="Normal 5 2 4 2 2 3" xfId="29764" xr:uid="{00000000-0005-0000-0000-000027630000}"/>
    <cellStyle name="Normal 5 2 4 2 2 4" xfId="36978" xr:uid="{00000000-0005-0000-0000-000028630000}"/>
    <cellStyle name="Normal 5 2 4 2 3" xfId="12303" xr:uid="{00000000-0005-0000-0000-000029630000}"/>
    <cellStyle name="Normal 5 2 4 2 4" xfId="24005" xr:uid="{00000000-0005-0000-0000-00002A630000}"/>
    <cellStyle name="Normal 5 2 4 2 5" xfId="36979" xr:uid="{00000000-0005-0000-0000-00002B630000}"/>
    <cellStyle name="Normal 5 2 4 3" xfId="6194" xr:uid="{00000000-0005-0000-0000-00002C630000}"/>
    <cellStyle name="Normal 5 2 4 3 2" xfId="18114" xr:uid="{00000000-0005-0000-0000-00002D630000}"/>
    <cellStyle name="Normal 5 2 4 3 2 2" xfId="29765" xr:uid="{00000000-0005-0000-0000-00002E630000}"/>
    <cellStyle name="Normal 5 2 4 3 3" xfId="12304" xr:uid="{00000000-0005-0000-0000-00002F630000}"/>
    <cellStyle name="Normal 5 2 4 3 4" xfId="24006" xr:uid="{00000000-0005-0000-0000-000030630000}"/>
    <cellStyle name="Normal 5 2 4 3 5" xfId="36980" xr:uid="{00000000-0005-0000-0000-000031630000}"/>
    <cellStyle name="Normal 5 2 4 4" xfId="18112" xr:uid="{00000000-0005-0000-0000-000032630000}"/>
    <cellStyle name="Normal 5 2 4 4 2" xfId="29763" xr:uid="{00000000-0005-0000-0000-000033630000}"/>
    <cellStyle name="Normal 5 2 4 5" xfId="12302" xr:uid="{00000000-0005-0000-0000-000034630000}"/>
    <cellStyle name="Normal 5 2 4 6" xfId="24004" xr:uid="{00000000-0005-0000-0000-000035630000}"/>
    <cellStyle name="Normal 5 2 4 7" xfId="36981" xr:uid="{00000000-0005-0000-0000-000036630000}"/>
    <cellStyle name="Normal 5 2 5" xfId="3529" xr:uid="{00000000-0005-0000-0000-000037630000}"/>
    <cellStyle name="Normal 5 2 5 2" xfId="7763" xr:uid="{00000000-0005-0000-0000-000038630000}"/>
    <cellStyle name="Normal 5 2 5 2 2" xfId="18115" xr:uid="{00000000-0005-0000-0000-000039630000}"/>
    <cellStyle name="Normal 5 2 5 2 3" xfId="29766" xr:uid="{00000000-0005-0000-0000-00003A630000}"/>
    <cellStyle name="Normal 5 2 5 2 4" xfId="36982" xr:uid="{00000000-0005-0000-0000-00003B630000}"/>
    <cellStyle name="Normal 5 2 5 3" xfId="12305" xr:uid="{00000000-0005-0000-0000-00003C630000}"/>
    <cellStyle name="Normal 5 2 5 4" xfId="24007" xr:uid="{00000000-0005-0000-0000-00003D630000}"/>
    <cellStyle name="Normal 5 2 5 5" xfId="36983" xr:uid="{00000000-0005-0000-0000-00003E630000}"/>
    <cellStyle name="Normal 5 2 6" xfId="4430" xr:uid="{00000000-0005-0000-0000-00003F630000}"/>
    <cellStyle name="Normal 5 2 7" xfId="4573" xr:uid="{00000000-0005-0000-0000-000040630000}"/>
    <cellStyle name="Normal 5 2 7 2" xfId="18116" xr:uid="{00000000-0005-0000-0000-000041630000}"/>
    <cellStyle name="Normal 5 2 7 2 2" xfId="29767" xr:uid="{00000000-0005-0000-0000-000042630000}"/>
    <cellStyle name="Normal 5 2 7 3" xfId="12306" xr:uid="{00000000-0005-0000-0000-000043630000}"/>
    <cellStyle name="Normal 5 2 7 4" xfId="24008" xr:uid="{00000000-0005-0000-0000-000044630000}"/>
    <cellStyle name="Normal 5 2 8" xfId="6193" xr:uid="{00000000-0005-0000-0000-000045630000}"/>
    <cellStyle name="Normal 5 2 8 2" xfId="18110" xr:uid="{00000000-0005-0000-0000-000046630000}"/>
    <cellStyle name="Normal 5 2 8 3" xfId="29761" xr:uid="{00000000-0005-0000-0000-000047630000}"/>
    <cellStyle name="Normal 5 2 8 4" xfId="36984" xr:uid="{00000000-0005-0000-0000-000048630000}"/>
    <cellStyle name="Normal 5 2 9" xfId="12300" xr:uid="{00000000-0005-0000-0000-000049630000}"/>
    <cellStyle name="Normal 5 3" xfId="1470" xr:uid="{00000000-0005-0000-0000-00004A630000}"/>
    <cellStyle name="Normal 5 3 2" xfId="1471" xr:uid="{00000000-0005-0000-0000-00004B630000}"/>
    <cellStyle name="Normal 5 3 3" xfId="4429" xr:uid="{00000000-0005-0000-0000-00004C630000}"/>
    <cellStyle name="Normal 5 3 3 2" xfId="20275" xr:uid="{00000000-0005-0000-0000-00004D630000}"/>
    <cellStyle name="Normal 5 4" xfId="1472" xr:uid="{00000000-0005-0000-0000-00004E630000}"/>
    <cellStyle name="Normal 5 4 2" xfId="1473" xr:uid="{00000000-0005-0000-0000-00004F630000}"/>
    <cellStyle name="Normal 5 5" xfId="1474" xr:uid="{00000000-0005-0000-0000-000050630000}"/>
    <cellStyle name="Normal 5 5 2" xfId="1475" xr:uid="{00000000-0005-0000-0000-000051630000}"/>
    <cellStyle name="Normal 5 6" xfId="1476" xr:uid="{00000000-0005-0000-0000-000052630000}"/>
    <cellStyle name="Normal 5 7" xfId="1477" xr:uid="{00000000-0005-0000-0000-000053630000}"/>
    <cellStyle name="Normal 5 8" xfId="1478" xr:uid="{00000000-0005-0000-0000-000054630000}"/>
    <cellStyle name="Normal 5 8 2" xfId="3531" xr:uid="{00000000-0005-0000-0000-000055630000}"/>
    <cellStyle name="Normal 5 8 2 2" xfId="7765" xr:uid="{00000000-0005-0000-0000-000056630000}"/>
    <cellStyle name="Normal 5 8 2 2 2" xfId="18118" xr:uid="{00000000-0005-0000-0000-000057630000}"/>
    <cellStyle name="Normal 5 8 2 2 3" xfId="29769" xr:uid="{00000000-0005-0000-0000-000058630000}"/>
    <cellStyle name="Normal 5 8 2 2 4" xfId="36985" xr:uid="{00000000-0005-0000-0000-000059630000}"/>
    <cellStyle name="Normal 5 8 2 3" xfId="12308" xr:uid="{00000000-0005-0000-0000-00005A630000}"/>
    <cellStyle name="Normal 5 8 2 4" xfId="24010" xr:uid="{00000000-0005-0000-0000-00005B630000}"/>
    <cellStyle name="Normal 5 8 2 5" xfId="36986" xr:uid="{00000000-0005-0000-0000-00005C630000}"/>
    <cellStyle name="Normal 5 8 3" xfId="6195" xr:uid="{00000000-0005-0000-0000-00005D630000}"/>
    <cellStyle name="Normal 5 8 3 2" xfId="18119" xr:uid="{00000000-0005-0000-0000-00005E630000}"/>
    <cellStyle name="Normal 5 8 3 2 2" xfId="29770" xr:uid="{00000000-0005-0000-0000-00005F630000}"/>
    <cellStyle name="Normal 5 8 3 3" xfId="12309" xr:uid="{00000000-0005-0000-0000-000060630000}"/>
    <cellStyle name="Normal 5 8 3 4" xfId="24011" xr:uid="{00000000-0005-0000-0000-000061630000}"/>
    <cellStyle name="Normal 5 8 3 5" xfId="36987" xr:uid="{00000000-0005-0000-0000-000062630000}"/>
    <cellStyle name="Normal 5 8 4" xfId="18117" xr:uid="{00000000-0005-0000-0000-000063630000}"/>
    <cellStyle name="Normal 5 8 4 2" xfId="29768" xr:uid="{00000000-0005-0000-0000-000064630000}"/>
    <cellStyle name="Normal 5 8 5" xfId="12307" xr:uid="{00000000-0005-0000-0000-000065630000}"/>
    <cellStyle name="Normal 5 8 6" xfId="24009" xr:uid="{00000000-0005-0000-0000-000066630000}"/>
    <cellStyle name="Normal 5 8 7" xfId="36988" xr:uid="{00000000-0005-0000-0000-000067630000}"/>
    <cellStyle name="Normal 5 9" xfId="3528" xr:uid="{00000000-0005-0000-0000-000068630000}"/>
    <cellStyle name="Normal 5 9 2" xfId="7762" xr:uid="{00000000-0005-0000-0000-000069630000}"/>
    <cellStyle name="Normal 5 9 2 2" xfId="18120" xr:uid="{00000000-0005-0000-0000-00006A630000}"/>
    <cellStyle name="Normal 5 9 2 3" xfId="29771" xr:uid="{00000000-0005-0000-0000-00006B630000}"/>
    <cellStyle name="Normal 5 9 2 4" xfId="36989" xr:uid="{00000000-0005-0000-0000-00006C630000}"/>
    <cellStyle name="Normal 5 9 3" xfId="12310" xr:uid="{00000000-0005-0000-0000-00006D630000}"/>
    <cellStyle name="Normal 5 9 4" xfId="24012" xr:uid="{00000000-0005-0000-0000-00006E630000}"/>
    <cellStyle name="Normal 5 9 5" xfId="36990" xr:uid="{00000000-0005-0000-0000-00006F630000}"/>
    <cellStyle name="Normal 50" xfId="1479" xr:uid="{00000000-0005-0000-0000-000070630000}"/>
    <cellStyle name="Normal 50 10" xfId="36991" xr:uid="{00000000-0005-0000-0000-000071630000}"/>
    <cellStyle name="Normal 50 2" xfId="1480" xr:uid="{00000000-0005-0000-0000-000072630000}"/>
    <cellStyle name="Normal 50 2 2" xfId="1481" xr:uid="{00000000-0005-0000-0000-000073630000}"/>
    <cellStyle name="Normal 50 2 2 2" xfId="3534" xr:uid="{00000000-0005-0000-0000-000074630000}"/>
    <cellStyle name="Normal 50 2 2 2 2" xfId="7768" xr:uid="{00000000-0005-0000-0000-000075630000}"/>
    <cellStyle name="Normal 50 2 2 2 2 2" xfId="18124" xr:uid="{00000000-0005-0000-0000-000076630000}"/>
    <cellStyle name="Normal 50 2 2 2 2 3" xfId="29775" xr:uid="{00000000-0005-0000-0000-000077630000}"/>
    <cellStyle name="Normal 50 2 2 2 2 4" xfId="36992" xr:uid="{00000000-0005-0000-0000-000078630000}"/>
    <cellStyle name="Normal 50 2 2 2 3" xfId="12314" xr:uid="{00000000-0005-0000-0000-000079630000}"/>
    <cellStyle name="Normal 50 2 2 2 4" xfId="24016" xr:uid="{00000000-0005-0000-0000-00007A630000}"/>
    <cellStyle name="Normal 50 2 2 2 5" xfId="36993" xr:uid="{00000000-0005-0000-0000-00007B630000}"/>
    <cellStyle name="Normal 50 2 2 3" xfId="6196" xr:uid="{00000000-0005-0000-0000-00007C630000}"/>
    <cellStyle name="Normal 50 2 2 3 2" xfId="18125" xr:uid="{00000000-0005-0000-0000-00007D630000}"/>
    <cellStyle name="Normal 50 2 2 3 2 2" xfId="29776" xr:uid="{00000000-0005-0000-0000-00007E630000}"/>
    <cellStyle name="Normal 50 2 2 3 3" xfId="12315" xr:uid="{00000000-0005-0000-0000-00007F630000}"/>
    <cellStyle name="Normal 50 2 2 3 4" xfId="24017" xr:uid="{00000000-0005-0000-0000-000080630000}"/>
    <cellStyle name="Normal 50 2 2 3 5" xfId="36994" xr:uid="{00000000-0005-0000-0000-000081630000}"/>
    <cellStyle name="Normal 50 2 2 4" xfId="18123" xr:uid="{00000000-0005-0000-0000-000082630000}"/>
    <cellStyle name="Normal 50 2 2 4 2" xfId="29774" xr:uid="{00000000-0005-0000-0000-000083630000}"/>
    <cellStyle name="Normal 50 2 2 5" xfId="12313" xr:uid="{00000000-0005-0000-0000-000084630000}"/>
    <cellStyle name="Normal 50 2 2 6" xfId="24015" xr:uid="{00000000-0005-0000-0000-000085630000}"/>
    <cellStyle name="Normal 50 2 2 7" xfId="36995" xr:uid="{00000000-0005-0000-0000-000086630000}"/>
    <cellStyle name="Normal 50 2 3" xfId="3533" xr:uid="{00000000-0005-0000-0000-000087630000}"/>
    <cellStyle name="Normal 50 2 3 2" xfId="7767" xr:uid="{00000000-0005-0000-0000-000088630000}"/>
    <cellStyle name="Normal 50 2 3 2 2" xfId="18126" xr:uid="{00000000-0005-0000-0000-000089630000}"/>
    <cellStyle name="Normal 50 2 3 2 3" xfId="29777" xr:uid="{00000000-0005-0000-0000-00008A630000}"/>
    <cellStyle name="Normal 50 2 3 2 4" xfId="36996" xr:uid="{00000000-0005-0000-0000-00008B630000}"/>
    <cellStyle name="Normal 50 2 3 3" xfId="12316" xr:uid="{00000000-0005-0000-0000-00008C630000}"/>
    <cellStyle name="Normal 50 2 3 4" xfId="24018" xr:uid="{00000000-0005-0000-0000-00008D630000}"/>
    <cellStyle name="Normal 50 2 3 5" xfId="36997" xr:uid="{00000000-0005-0000-0000-00008E630000}"/>
    <cellStyle name="Normal 50 2 4" xfId="5032" xr:uid="{00000000-0005-0000-0000-00008F630000}"/>
    <cellStyle name="Normal 50 2 4 2" xfId="18127" xr:uid="{00000000-0005-0000-0000-000090630000}"/>
    <cellStyle name="Normal 50 2 4 2 2" xfId="29778" xr:uid="{00000000-0005-0000-0000-000091630000}"/>
    <cellStyle name="Normal 50 2 4 3" xfId="12317" xr:uid="{00000000-0005-0000-0000-000092630000}"/>
    <cellStyle name="Normal 50 2 4 4" xfId="24019" xr:uid="{00000000-0005-0000-0000-000093630000}"/>
    <cellStyle name="Normal 50 2 4 5" xfId="36998" xr:uid="{00000000-0005-0000-0000-000094630000}"/>
    <cellStyle name="Normal 50 2 5" xfId="18122" xr:uid="{00000000-0005-0000-0000-000095630000}"/>
    <cellStyle name="Normal 50 2 5 2" xfId="29773" xr:uid="{00000000-0005-0000-0000-000096630000}"/>
    <cellStyle name="Normal 50 2 6" xfId="12312" xr:uid="{00000000-0005-0000-0000-000097630000}"/>
    <cellStyle name="Normal 50 2 7" xfId="24014" xr:uid="{00000000-0005-0000-0000-000098630000}"/>
    <cellStyle name="Normal 50 2 8" xfId="36999" xr:uid="{00000000-0005-0000-0000-000099630000}"/>
    <cellStyle name="Normal 50 3" xfId="1482" xr:uid="{00000000-0005-0000-0000-00009A630000}"/>
    <cellStyle name="Normal 50 3 2" xfId="1483" xr:uid="{00000000-0005-0000-0000-00009B630000}"/>
    <cellStyle name="Normal 50 3 2 2" xfId="3536" xr:uid="{00000000-0005-0000-0000-00009C630000}"/>
    <cellStyle name="Normal 50 3 2 2 2" xfId="7770" xr:uid="{00000000-0005-0000-0000-00009D630000}"/>
    <cellStyle name="Normal 50 3 2 2 2 2" xfId="18130" xr:uid="{00000000-0005-0000-0000-00009E630000}"/>
    <cellStyle name="Normal 50 3 2 2 2 3" xfId="29781" xr:uid="{00000000-0005-0000-0000-00009F630000}"/>
    <cellStyle name="Normal 50 3 2 2 2 4" xfId="37000" xr:uid="{00000000-0005-0000-0000-0000A0630000}"/>
    <cellStyle name="Normal 50 3 2 2 3" xfId="12320" xr:uid="{00000000-0005-0000-0000-0000A1630000}"/>
    <cellStyle name="Normal 50 3 2 2 4" xfId="24022" xr:uid="{00000000-0005-0000-0000-0000A2630000}"/>
    <cellStyle name="Normal 50 3 2 2 5" xfId="37001" xr:uid="{00000000-0005-0000-0000-0000A3630000}"/>
    <cellStyle name="Normal 50 3 2 3" xfId="6197" xr:uid="{00000000-0005-0000-0000-0000A4630000}"/>
    <cellStyle name="Normal 50 3 2 3 2" xfId="18131" xr:uid="{00000000-0005-0000-0000-0000A5630000}"/>
    <cellStyle name="Normal 50 3 2 3 2 2" xfId="29782" xr:uid="{00000000-0005-0000-0000-0000A6630000}"/>
    <cellStyle name="Normal 50 3 2 3 3" xfId="12321" xr:uid="{00000000-0005-0000-0000-0000A7630000}"/>
    <cellStyle name="Normal 50 3 2 3 4" xfId="24023" xr:uid="{00000000-0005-0000-0000-0000A8630000}"/>
    <cellStyle name="Normal 50 3 2 3 5" xfId="37002" xr:uid="{00000000-0005-0000-0000-0000A9630000}"/>
    <cellStyle name="Normal 50 3 2 4" xfId="18129" xr:uid="{00000000-0005-0000-0000-0000AA630000}"/>
    <cellStyle name="Normal 50 3 2 4 2" xfId="29780" xr:uid="{00000000-0005-0000-0000-0000AB630000}"/>
    <cellStyle name="Normal 50 3 2 5" xfId="12319" xr:uid="{00000000-0005-0000-0000-0000AC630000}"/>
    <cellStyle name="Normal 50 3 2 6" xfId="24021" xr:uid="{00000000-0005-0000-0000-0000AD630000}"/>
    <cellStyle name="Normal 50 3 2 7" xfId="37003" xr:uid="{00000000-0005-0000-0000-0000AE630000}"/>
    <cellStyle name="Normal 50 3 3" xfId="3535" xr:uid="{00000000-0005-0000-0000-0000AF630000}"/>
    <cellStyle name="Normal 50 3 3 2" xfId="7769" xr:uid="{00000000-0005-0000-0000-0000B0630000}"/>
    <cellStyle name="Normal 50 3 3 2 2" xfId="18132" xr:uid="{00000000-0005-0000-0000-0000B1630000}"/>
    <cellStyle name="Normal 50 3 3 2 3" xfId="29783" xr:uid="{00000000-0005-0000-0000-0000B2630000}"/>
    <cellStyle name="Normal 50 3 3 2 4" xfId="37004" xr:uid="{00000000-0005-0000-0000-0000B3630000}"/>
    <cellStyle name="Normal 50 3 3 3" xfId="12322" xr:uid="{00000000-0005-0000-0000-0000B4630000}"/>
    <cellStyle name="Normal 50 3 3 4" xfId="24024" xr:uid="{00000000-0005-0000-0000-0000B5630000}"/>
    <cellStyle name="Normal 50 3 3 5" xfId="37005" xr:uid="{00000000-0005-0000-0000-0000B6630000}"/>
    <cellStyle name="Normal 50 3 4" xfId="5483" xr:uid="{00000000-0005-0000-0000-0000B7630000}"/>
    <cellStyle name="Normal 50 3 4 2" xfId="18133" xr:uid="{00000000-0005-0000-0000-0000B8630000}"/>
    <cellStyle name="Normal 50 3 4 2 2" xfId="29784" xr:uid="{00000000-0005-0000-0000-0000B9630000}"/>
    <cellStyle name="Normal 50 3 4 3" xfId="12323" xr:uid="{00000000-0005-0000-0000-0000BA630000}"/>
    <cellStyle name="Normal 50 3 4 4" xfId="24025" xr:uid="{00000000-0005-0000-0000-0000BB630000}"/>
    <cellStyle name="Normal 50 3 4 5" xfId="37006" xr:uid="{00000000-0005-0000-0000-0000BC630000}"/>
    <cellStyle name="Normal 50 3 5" xfId="18128" xr:uid="{00000000-0005-0000-0000-0000BD630000}"/>
    <cellStyle name="Normal 50 3 5 2" xfId="29779" xr:uid="{00000000-0005-0000-0000-0000BE630000}"/>
    <cellStyle name="Normal 50 3 6" xfId="12318" xr:uid="{00000000-0005-0000-0000-0000BF630000}"/>
    <cellStyle name="Normal 50 3 7" xfId="24020" xr:uid="{00000000-0005-0000-0000-0000C0630000}"/>
    <cellStyle name="Normal 50 3 8" xfId="37007" xr:uid="{00000000-0005-0000-0000-0000C1630000}"/>
    <cellStyle name="Normal 50 4" xfId="1484" xr:uid="{00000000-0005-0000-0000-0000C2630000}"/>
    <cellStyle name="Normal 50 4 2" xfId="3537" xr:uid="{00000000-0005-0000-0000-0000C3630000}"/>
    <cellStyle name="Normal 50 4 2 2" xfId="7771" xr:uid="{00000000-0005-0000-0000-0000C4630000}"/>
    <cellStyle name="Normal 50 4 2 2 2" xfId="18135" xr:uid="{00000000-0005-0000-0000-0000C5630000}"/>
    <cellStyle name="Normal 50 4 2 2 3" xfId="29786" xr:uid="{00000000-0005-0000-0000-0000C6630000}"/>
    <cellStyle name="Normal 50 4 2 2 4" xfId="37008" xr:uid="{00000000-0005-0000-0000-0000C7630000}"/>
    <cellStyle name="Normal 50 4 2 3" xfId="12325" xr:uid="{00000000-0005-0000-0000-0000C8630000}"/>
    <cellStyle name="Normal 50 4 2 4" xfId="24027" xr:uid="{00000000-0005-0000-0000-0000C9630000}"/>
    <cellStyle name="Normal 50 4 2 5" xfId="37009" xr:uid="{00000000-0005-0000-0000-0000CA630000}"/>
    <cellStyle name="Normal 50 4 3" xfId="6198" xr:uid="{00000000-0005-0000-0000-0000CB630000}"/>
    <cellStyle name="Normal 50 4 3 2" xfId="18136" xr:uid="{00000000-0005-0000-0000-0000CC630000}"/>
    <cellStyle name="Normal 50 4 3 2 2" xfId="29787" xr:uid="{00000000-0005-0000-0000-0000CD630000}"/>
    <cellStyle name="Normal 50 4 3 3" xfId="12326" xr:uid="{00000000-0005-0000-0000-0000CE630000}"/>
    <cellStyle name="Normal 50 4 3 4" xfId="24028" xr:uid="{00000000-0005-0000-0000-0000CF630000}"/>
    <cellStyle name="Normal 50 4 3 5" xfId="37010" xr:uid="{00000000-0005-0000-0000-0000D0630000}"/>
    <cellStyle name="Normal 50 4 4" xfId="18134" xr:uid="{00000000-0005-0000-0000-0000D1630000}"/>
    <cellStyle name="Normal 50 4 4 2" xfId="29785" xr:uid="{00000000-0005-0000-0000-0000D2630000}"/>
    <cellStyle name="Normal 50 4 5" xfId="12324" xr:uid="{00000000-0005-0000-0000-0000D3630000}"/>
    <cellStyle name="Normal 50 4 6" xfId="24026" xr:uid="{00000000-0005-0000-0000-0000D4630000}"/>
    <cellStyle name="Normal 50 4 7" xfId="37011" xr:uid="{00000000-0005-0000-0000-0000D5630000}"/>
    <cellStyle name="Normal 50 5" xfId="3532" xr:uid="{00000000-0005-0000-0000-0000D6630000}"/>
    <cellStyle name="Normal 50 5 2" xfId="7766" xr:uid="{00000000-0005-0000-0000-0000D7630000}"/>
    <cellStyle name="Normal 50 5 2 2" xfId="18137" xr:uid="{00000000-0005-0000-0000-0000D8630000}"/>
    <cellStyle name="Normal 50 5 2 3" xfId="29788" xr:uid="{00000000-0005-0000-0000-0000D9630000}"/>
    <cellStyle name="Normal 50 5 2 4" xfId="37012" xr:uid="{00000000-0005-0000-0000-0000DA630000}"/>
    <cellStyle name="Normal 50 5 3" xfId="12327" xr:uid="{00000000-0005-0000-0000-0000DB630000}"/>
    <cellStyle name="Normal 50 5 4" xfId="24029" xr:uid="{00000000-0005-0000-0000-0000DC630000}"/>
    <cellStyle name="Normal 50 5 5" xfId="37013" xr:uid="{00000000-0005-0000-0000-0000DD630000}"/>
    <cellStyle name="Normal 50 6" xfId="4790" xr:uid="{00000000-0005-0000-0000-0000DE630000}"/>
    <cellStyle name="Normal 50 6 2" xfId="18138" xr:uid="{00000000-0005-0000-0000-0000DF630000}"/>
    <cellStyle name="Normal 50 6 2 2" xfId="29789" xr:uid="{00000000-0005-0000-0000-0000E0630000}"/>
    <cellStyle name="Normal 50 6 3" xfId="12328" xr:uid="{00000000-0005-0000-0000-0000E1630000}"/>
    <cellStyle name="Normal 50 6 4" xfId="24030" xr:uid="{00000000-0005-0000-0000-0000E2630000}"/>
    <cellStyle name="Normal 50 6 5" xfId="37014" xr:uid="{00000000-0005-0000-0000-0000E3630000}"/>
    <cellStyle name="Normal 50 7" xfId="18121" xr:uid="{00000000-0005-0000-0000-0000E4630000}"/>
    <cellStyle name="Normal 50 7 2" xfId="29772" xr:uid="{00000000-0005-0000-0000-0000E5630000}"/>
    <cellStyle name="Normal 50 8" xfId="12311" xr:uid="{00000000-0005-0000-0000-0000E6630000}"/>
    <cellStyle name="Normal 50 9" xfId="24013" xr:uid="{00000000-0005-0000-0000-0000E7630000}"/>
    <cellStyle name="Normal 51" xfId="1485" xr:uid="{00000000-0005-0000-0000-0000E8630000}"/>
    <cellStyle name="Normal 51 10" xfId="37015" xr:uid="{00000000-0005-0000-0000-0000E9630000}"/>
    <cellStyle name="Normal 51 2" xfId="1486" xr:uid="{00000000-0005-0000-0000-0000EA630000}"/>
    <cellStyle name="Normal 51 2 2" xfId="1487" xr:uid="{00000000-0005-0000-0000-0000EB630000}"/>
    <cellStyle name="Normal 51 2 2 2" xfId="3540" xr:uid="{00000000-0005-0000-0000-0000EC630000}"/>
    <cellStyle name="Normal 51 2 2 2 2" xfId="7774" xr:uid="{00000000-0005-0000-0000-0000ED630000}"/>
    <cellStyle name="Normal 51 2 2 2 2 2" xfId="18142" xr:uid="{00000000-0005-0000-0000-0000EE630000}"/>
    <cellStyle name="Normal 51 2 2 2 2 3" xfId="29793" xr:uid="{00000000-0005-0000-0000-0000EF630000}"/>
    <cellStyle name="Normal 51 2 2 2 2 4" xfId="37016" xr:uid="{00000000-0005-0000-0000-0000F0630000}"/>
    <cellStyle name="Normal 51 2 2 2 3" xfId="12332" xr:uid="{00000000-0005-0000-0000-0000F1630000}"/>
    <cellStyle name="Normal 51 2 2 2 4" xfId="24034" xr:uid="{00000000-0005-0000-0000-0000F2630000}"/>
    <cellStyle name="Normal 51 2 2 2 5" xfId="37017" xr:uid="{00000000-0005-0000-0000-0000F3630000}"/>
    <cellStyle name="Normal 51 2 2 3" xfId="6199" xr:uid="{00000000-0005-0000-0000-0000F4630000}"/>
    <cellStyle name="Normal 51 2 2 3 2" xfId="18143" xr:uid="{00000000-0005-0000-0000-0000F5630000}"/>
    <cellStyle name="Normal 51 2 2 3 2 2" xfId="29794" xr:uid="{00000000-0005-0000-0000-0000F6630000}"/>
    <cellStyle name="Normal 51 2 2 3 3" xfId="12333" xr:uid="{00000000-0005-0000-0000-0000F7630000}"/>
    <cellStyle name="Normal 51 2 2 3 4" xfId="24035" xr:uid="{00000000-0005-0000-0000-0000F8630000}"/>
    <cellStyle name="Normal 51 2 2 3 5" xfId="37018" xr:uid="{00000000-0005-0000-0000-0000F9630000}"/>
    <cellStyle name="Normal 51 2 2 4" xfId="18141" xr:uid="{00000000-0005-0000-0000-0000FA630000}"/>
    <cellStyle name="Normal 51 2 2 4 2" xfId="29792" xr:uid="{00000000-0005-0000-0000-0000FB630000}"/>
    <cellStyle name="Normal 51 2 2 5" xfId="12331" xr:uid="{00000000-0005-0000-0000-0000FC630000}"/>
    <cellStyle name="Normal 51 2 2 6" xfId="24033" xr:uid="{00000000-0005-0000-0000-0000FD630000}"/>
    <cellStyle name="Normal 51 2 2 7" xfId="37019" xr:uid="{00000000-0005-0000-0000-0000FE630000}"/>
    <cellStyle name="Normal 51 2 3" xfId="3539" xr:uid="{00000000-0005-0000-0000-0000FF630000}"/>
    <cellStyle name="Normal 51 2 3 2" xfId="7773" xr:uid="{00000000-0005-0000-0000-000000640000}"/>
    <cellStyle name="Normal 51 2 3 2 2" xfId="18144" xr:uid="{00000000-0005-0000-0000-000001640000}"/>
    <cellStyle name="Normal 51 2 3 2 3" xfId="29795" xr:uid="{00000000-0005-0000-0000-000002640000}"/>
    <cellStyle name="Normal 51 2 3 2 4" xfId="37020" xr:uid="{00000000-0005-0000-0000-000003640000}"/>
    <cellStyle name="Normal 51 2 3 3" xfId="12334" xr:uid="{00000000-0005-0000-0000-000004640000}"/>
    <cellStyle name="Normal 51 2 3 4" xfId="24036" xr:uid="{00000000-0005-0000-0000-000005640000}"/>
    <cellStyle name="Normal 51 2 3 5" xfId="37021" xr:uid="{00000000-0005-0000-0000-000006640000}"/>
    <cellStyle name="Normal 51 2 4" xfId="5033" xr:uid="{00000000-0005-0000-0000-000007640000}"/>
    <cellStyle name="Normal 51 2 4 2" xfId="18145" xr:uid="{00000000-0005-0000-0000-000008640000}"/>
    <cellStyle name="Normal 51 2 4 2 2" xfId="29796" xr:uid="{00000000-0005-0000-0000-000009640000}"/>
    <cellStyle name="Normal 51 2 4 3" xfId="12335" xr:uid="{00000000-0005-0000-0000-00000A640000}"/>
    <cellStyle name="Normal 51 2 4 4" xfId="24037" xr:uid="{00000000-0005-0000-0000-00000B640000}"/>
    <cellStyle name="Normal 51 2 4 5" xfId="37022" xr:uid="{00000000-0005-0000-0000-00000C640000}"/>
    <cellStyle name="Normal 51 2 5" xfId="18140" xr:uid="{00000000-0005-0000-0000-00000D640000}"/>
    <cellStyle name="Normal 51 2 5 2" xfId="29791" xr:uid="{00000000-0005-0000-0000-00000E640000}"/>
    <cellStyle name="Normal 51 2 6" xfId="12330" xr:uid="{00000000-0005-0000-0000-00000F640000}"/>
    <cellStyle name="Normal 51 2 7" xfId="24032" xr:uid="{00000000-0005-0000-0000-000010640000}"/>
    <cellStyle name="Normal 51 2 8" xfId="37023" xr:uid="{00000000-0005-0000-0000-000011640000}"/>
    <cellStyle name="Normal 51 3" xfId="1488" xr:uid="{00000000-0005-0000-0000-000012640000}"/>
    <cellStyle name="Normal 51 3 2" xfId="1489" xr:uid="{00000000-0005-0000-0000-000013640000}"/>
    <cellStyle name="Normal 51 3 2 2" xfId="3542" xr:uid="{00000000-0005-0000-0000-000014640000}"/>
    <cellStyle name="Normal 51 3 2 2 2" xfId="7776" xr:uid="{00000000-0005-0000-0000-000015640000}"/>
    <cellStyle name="Normal 51 3 2 2 2 2" xfId="18148" xr:uid="{00000000-0005-0000-0000-000016640000}"/>
    <cellStyle name="Normal 51 3 2 2 2 3" xfId="29799" xr:uid="{00000000-0005-0000-0000-000017640000}"/>
    <cellStyle name="Normal 51 3 2 2 2 4" xfId="37024" xr:uid="{00000000-0005-0000-0000-000018640000}"/>
    <cellStyle name="Normal 51 3 2 2 3" xfId="12338" xr:uid="{00000000-0005-0000-0000-000019640000}"/>
    <cellStyle name="Normal 51 3 2 2 4" xfId="24040" xr:uid="{00000000-0005-0000-0000-00001A640000}"/>
    <cellStyle name="Normal 51 3 2 2 5" xfId="37025" xr:uid="{00000000-0005-0000-0000-00001B640000}"/>
    <cellStyle name="Normal 51 3 2 3" xfId="6200" xr:uid="{00000000-0005-0000-0000-00001C640000}"/>
    <cellStyle name="Normal 51 3 2 3 2" xfId="18149" xr:uid="{00000000-0005-0000-0000-00001D640000}"/>
    <cellStyle name="Normal 51 3 2 3 2 2" xfId="29800" xr:uid="{00000000-0005-0000-0000-00001E640000}"/>
    <cellStyle name="Normal 51 3 2 3 3" xfId="12339" xr:uid="{00000000-0005-0000-0000-00001F640000}"/>
    <cellStyle name="Normal 51 3 2 3 4" xfId="24041" xr:uid="{00000000-0005-0000-0000-000020640000}"/>
    <cellStyle name="Normal 51 3 2 3 5" xfId="37026" xr:uid="{00000000-0005-0000-0000-000021640000}"/>
    <cellStyle name="Normal 51 3 2 4" xfId="18147" xr:uid="{00000000-0005-0000-0000-000022640000}"/>
    <cellStyle name="Normal 51 3 2 4 2" xfId="29798" xr:uid="{00000000-0005-0000-0000-000023640000}"/>
    <cellStyle name="Normal 51 3 2 5" xfId="12337" xr:uid="{00000000-0005-0000-0000-000024640000}"/>
    <cellStyle name="Normal 51 3 2 6" xfId="24039" xr:uid="{00000000-0005-0000-0000-000025640000}"/>
    <cellStyle name="Normal 51 3 2 7" xfId="37027" xr:uid="{00000000-0005-0000-0000-000026640000}"/>
    <cellStyle name="Normal 51 3 3" xfId="3541" xr:uid="{00000000-0005-0000-0000-000027640000}"/>
    <cellStyle name="Normal 51 3 3 2" xfId="7775" xr:uid="{00000000-0005-0000-0000-000028640000}"/>
    <cellStyle name="Normal 51 3 3 2 2" xfId="18150" xr:uid="{00000000-0005-0000-0000-000029640000}"/>
    <cellStyle name="Normal 51 3 3 2 3" xfId="29801" xr:uid="{00000000-0005-0000-0000-00002A640000}"/>
    <cellStyle name="Normal 51 3 3 2 4" xfId="37028" xr:uid="{00000000-0005-0000-0000-00002B640000}"/>
    <cellStyle name="Normal 51 3 3 3" xfId="12340" xr:uid="{00000000-0005-0000-0000-00002C640000}"/>
    <cellStyle name="Normal 51 3 3 4" xfId="24042" xr:uid="{00000000-0005-0000-0000-00002D640000}"/>
    <cellStyle name="Normal 51 3 3 5" xfId="37029" xr:uid="{00000000-0005-0000-0000-00002E640000}"/>
    <cellStyle name="Normal 51 3 4" xfId="5484" xr:uid="{00000000-0005-0000-0000-00002F640000}"/>
    <cellStyle name="Normal 51 3 4 2" xfId="18151" xr:uid="{00000000-0005-0000-0000-000030640000}"/>
    <cellStyle name="Normal 51 3 4 2 2" xfId="29802" xr:uid="{00000000-0005-0000-0000-000031640000}"/>
    <cellStyle name="Normal 51 3 4 3" xfId="12341" xr:uid="{00000000-0005-0000-0000-000032640000}"/>
    <cellStyle name="Normal 51 3 4 4" xfId="24043" xr:uid="{00000000-0005-0000-0000-000033640000}"/>
    <cellStyle name="Normal 51 3 4 5" xfId="37030" xr:uid="{00000000-0005-0000-0000-000034640000}"/>
    <cellStyle name="Normal 51 3 5" xfId="18146" xr:uid="{00000000-0005-0000-0000-000035640000}"/>
    <cellStyle name="Normal 51 3 5 2" xfId="29797" xr:uid="{00000000-0005-0000-0000-000036640000}"/>
    <cellStyle name="Normal 51 3 6" xfId="12336" xr:uid="{00000000-0005-0000-0000-000037640000}"/>
    <cellStyle name="Normal 51 3 7" xfId="24038" xr:uid="{00000000-0005-0000-0000-000038640000}"/>
    <cellStyle name="Normal 51 3 8" xfId="37031" xr:uid="{00000000-0005-0000-0000-000039640000}"/>
    <cellStyle name="Normal 51 4" xfId="1490" xr:uid="{00000000-0005-0000-0000-00003A640000}"/>
    <cellStyle name="Normal 51 4 2" xfId="3543" xr:uid="{00000000-0005-0000-0000-00003B640000}"/>
    <cellStyle name="Normal 51 4 2 2" xfId="7777" xr:uid="{00000000-0005-0000-0000-00003C640000}"/>
    <cellStyle name="Normal 51 4 2 2 2" xfId="18153" xr:uid="{00000000-0005-0000-0000-00003D640000}"/>
    <cellStyle name="Normal 51 4 2 2 3" xfId="29804" xr:uid="{00000000-0005-0000-0000-00003E640000}"/>
    <cellStyle name="Normal 51 4 2 2 4" xfId="37032" xr:uid="{00000000-0005-0000-0000-00003F640000}"/>
    <cellStyle name="Normal 51 4 2 3" xfId="12343" xr:uid="{00000000-0005-0000-0000-000040640000}"/>
    <cellStyle name="Normal 51 4 2 4" xfId="24045" xr:uid="{00000000-0005-0000-0000-000041640000}"/>
    <cellStyle name="Normal 51 4 2 5" xfId="37033" xr:uid="{00000000-0005-0000-0000-000042640000}"/>
    <cellStyle name="Normal 51 4 3" xfId="6201" xr:uid="{00000000-0005-0000-0000-000043640000}"/>
    <cellStyle name="Normal 51 4 3 2" xfId="18154" xr:uid="{00000000-0005-0000-0000-000044640000}"/>
    <cellStyle name="Normal 51 4 3 2 2" xfId="29805" xr:uid="{00000000-0005-0000-0000-000045640000}"/>
    <cellStyle name="Normal 51 4 3 3" xfId="12344" xr:uid="{00000000-0005-0000-0000-000046640000}"/>
    <cellStyle name="Normal 51 4 3 4" xfId="24046" xr:uid="{00000000-0005-0000-0000-000047640000}"/>
    <cellStyle name="Normal 51 4 3 5" xfId="37034" xr:uid="{00000000-0005-0000-0000-000048640000}"/>
    <cellStyle name="Normal 51 4 4" xfId="18152" xr:uid="{00000000-0005-0000-0000-000049640000}"/>
    <cellStyle name="Normal 51 4 4 2" xfId="29803" xr:uid="{00000000-0005-0000-0000-00004A640000}"/>
    <cellStyle name="Normal 51 4 5" xfId="12342" xr:uid="{00000000-0005-0000-0000-00004B640000}"/>
    <cellStyle name="Normal 51 4 6" xfId="24044" xr:uid="{00000000-0005-0000-0000-00004C640000}"/>
    <cellStyle name="Normal 51 4 7" xfId="37035" xr:uid="{00000000-0005-0000-0000-00004D640000}"/>
    <cellStyle name="Normal 51 5" xfId="3538" xr:uid="{00000000-0005-0000-0000-00004E640000}"/>
    <cellStyle name="Normal 51 5 2" xfId="7772" xr:uid="{00000000-0005-0000-0000-00004F640000}"/>
    <cellStyle name="Normal 51 5 2 2" xfId="18155" xr:uid="{00000000-0005-0000-0000-000050640000}"/>
    <cellStyle name="Normal 51 5 2 3" xfId="29806" xr:uid="{00000000-0005-0000-0000-000051640000}"/>
    <cellStyle name="Normal 51 5 2 4" xfId="37036" xr:uid="{00000000-0005-0000-0000-000052640000}"/>
    <cellStyle name="Normal 51 5 3" xfId="12345" xr:uid="{00000000-0005-0000-0000-000053640000}"/>
    <cellStyle name="Normal 51 5 4" xfId="24047" xr:uid="{00000000-0005-0000-0000-000054640000}"/>
    <cellStyle name="Normal 51 5 5" xfId="37037" xr:uid="{00000000-0005-0000-0000-000055640000}"/>
    <cellStyle name="Normal 51 6" xfId="4791" xr:uid="{00000000-0005-0000-0000-000056640000}"/>
    <cellStyle name="Normal 51 6 2" xfId="18156" xr:uid="{00000000-0005-0000-0000-000057640000}"/>
    <cellStyle name="Normal 51 6 2 2" xfId="29807" xr:uid="{00000000-0005-0000-0000-000058640000}"/>
    <cellStyle name="Normal 51 6 3" xfId="12346" xr:uid="{00000000-0005-0000-0000-000059640000}"/>
    <cellStyle name="Normal 51 6 4" xfId="24048" xr:uid="{00000000-0005-0000-0000-00005A640000}"/>
    <cellStyle name="Normal 51 6 5" xfId="37038" xr:uid="{00000000-0005-0000-0000-00005B640000}"/>
    <cellStyle name="Normal 51 7" xfId="18139" xr:uid="{00000000-0005-0000-0000-00005C640000}"/>
    <cellStyle name="Normal 51 7 2" xfId="29790" xr:uid="{00000000-0005-0000-0000-00005D640000}"/>
    <cellStyle name="Normal 51 8" xfId="12329" xr:uid="{00000000-0005-0000-0000-00005E640000}"/>
    <cellStyle name="Normal 51 9" xfId="24031" xr:uid="{00000000-0005-0000-0000-00005F640000}"/>
    <cellStyle name="Normal 52" xfId="1491" xr:uid="{00000000-0005-0000-0000-000060640000}"/>
    <cellStyle name="Normal 52 10" xfId="37039" xr:uid="{00000000-0005-0000-0000-000061640000}"/>
    <cellStyle name="Normal 52 2" xfId="1492" xr:uid="{00000000-0005-0000-0000-000062640000}"/>
    <cellStyle name="Normal 52 2 2" xfId="1493" xr:uid="{00000000-0005-0000-0000-000063640000}"/>
    <cellStyle name="Normal 52 2 2 2" xfId="3546" xr:uid="{00000000-0005-0000-0000-000064640000}"/>
    <cellStyle name="Normal 52 2 2 2 2" xfId="7780" xr:uid="{00000000-0005-0000-0000-000065640000}"/>
    <cellStyle name="Normal 52 2 2 2 2 2" xfId="18160" xr:uid="{00000000-0005-0000-0000-000066640000}"/>
    <cellStyle name="Normal 52 2 2 2 2 3" xfId="29811" xr:uid="{00000000-0005-0000-0000-000067640000}"/>
    <cellStyle name="Normal 52 2 2 2 2 4" xfId="37040" xr:uid="{00000000-0005-0000-0000-000068640000}"/>
    <cellStyle name="Normal 52 2 2 2 3" xfId="12350" xr:uid="{00000000-0005-0000-0000-000069640000}"/>
    <cellStyle name="Normal 52 2 2 2 4" xfId="24052" xr:uid="{00000000-0005-0000-0000-00006A640000}"/>
    <cellStyle name="Normal 52 2 2 2 5" xfId="37041" xr:uid="{00000000-0005-0000-0000-00006B640000}"/>
    <cellStyle name="Normal 52 2 2 3" xfId="6202" xr:uid="{00000000-0005-0000-0000-00006C640000}"/>
    <cellStyle name="Normal 52 2 2 3 2" xfId="18161" xr:uid="{00000000-0005-0000-0000-00006D640000}"/>
    <cellStyle name="Normal 52 2 2 3 2 2" xfId="29812" xr:uid="{00000000-0005-0000-0000-00006E640000}"/>
    <cellStyle name="Normal 52 2 2 3 3" xfId="12351" xr:uid="{00000000-0005-0000-0000-00006F640000}"/>
    <cellStyle name="Normal 52 2 2 3 4" xfId="24053" xr:uid="{00000000-0005-0000-0000-000070640000}"/>
    <cellStyle name="Normal 52 2 2 3 5" xfId="37042" xr:uid="{00000000-0005-0000-0000-000071640000}"/>
    <cellStyle name="Normal 52 2 2 4" xfId="18159" xr:uid="{00000000-0005-0000-0000-000072640000}"/>
    <cellStyle name="Normal 52 2 2 4 2" xfId="29810" xr:uid="{00000000-0005-0000-0000-000073640000}"/>
    <cellStyle name="Normal 52 2 2 5" xfId="12349" xr:uid="{00000000-0005-0000-0000-000074640000}"/>
    <cellStyle name="Normal 52 2 2 6" xfId="24051" xr:uid="{00000000-0005-0000-0000-000075640000}"/>
    <cellStyle name="Normal 52 2 2 7" xfId="37043" xr:uid="{00000000-0005-0000-0000-000076640000}"/>
    <cellStyle name="Normal 52 2 3" xfId="3545" xr:uid="{00000000-0005-0000-0000-000077640000}"/>
    <cellStyle name="Normal 52 2 3 2" xfId="7779" xr:uid="{00000000-0005-0000-0000-000078640000}"/>
    <cellStyle name="Normal 52 2 3 2 2" xfId="18162" xr:uid="{00000000-0005-0000-0000-000079640000}"/>
    <cellStyle name="Normal 52 2 3 2 3" xfId="29813" xr:uid="{00000000-0005-0000-0000-00007A640000}"/>
    <cellStyle name="Normal 52 2 3 2 4" xfId="37044" xr:uid="{00000000-0005-0000-0000-00007B640000}"/>
    <cellStyle name="Normal 52 2 3 3" xfId="12352" xr:uid="{00000000-0005-0000-0000-00007C640000}"/>
    <cellStyle name="Normal 52 2 3 4" xfId="24054" xr:uid="{00000000-0005-0000-0000-00007D640000}"/>
    <cellStyle name="Normal 52 2 3 5" xfId="37045" xr:uid="{00000000-0005-0000-0000-00007E640000}"/>
    <cellStyle name="Normal 52 2 4" xfId="5034" xr:uid="{00000000-0005-0000-0000-00007F640000}"/>
    <cellStyle name="Normal 52 2 4 2" xfId="18163" xr:uid="{00000000-0005-0000-0000-000080640000}"/>
    <cellStyle name="Normal 52 2 4 2 2" xfId="29814" xr:uid="{00000000-0005-0000-0000-000081640000}"/>
    <cellStyle name="Normal 52 2 4 3" xfId="12353" xr:uid="{00000000-0005-0000-0000-000082640000}"/>
    <cellStyle name="Normal 52 2 4 4" xfId="24055" xr:uid="{00000000-0005-0000-0000-000083640000}"/>
    <cellStyle name="Normal 52 2 4 5" xfId="37046" xr:uid="{00000000-0005-0000-0000-000084640000}"/>
    <cellStyle name="Normal 52 2 5" xfId="18158" xr:uid="{00000000-0005-0000-0000-000085640000}"/>
    <cellStyle name="Normal 52 2 5 2" xfId="29809" xr:uid="{00000000-0005-0000-0000-000086640000}"/>
    <cellStyle name="Normal 52 2 6" xfId="12348" xr:uid="{00000000-0005-0000-0000-000087640000}"/>
    <cellStyle name="Normal 52 2 7" xfId="24050" xr:uid="{00000000-0005-0000-0000-000088640000}"/>
    <cellStyle name="Normal 52 2 8" xfId="37047" xr:uid="{00000000-0005-0000-0000-000089640000}"/>
    <cellStyle name="Normal 52 3" xfId="1494" xr:uid="{00000000-0005-0000-0000-00008A640000}"/>
    <cellStyle name="Normal 52 3 2" xfId="1495" xr:uid="{00000000-0005-0000-0000-00008B640000}"/>
    <cellStyle name="Normal 52 3 2 2" xfId="3548" xr:uid="{00000000-0005-0000-0000-00008C640000}"/>
    <cellStyle name="Normal 52 3 2 2 2" xfId="7782" xr:uid="{00000000-0005-0000-0000-00008D640000}"/>
    <cellStyle name="Normal 52 3 2 2 2 2" xfId="18166" xr:uid="{00000000-0005-0000-0000-00008E640000}"/>
    <cellStyle name="Normal 52 3 2 2 2 3" xfId="29817" xr:uid="{00000000-0005-0000-0000-00008F640000}"/>
    <cellStyle name="Normal 52 3 2 2 2 4" xfId="37048" xr:uid="{00000000-0005-0000-0000-000090640000}"/>
    <cellStyle name="Normal 52 3 2 2 3" xfId="12356" xr:uid="{00000000-0005-0000-0000-000091640000}"/>
    <cellStyle name="Normal 52 3 2 2 4" xfId="24058" xr:uid="{00000000-0005-0000-0000-000092640000}"/>
    <cellStyle name="Normal 52 3 2 2 5" xfId="37049" xr:uid="{00000000-0005-0000-0000-000093640000}"/>
    <cellStyle name="Normal 52 3 2 3" xfId="6203" xr:uid="{00000000-0005-0000-0000-000094640000}"/>
    <cellStyle name="Normal 52 3 2 3 2" xfId="18167" xr:uid="{00000000-0005-0000-0000-000095640000}"/>
    <cellStyle name="Normal 52 3 2 3 2 2" xfId="29818" xr:uid="{00000000-0005-0000-0000-000096640000}"/>
    <cellStyle name="Normal 52 3 2 3 3" xfId="12357" xr:uid="{00000000-0005-0000-0000-000097640000}"/>
    <cellStyle name="Normal 52 3 2 3 4" xfId="24059" xr:uid="{00000000-0005-0000-0000-000098640000}"/>
    <cellStyle name="Normal 52 3 2 3 5" xfId="37050" xr:uid="{00000000-0005-0000-0000-000099640000}"/>
    <cellStyle name="Normal 52 3 2 4" xfId="18165" xr:uid="{00000000-0005-0000-0000-00009A640000}"/>
    <cellStyle name="Normal 52 3 2 4 2" xfId="29816" xr:uid="{00000000-0005-0000-0000-00009B640000}"/>
    <cellStyle name="Normal 52 3 2 5" xfId="12355" xr:uid="{00000000-0005-0000-0000-00009C640000}"/>
    <cellStyle name="Normal 52 3 2 6" xfId="24057" xr:uid="{00000000-0005-0000-0000-00009D640000}"/>
    <cellStyle name="Normal 52 3 2 7" xfId="37051" xr:uid="{00000000-0005-0000-0000-00009E640000}"/>
    <cellStyle name="Normal 52 3 3" xfId="3547" xr:uid="{00000000-0005-0000-0000-00009F640000}"/>
    <cellStyle name="Normal 52 3 3 2" xfId="7781" xr:uid="{00000000-0005-0000-0000-0000A0640000}"/>
    <cellStyle name="Normal 52 3 3 2 2" xfId="18168" xr:uid="{00000000-0005-0000-0000-0000A1640000}"/>
    <cellStyle name="Normal 52 3 3 2 3" xfId="29819" xr:uid="{00000000-0005-0000-0000-0000A2640000}"/>
    <cellStyle name="Normal 52 3 3 2 4" xfId="37052" xr:uid="{00000000-0005-0000-0000-0000A3640000}"/>
    <cellStyle name="Normal 52 3 3 3" xfId="12358" xr:uid="{00000000-0005-0000-0000-0000A4640000}"/>
    <cellStyle name="Normal 52 3 3 4" xfId="24060" xr:uid="{00000000-0005-0000-0000-0000A5640000}"/>
    <cellStyle name="Normal 52 3 3 5" xfId="37053" xr:uid="{00000000-0005-0000-0000-0000A6640000}"/>
    <cellStyle name="Normal 52 3 4" xfId="5485" xr:uid="{00000000-0005-0000-0000-0000A7640000}"/>
    <cellStyle name="Normal 52 3 4 2" xfId="18169" xr:uid="{00000000-0005-0000-0000-0000A8640000}"/>
    <cellStyle name="Normal 52 3 4 2 2" xfId="29820" xr:uid="{00000000-0005-0000-0000-0000A9640000}"/>
    <cellStyle name="Normal 52 3 4 3" xfId="12359" xr:uid="{00000000-0005-0000-0000-0000AA640000}"/>
    <cellStyle name="Normal 52 3 4 4" xfId="24061" xr:uid="{00000000-0005-0000-0000-0000AB640000}"/>
    <cellStyle name="Normal 52 3 4 5" xfId="37054" xr:uid="{00000000-0005-0000-0000-0000AC640000}"/>
    <cellStyle name="Normal 52 3 5" xfId="18164" xr:uid="{00000000-0005-0000-0000-0000AD640000}"/>
    <cellStyle name="Normal 52 3 5 2" xfId="29815" xr:uid="{00000000-0005-0000-0000-0000AE640000}"/>
    <cellStyle name="Normal 52 3 6" xfId="12354" xr:uid="{00000000-0005-0000-0000-0000AF640000}"/>
    <cellStyle name="Normal 52 3 7" xfId="24056" xr:uid="{00000000-0005-0000-0000-0000B0640000}"/>
    <cellStyle name="Normal 52 3 8" xfId="37055" xr:uid="{00000000-0005-0000-0000-0000B1640000}"/>
    <cellStyle name="Normal 52 4" xfId="1496" xr:uid="{00000000-0005-0000-0000-0000B2640000}"/>
    <cellStyle name="Normal 52 4 2" xfId="3549" xr:uid="{00000000-0005-0000-0000-0000B3640000}"/>
    <cellStyle name="Normal 52 4 2 2" xfId="7783" xr:uid="{00000000-0005-0000-0000-0000B4640000}"/>
    <cellStyle name="Normal 52 4 2 2 2" xfId="18171" xr:uid="{00000000-0005-0000-0000-0000B5640000}"/>
    <cellStyle name="Normal 52 4 2 2 3" xfId="29822" xr:uid="{00000000-0005-0000-0000-0000B6640000}"/>
    <cellStyle name="Normal 52 4 2 2 4" xfId="37056" xr:uid="{00000000-0005-0000-0000-0000B7640000}"/>
    <cellStyle name="Normal 52 4 2 3" xfId="12361" xr:uid="{00000000-0005-0000-0000-0000B8640000}"/>
    <cellStyle name="Normal 52 4 2 4" xfId="24063" xr:uid="{00000000-0005-0000-0000-0000B9640000}"/>
    <cellStyle name="Normal 52 4 2 5" xfId="37057" xr:uid="{00000000-0005-0000-0000-0000BA640000}"/>
    <cellStyle name="Normal 52 4 3" xfId="6204" xr:uid="{00000000-0005-0000-0000-0000BB640000}"/>
    <cellStyle name="Normal 52 4 3 2" xfId="18172" xr:uid="{00000000-0005-0000-0000-0000BC640000}"/>
    <cellStyle name="Normal 52 4 3 2 2" xfId="29823" xr:uid="{00000000-0005-0000-0000-0000BD640000}"/>
    <cellStyle name="Normal 52 4 3 3" xfId="12362" xr:uid="{00000000-0005-0000-0000-0000BE640000}"/>
    <cellStyle name="Normal 52 4 3 4" xfId="24064" xr:uid="{00000000-0005-0000-0000-0000BF640000}"/>
    <cellStyle name="Normal 52 4 3 5" xfId="37058" xr:uid="{00000000-0005-0000-0000-0000C0640000}"/>
    <cellStyle name="Normal 52 4 4" xfId="18170" xr:uid="{00000000-0005-0000-0000-0000C1640000}"/>
    <cellStyle name="Normal 52 4 4 2" xfId="29821" xr:uid="{00000000-0005-0000-0000-0000C2640000}"/>
    <cellStyle name="Normal 52 4 5" xfId="12360" xr:uid="{00000000-0005-0000-0000-0000C3640000}"/>
    <cellStyle name="Normal 52 4 6" xfId="24062" xr:uid="{00000000-0005-0000-0000-0000C4640000}"/>
    <cellStyle name="Normal 52 4 7" xfId="37059" xr:uid="{00000000-0005-0000-0000-0000C5640000}"/>
    <cellStyle name="Normal 52 5" xfId="3544" xr:uid="{00000000-0005-0000-0000-0000C6640000}"/>
    <cellStyle name="Normal 52 5 2" xfId="7778" xr:uid="{00000000-0005-0000-0000-0000C7640000}"/>
    <cellStyle name="Normal 52 5 2 2" xfId="18173" xr:uid="{00000000-0005-0000-0000-0000C8640000}"/>
    <cellStyle name="Normal 52 5 2 3" xfId="29824" xr:uid="{00000000-0005-0000-0000-0000C9640000}"/>
    <cellStyle name="Normal 52 5 2 4" xfId="37060" xr:uid="{00000000-0005-0000-0000-0000CA640000}"/>
    <cellStyle name="Normal 52 5 3" xfId="12363" xr:uid="{00000000-0005-0000-0000-0000CB640000}"/>
    <cellStyle name="Normal 52 5 4" xfId="24065" xr:uid="{00000000-0005-0000-0000-0000CC640000}"/>
    <cellStyle name="Normal 52 5 5" xfId="37061" xr:uid="{00000000-0005-0000-0000-0000CD640000}"/>
    <cellStyle name="Normal 52 6" xfId="4792" xr:uid="{00000000-0005-0000-0000-0000CE640000}"/>
    <cellStyle name="Normal 52 6 2" xfId="18174" xr:uid="{00000000-0005-0000-0000-0000CF640000}"/>
    <cellStyle name="Normal 52 6 2 2" xfId="29825" xr:uid="{00000000-0005-0000-0000-0000D0640000}"/>
    <cellStyle name="Normal 52 6 3" xfId="12364" xr:uid="{00000000-0005-0000-0000-0000D1640000}"/>
    <cellStyle name="Normal 52 6 4" xfId="24066" xr:uid="{00000000-0005-0000-0000-0000D2640000}"/>
    <cellStyle name="Normal 52 6 5" xfId="37062" xr:uid="{00000000-0005-0000-0000-0000D3640000}"/>
    <cellStyle name="Normal 52 7" xfId="18157" xr:uid="{00000000-0005-0000-0000-0000D4640000}"/>
    <cellStyle name="Normal 52 7 2" xfId="29808" xr:uid="{00000000-0005-0000-0000-0000D5640000}"/>
    <cellStyle name="Normal 52 8" xfId="12347" xr:uid="{00000000-0005-0000-0000-0000D6640000}"/>
    <cellStyle name="Normal 52 9" xfId="24049" xr:uid="{00000000-0005-0000-0000-0000D7640000}"/>
    <cellStyle name="Normal 53" xfId="1497" xr:uid="{00000000-0005-0000-0000-0000D8640000}"/>
    <cellStyle name="Normal 53 10" xfId="37063" xr:uid="{00000000-0005-0000-0000-0000D9640000}"/>
    <cellStyle name="Normal 53 2" xfId="1498" xr:uid="{00000000-0005-0000-0000-0000DA640000}"/>
    <cellStyle name="Normal 53 2 2" xfId="1499" xr:uid="{00000000-0005-0000-0000-0000DB640000}"/>
    <cellStyle name="Normal 53 2 2 2" xfId="3552" xr:uid="{00000000-0005-0000-0000-0000DC640000}"/>
    <cellStyle name="Normal 53 2 2 2 2" xfId="7786" xr:uid="{00000000-0005-0000-0000-0000DD640000}"/>
    <cellStyle name="Normal 53 2 2 2 2 2" xfId="18178" xr:uid="{00000000-0005-0000-0000-0000DE640000}"/>
    <cellStyle name="Normal 53 2 2 2 2 3" xfId="29829" xr:uid="{00000000-0005-0000-0000-0000DF640000}"/>
    <cellStyle name="Normal 53 2 2 2 2 4" xfId="37064" xr:uid="{00000000-0005-0000-0000-0000E0640000}"/>
    <cellStyle name="Normal 53 2 2 2 3" xfId="12368" xr:uid="{00000000-0005-0000-0000-0000E1640000}"/>
    <cellStyle name="Normal 53 2 2 2 4" xfId="24070" xr:uid="{00000000-0005-0000-0000-0000E2640000}"/>
    <cellStyle name="Normal 53 2 2 2 5" xfId="37065" xr:uid="{00000000-0005-0000-0000-0000E3640000}"/>
    <cellStyle name="Normal 53 2 2 3" xfId="6205" xr:uid="{00000000-0005-0000-0000-0000E4640000}"/>
    <cellStyle name="Normal 53 2 2 3 2" xfId="18179" xr:uid="{00000000-0005-0000-0000-0000E5640000}"/>
    <cellStyle name="Normal 53 2 2 3 2 2" xfId="29830" xr:uid="{00000000-0005-0000-0000-0000E6640000}"/>
    <cellStyle name="Normal 53 2 2 3 3" xfId="12369" xr:uid="{00000000-0005-0000-0000-0000E7640000}"/>
    <cellStyle name="Normal 53 2 2 3 4" xfId="24071" xr:uid="{00000000-0005-0000-0000-0000E8640000}"/>
    <cellStyle name="Normal 53 2 2 3 5" xfId="37066" xr:uid="{00000000-0005-0000-0000-0000E9640000}"/>
    <cellStyle name="Normal 53 2 2 4" xfId="18177" xr:uid="{00000000-0005-0000-0000-0000EA640000}"/>
    <cellStyle name="Normal 53 2 2 4 2" xfId="29828" xr:uid="{00000000-0005-0000-0000-0000EB640000}"/>
    <cellStyle name="Normal 53 2 2 5" xfId="12367" xr:uid="{00000000-0005-0000-0000-0000EC640000}"/>
    <cellStyle name="Normal 53 2 2 6" xfId="24069" xr:uid="{00000000-0005-0000-0000-0000ED640000}"/>
    <cellStyle name="Normal 53 2 2 7" xfId="37067" xr:uid="{00000000-0005-0000-0000-0000EE640000}"/>
    <cellStyle name="Normal 53 2 3" xfId="3551" xr:uid="{00000000-0005-0000-0000-0000EF640000}"/>
    <cellStyle name="Normal 53 2 3 2" xfId="7785" xr:uid="{00000000-0005-0000-0000-0000F0640000}"/>
    <cellStyle name="Normal 53 2 3 2 2" xfId="18180" xr:uid="{00000000-0005-0000-0000-0000F1640000}"/>
    <cellStyle name="Normal 53 2 3 2 3" xfId="29831" xr:uid="{00000000-0005-0000-0000-0000F2640000}"/>
    <cellStyle name="Normal 53 2 3 2 4" xfId="37068" xr:uid="{00000000-0005-0000-0000-0000F3640000}"/>
    <cellStyle name="Normal 53 2 3 3" xfId="12370" xr:uid="{00000000-0005-0000-0000-0000F4640000}"/>
    <cellStyle name="Normal 53 2 3 4" xfId="24072" xr:uid="{00000000-0005-0000-0000-0000F5640000}"/>
    <cellStyle name="Normal 53 2 3 5" xfId="37069" xr:uid="{00000000-0005-0000-0000-0000F6640000}"/>
    <cellStyle name="Normal 53 2 4" xfId="5035" xr:uid="{00000000-0005-0000-0000-0000F7640000}"/>
    <cellStyle name="Normal 53 2 4 2" xfId="18181" xr:uid="{00000000-0005-0000-0000-0000F8640000}"/>
    <cellStyle name="Normal 53 2 4 2 2" xfId="29832" xr:uid="{00000000-0005-0000-0000-0000F9640000}"/>
    <cellStyle name="Normal 53 2 4 3" xfId="12371" xr:uid="{00000000-0005-0000-0000-0000FA640000}"/>
    <cellStyle name="Normal 53 2 4 4" xfId="24073" xr:uid="{00000000-0005-0000-0000-0000FB640000}"/>
    <cellStyle name="Normal 53 2 4 5" xfId="37070" xr:uid="{00000000-0005-0000-0000-0000FC640000}"/>
    <cellStyle name="Normal 53 2 5" xfId="18176" xr:uid="{00000000-0005-0000-0000-0000FD640000}"/>
    <cellStyle name="Normal 53 2 5 2" xfId="29827" xr:uid="{00000000-0005-0000-0000-0000FE640000}"/>
    <cellStyle name="Normal 53 2 6" xfId="12366" xr:uid="{00000000-0005-0000-0000-0000FF640000}"/>
    <cellStyle name="Normal 53 2 7" xfId="24068" xr:uid="{00000000-0005-0000-0000-000000650000}"/>
    <cellStyle name="Normal 53 2 8" xfId="37071" xr:uid="{00000000-0005-0000-0000-000001650000}"/>
    <cellStyle name="Normal 53 3" xfId="1500" xr:uid="{00000000-0005-0000-0000-000002650000}"/>
    <cellStyle name="Normal 53 3 2" xfId="1501" xr:uid="{00000000-0005-0000-0000-000003650000}"/>
    <cellStyle name="Normal 53 3 2 2" xfId="3554" xr:uid="{00000000-0005-0000-0000-000004650000}"/>
    <cellStyle name="Normal 53 3 2 2 2" xfId="7788" xr:uid="{00000000-0005-0000-0000-000005650000}"/>
    <cellStyle name="Normal 53 3 2 2 2 2" xfId="18184" xr:uid="{00000000-0005-0000-0000-000006650000}"/>
    <cellStyle name="Normal 53 3 2 2 2 3" xfId="29835" xr:uid="{00000000-0005-0000-0000-000007650000}"/>
    <cellStyle name="Normal 53 3 2 2 2 4" xfId="37072" xr:uid="{00000000-0005-0000-0000-000008650000}"/>
    <cellStyle name="Normal 53 3 2 2 3" xfId="12374" xr:uid="{00000000-0005-0000-0000-000009650000}"/>
    <cellStyle name="Normal 53 3 2 2 4" xfId="24076" xr:uid="{00000000-0005-0000-0000-00000A650000}"/>
    <cellStyle name="Normal 53 3 2 2 5" xfId="37073" xr:uid="{00000000-0005-0000-0000-00000B650000}"/>
    <cellStyle name="Normal 53 3 2 3" xfId="6206" xr:uid="{00000000-0005-0000-0000-00000C650000}"/>
    <cellStyle name="Normal 53 3 2 3 2" xfId="18185" xr:uid="{00000000-0005-0000-0000-00000D650000}"/>
    <cellStyle name="Normal 53 3 2 3 2 2" xfId="29836" xr:uid="{00000000-0005-0000-0000-00000E650000}"/>
    <cellStyle name="Normal 53 3 2 3 3" xfId="12375" xr:uid="{00000000-0005-0000-0000-00000F650000}"/>
    <cellStyle name="Normal 53 3 2 3 4" xfId="24077" xr:uid="{00000000-0005-0000-0000-000010650000}"/>
    <cellStyle name="Normal 53 3 2 3 5" xfId="37074" xr:uid="{00000000-0005-0000-0000-000011650000}"/>
    <cellStyle name="Normal 53 3 2 4" xfId="18183" xr:uid="{00000000-0005-0000-0000-000012650000}"/>
    <cellStyle name="Normal 53 3 2 4 2" xfId="29834" xr:uid="{00000000-0005-0000-0000-000013650000}"/>
    <cellStyle name="Normal 53 3 2 5" xfId="12373" xr:uid="{00000000-0005-0000-0000-000014650000}"/>
    <cellStyle name="Normal 53 3 2 6" xfId="24075" xr:uid="{00000000-0005-0000-0000-000015650000}"/>
    <cellStyle name="Normal 53 3 2 7" xfId="37075" xr:uid="{00000000-0005-0000-0000-000016650000}"/>
    <cellStyle name="Normal 53 3 3" xfId="3553" xr:uid="{00000000-0005-0000-0000-000017650000}"/>
    <cellStyle name="Normal 53 3 3 2" xfId="7787" xr:uid="{00000000-0005-0000-0000-000018650000}"/>
    <cellStyle name="Normal 53 3 3 2 2" xfId="18186" xr:uid="{00000000-0005-0000-0000-000019650000}"/>
    <cellStyle name="Normal 53 3 3 2 3" xfId="29837" xr:uid="{00000000-0005-0000-0000-00001A650000}"/>
    <cellStyle name="Normal 53 3 3 2 4" xfId="37076" xr:uid="{00000000-0005-0000-0000-00001B650000}"/>
    <cellStyle name="Normal 53 3 3 3" xfId="12376" xr:uid="{00000000-0005-0000-0000-00001C650000}"/>
    <cellStyle name="Normal 53 3 3 4" xfId="24078" xr:uid="{00000000-0005-0000-0000-00001D650000}"/>
    <cellStyle name="Normal 53 3 3 5" xfId="37077" xr:uid="{00000000-0005-0000-0000-00001E650000}"/>
    <cellStyle name="Normal 53 3 4" xfId="5486" xr:uid="{00000000-0005-0000-0000-00001F650000}"/>
    <cellStyle name="Normal 53 3 4 2" xfId="18187" xr:uid="{00000000-0005-0000-0000-000020650000}"/>
    <cellStyle name="Normal 53 3 4 2 2" xfId="29838" xr:uid="{00000000-0005-0000-0000-000021650000}"/>
    <cellStyle name="Normal 53 3 4 3" xfId="12377" xr:uid="{00000000-0005-0000-0000-000022650000}"/>
    <cellStyle name="Normal 53 3 4 4" xfId="24079" xr:uid="{00000000-0005-0000-0000-000023650000}"/>
    <cellStyle name="Normal 53 3 4 5" xfId="37078" xr:uid="{00000000-0005-0000-0000-000024650000}"/>
    <cellStyle name="Normal 53 3 5" xfId="18182" xr:uid="{00000000-0005-0000-0000-000025650000}"/>
    <cellStyle name="Normal 53 3 5 2" xfId="29833" xr:uid="{00000000-0005-0000-0000-000026650000}"/>
    <cellStyle name="Normal 53 3 6" xfId="12372" xr:uid="{00000000-0005-0000-0000-000027650000}"/>
    <cellStyle name="Normal 53 3 7" xfId="24074" xr:uid="{00000000-0005-0000-0000-000028650000}"/>
    <cellStyle name="Normal 53 3 8" xfId="37079" xr:uid="{00000000-0005-0000-0000-000029650000}"/>
    <cellStyle name="Normal 53 4" xfId="1502" xr:uid="{00000000-0005-0000-0000-00002A650000}"/>
    <cellStyle name="Normal 53 4 2" xfId="3555" xr:uid="{00000000-0005-0000-0000-00002B650000}"/>
    <cellStyle name="Normal 53 4 2 2" xfId="7789" xr:uid="{00000000-0005-0000-0000-00002C650000}"/>
    <cellStyle name="Normal 53 4 2 2 2" xfId="18189" xr:uid="{00000000-0005-0000-0000-00002D650000}"/>
    <cellStyle name="Normal 53 4 2 2 3" xfId="29840" xr:uid="{00000000-0005-0000-0000-00002E650000}"/>
    <cellStyle name="Normal 53 4 2 2 4" xfId="37080" xr:uid="{00000000-0005-0000-0000-00002F650000}"/>
    <cellStyle name="Normal 53 4 2 3" xfId="12379" xr:uid="{00000000-0005-0000-0000-000030650000}"/>
    <cellStyle name="Normal 53 4 2 4" xfId="24081" xr:uid="{00000000-0005-0000-0000-000031650000}"/>
    <cellStyle name="Normal 53 4 2 5" xfId="37081" xr:uid="{00000000-0005-0000-0000-000032650000}"/>
    <cellStyle name="Normal 53 4 3" xfId="6207" xr:uid="{00000000-0005-0000-0000-000033650000}"/>
    <cellStyle name="Normal 53 4 3 2" xfId="18190" xr:uid="{00000000-0005-0000-0000-000034650000}"/>
    <cellStyle name="Normal 53 4 3 2 2" xfId="29841" xr:uid="{00000000-0005-0000-0000-000035650000}"/>
    <cellStyle name="Normal 53 4 3 3" xfId="12380" xr:uid="{00000000-0005-0000-0000-000036650000}"/>
    <cellStyle name="Normal 53 4 3 4" xfId="24082" xr:uid="{00000000-0005-0000-0000-000037650000}"/>
    <cellStyle name="Normal 53 4 3 5" xfId="37082" xr:uid="{00000000-0005-0000-0000-000038650000}"/>
    <cellStyle name="Normal 53 4 4" xfId="18188" xr:uid="{00000000-0005-0000-0000-000039650000}"/>
    <cellStyle name="Normal 53 4 4 2" xfId="29839" xr:uid="{00000000-0005-0000-0000-00003A650000}"/>
    <cellStyle name="Normal 53 4 5" xfId="12378" xr:uid="{00000000-0005-0000-0000-00003B650000}"/>
    <cellStyle name="Normal 53 4 6" xfId="24080" xr:uid="{00000000-0005-0000-0000-00003C650000}"/>
    <cellStyle name="Normal 53 4 7" xfId="37083" xr:uid="{00000000-0005-0000-0000-00003D650000}"/>
    <cellStyle name="Normal 53 5" xfId="3550" xr:uid="{00000000-0005-0000-0000-00003E650000}"/>
    <cellStyle name="Normal 53 5 2" xfId="7784" xr:uid="{00000000-0005-0000-0000-00003F650000}"/>
    <cellStyle name="Normal 53 5 2 2" xfId="18191" xr:uid="{00000000-0005-0000-0000-000040650000}"/>
    <cellStyle name="Normal 53 5 2 3" xfId="29842" xr:uid="{00000000-0005-0000-0000-000041650000}"/>
    <cellStyle name="Normal 53 5 2 4" xfId="37084" xr:uid="{00000000-0005-0000-0000-000042650000}"/>
    <cellStyle name="Normal 53 5 3" xfId="12381" xr:uid="{00000000-0005-0000-0000-000043650000}"/>
    <cellStyle name="Normal 53 5 4" xfId="24083" xr:uid="{00000000-0005-0000-0000-000044650000}"/>
    <cellStyle name="Normal 53 5 5" xfId="37085" xr:uid="{00000000-0005-0000-0000-000045650000}"/>
    <cellStyle name="Normal 53 6" xfId="4793" xr:uid="{00000000-0005-0000-0000-000046650000}"/>
    <cellStyle name="Normal 53 6 2" xfId="18192" xr:uid="{00000000-0005-0000-0000-000047650000}"/>
    <cellStyle name="Normal 53 6 2 2" xfId="29843" xr:uid="{00000000-0005-0000-0000-000048650000}"/>
    <cellStyle name="Normal 53 6 3" xfId="12382" xr:uid="{00000000-0005-0000-0000-000049650000}"/>
    <cellStyle name="Normal 53 6 4" xfId="24084" xr:uid="{00000000-0005-0000-0000-00004A650000}"/>
    <cellStyle name="Normal 53 6 5" xfId="37086" xr:uid="{00000000-0005-0000-0000-00004B650000}"/>
    <cellStyle name="Normal 53 7" xfId="18175" xr:uid="{00000000-0005-0000-0000-00004C650000}"/>
    <cellStyle name="Normal 53 7 2" xfId="29826" xr:uid="{00000000-0005-0000-0000-00004D650000}"/>
    <cellStyle name="Normal 53 8" xfId="12365" xr:uid="{00000000-0005-0000-0000-00004E650000}"/>
    <cellStyle name="Normal 53 9" xfId="24067" xr:uid="{00000000-0005-0000-0000-00004F650000}"/>
    <cellStyle name="Normal 54" xfId="1503" xr:uid="{00000000-0005-0000-0000-000050650000}"/>
    <cellStyle name="Normal 54 10" xfId="37087" xr:uid="{00000000-0005-0000-0000-000051650000}"/>
    <cellStyle name="Normal 54 2" xfId="1504" xr:uid="{00000000-0005-0000-0000-000052650000}"/>
    <cellStyle name="Normal 54 2 2" xfId="1505" xr:uid="{00000000-0005-0000-0000-000053650000}"/>
    <cellStyle name="Normal 54 2 2 2" xfId="3558" xr:uid="{00000000-0005-0000-0000-000054650000}"/>
    <cellStyle name="Normal 54 2 2 2 2" xfId="7792" xr:uid="{00000000-0005-0000-0000-000055650000}"/>
    <cellStyle name="Normal 54 2 2 2 2 2" xfId="18196" xr:uid="{00000000-0005-0000-0000-000056650000}"/>
    <cellStyle name="Normal 54 2 2 2 2 3" xfId="29847" xr:uid="{00000000-0005-0000-0000-000057650000}"/>
    <cellStyle name="Normal 54 2 2 2 2 4" xfId="37088" xr:uid="{00000000-0005-0000-0000-000058650000}"/>
    <cellStyle name="Normal 54 2 2 2 3" xfId="12386" xr:uid="{00000000-0005-0000-0000-000059650000}"/>
    <cellStyle name="Normal 54 2 2 2 4" xfId="24088" xr:uid="{00000000-0005-0000-0000-00005A650000}"/>
    <cellStyle name="Normal 54 2 2 2 5" xfId="37089" xr:uid="{00000000-0005-0000-0000-00005B650000}"/>
    <cellStyle name="Normal 54 2 2 3" xfId="6208" xr:uid="{00000000-0005-0000-0000-00005C650000}"/>
    <cellStyle name="Normal 54 2 2 3 2" xfId="18197" xr:uid="{00000000-0005-0000-0000-00005D650000}"/>
    <cellStyle name="Normal 54 2 2 3 2 2" xfId="29848" xr:uid="{00000000-0005-0000-0000-00005E650000}"/>
    <cellStyle name="Normal 54 2 2 3 3" xfId="12387" xr:uid="{00000000-0005-0000-0000-00005F650000}"/>
    <cellStyle name="Normal 54 2 2 3 4" xfId="24089" xr:uid="{00000000-0005-0000-0000-000060650000}"/>
    <cellStyle name="Normal 54 2 2 3 5" xfId="37090" xr:uid="{00000000-0005-0000-0000-000061650000}"/>
    <cellStyle name="Normal 54 2 2 4" xfId="18195" xr:uid="{00000000-0005-0000-0000-000062650000}"/>
    <cellStyle name="Normal 54 2 2 4 2" xfId="29846" xr:uid="{00000000-0005-0000-0000-000063650000}"/>
    <cellStyle name="Normal 54 2 2 5" xfId="12385" xr:uid="{00000000-0005-0000-0000-000064650000}"/>
    <cellStyle name="Normal 54 2 2 6" xfId="24087" xr:uid="{00000000-0005-0000-0000-000065650000}"/>
    <cellStyle name="Normal 54 2 2 7" xfId="37091" xr:uid="{00000000-0005-0000-0000-000066650000}"/>
    <cellStyle name="Normal 54 2 3" xfId="3557" xr:uid="{00000000-0005-0000-0000-000067650000}"/>
    <cellStyle name="Normal 54 2 3 2" xfId="7791" xr:uid="{00000000-0005-0000-0000-000068650000}"/>
    <cellStyle name="Normal 54 2 3 2 2" xfId="18198" xr:uid="{00000000-0005-0000-0000-000069650000}"/>
    <cellStyle name="Normal 54 2 3 2 3" xfId="29849" xr:uid="{00000000-0005-0000-0000-00006A650000}"/>
    <cellStyle name="Normal 54 2 3 2 4" xfId="37092" xr:uid="{00000000-0005-0000-0000-00006B650000}"/>
    <cellStyle name="Normal 54 2 3 3" xfId="12388" xr:uid="{00000000-0005-0000-0000-00006C650000}"/>
    <cellStyle name="Normal 54 2 3 4" xfId="24090" xr:uid="{00000000-0005-0000-0000-00006D650000}"/>
    <cellStyle name="Normal 54 2 3 5" xfId="37093" xr:uid="{00000000-0005-0000-0000-00006E650000}"/>
    <cellStyle name="Normal 54 2 4" xfId="5036" xr:uid="{00000000-0005-0000-0000-00006F650000}"/>
    <cellStyle name="Normal 54 2 4 2" xfId="18199" xr:uid="{00000000-0005-0000-0000-000070650000}"/>
    <cellStyle name="Normal 54 2 4 2 2" xfId="29850" xr:uid="{00000000-0005-0000-0000-000071650000}"/>
    <cellStyle name="Normal 54 2 4 3" xfId="12389" xr:uid="{00000000-0005-0000-0000-000072650000}"/>
    <cellStyle name="Normal 54 2 4 4" xfId="24091" xr:uid="{00000000-0005-0000-0000-000073650000}"/>
    <cellStyle name="Normal 54 2 4 5" xfId="37094" xr:uid="{00000000-0005-0000-0000-000074650000}"/>
    <cellStyle name="Normal 54 2 5" xfId="18194" xr:uid="{00000000-0005-0000-0000-000075650000}"/>
    <cellStyle name="Normal 54 2 5 2" xfId="29845" xr:uid="{00000000-0005-0000-0000-000076650000}"/>
    <cellStyle name="Normal 54 2 6" xfId="12384" xr:uid="{00000000-0005-0000-0000-000077650000}"/>
    <cellStyle name="Normal 54 2 7" xfId="24086" xr:uid="{00000000-0005-0000-0000-000078650000}"/>
    <cellStyle name="Normal 54 2 8" xfId="37095" xr:uid="{00000000-0005-0000-0000-000079650000}"/>
    <cellStyle name="Normal 54 3" xfId="1506" xr:uid="{00000000-0005-0000-0000-00007A650000}"/>
    <cellStyle name="Normal 54 3 2" xfId="1507" xr:uid="{00000000-0005-0000-0000-00007B650000}"/>
    <cellStyle name="Normal 54 3 2 2" xfId="3560" xr:uid="{00000000-0005-0000-0000-00007C650000}"/>
    <cellStyle name="Normal 54 3 2 2 2" xfId="7794" xr:uid="{00000000-0005-0000-0000-00007D650000}"/>
    <cellStyle name="Normal 54 3 2 2 2 2" xfId="18202" xr:uid="{00000000-0005-0000-0000-00007E650000}"/>
    <cellStyle name="Normal 54 3 2 2 2 3" xfId="29853" xr:uid="{00000000-0005-0000-0000-00007F650000}"/>
    <cellStyle name="Normal 54 3 2 2 2 4" xfId="37096" xr:uid="{00000000-0005-0000-0000-000080650000}"/>
    <cellStyle name="Normal 54 3 2 2 3" xfId="12392" xr:uid="{00000000-0005-0000-0000-000081650000}"/>
    <cellStyle name="Normal 54 3 2 2 4" xfId="24094" xr:uid="{00000000-0005-0000-0000-000082650000}"/>
    <cellStyle name="Normal 54 3 2 2 5" xfId="37097" xr:uid="{00000000-0005-0000-0000-000083650000}"/>
    <cellStyle name="Normal 54 3 2 3" xfId="6209" xr:uid="{00000000-0005-0000-0000-000084650000}"/>
    <cellStyle name="Normal 54 3 2 3 2" xfId="18203" xr:uid="{00000000-0005-0000-0000-000085650000}"/>
    <cellStyle name="Normal 54 3 2 3 2 2" xfId="29854" xr:uid="{00000000-0005-0000-0000-000086650000}"/>
    <cellStyle name="Normal 54 3 2 3 3" xfId="12393" xr:uid="{00000000-0005-0000-0000-000087650000}"/>
    <cellStyle name="Normal 54 3 2 3 4" xfId="24095" xr:uid="{00000000-0005-0000-0000-000088650000}"/>
    <cellStyle name="Normal 54 3 2 3 5" xfId="37098" xr:uid="{00000000-0005-0000-0000-000089650000}"/>
    <cellStyle name="Normal 54 3 2 4" xfId="18201" xr:uid="{00000000-0005-0000-0000-00008A650000}"/>
    <cellStyle name="Normal 54 3 2 4 2" xfId="29852" xr:uid="{00000000-0005-0000-0000-00008B650000}"/>
    <cellStyle name="Normal 54 3 2 5" xfId="12391" xr:uid="{00000000-0005-0000-0000-00008C650000}"/>
    <cellStyle name="Normal 54 3 2 6" xfId="24093" xr:uid="{00000000-0005-0000-0000-00008D650000}"/>
    <cellStyle name="Normal 54 3 2 7" xfId="37099" xr:uid="{00000000-0005-0000-0000-00008E650000}"/>
    <cellStyle name="Normal 54 3 3" xfId="3559" xr:uid="{00000000-0005-0000-0000-00008F650000}"/>
    <cellStyle name="Normal 54 3 3 2" xfId="7793" xr:uid="{00000000-0005-0000-0000-000090650000}"/>
    <cellStyle name="Normal 54 3 3 2 2" xfId="18204" xr:uid="{00000000-0005-0000-0000-000091650000}"/>
    <cellStyle name="Normal 54 3 3 2 3" xfId="29855" xr:uid="{00000000-0005-0000-0000-000092650000}"/>
    <cellStyle name="Normal 54 3 3 2 4" xfId="37100" xr:uid="{00000000-0005-0000-0000-000093650000}"/>
    <cellStyle name="Normal 54 3 3 3" xfId="12394" xr:uid="{00000000-0005-0000-0000-000094650000}"/>
    <cellStyle name="Normal 54 3 3 4" xfId="24096" xr:uid="{00000000-0005-0000-0000-000095650000}"/>
    <cellStyle name="Normal 54 3 3 5" xfId="37101" xr:uid="{00000000-0005-0000-0000-000096650000}"/>
    <cellStyle name="Normal 54 3 4" xfId="5487" xr:uid="{00000000-0005-0000-0000-000097650000}"/>
    <cellStyle name="Normal 54 3 4 2" xfId="18205" xr:uid="{00000000-0005-0000-0000-000098650000}"/>
    <cellStyle name="Normal 54 3 4 2 2" xfId="29856" xr:uid="{00000000-0005-0000-0000-000099650000}"/>
    <cellStyle name="Normal 54 3 4 3" xfId="12395" xr:uid="{00000000-0005-0000-0000-00009A650000}"/>
    <cellStyle name="Normal 54 3 4 4" xfId="24097" xr:uid="{00000000-0005-0000-0000-00009B650000}"/>
    <cellStyle name="Normal 54 3 4 5" xfId="37102" xr:uid="{00000000-0005-0000-0000-00009C650000}"/>
    <cellStyle name="Normal 54 3 5" xfId="18200" xr:uid="{00000000-0005-0000-0000-00009D650000}"/>
    <cellStyle name="Normal 54 3 5 2" xfId="29851" xr:uid="{00000000-0005-0000-0000-00009E650000}"/>
    <cellStyle name="Normal 54 3 6" xfId="12390" xr:uid="{00000000-0005-0000-0000-00009F650000}"/>
    <cellStyle name="Normal 54 3 7" xfId="24092" xr:uid="{00000000-0005-0000-0000-0000A0650000}"/>
    <cellStyle name="Normal 54 3 8" xfId="37103" xr:uid="{00000000-0005-0000-0000-0000A1650000}"/>
    <cellStyle name="Normal 54 4" xfId="1508" xr:uid="{00000000-0005-0000-0000-0000A2650000}"/>
    <cellStyle name="Normal 54 4 2" xfId="3561" xr:uid="{00000000-0005-0000-0000-0000A3650000}"/>
    <cellStyle name="Normal 54 4 2 2" xfId="7795" xr:uid="{00000000-0005-0000-0000-0000A4650000}"/>
    <cellStyle name="Normal 54 4 2 2 2" xfId="18207" xr:uid="{00000000-0005-0000-0000-0000A5650000}"/>
    <cellStyle name="Normal 54 4 2 2 3" xfId="29858" xr:uid="{00000000-0005-0000-0000-0000A6650000}"/>
    <cellStyle name="Normal 54 4 2 2 4" xfId="37104" xr:uid="{00000000-0005-0000-0000-0000A7650000}"/>
    <cellStyle name="Normal 54 4 2 3" xfId="12397" xr:uid="{00000000-0005-0000-0000-0000A8650000}"/>
    <cellStyle name="Normal 54 4 2 4" xfId="24099" xr:uid="{00000000-0005-0000-0000-0000A9650000}"/>
    <cellStyle name="Normal 54 4 2 5" xfId="37105" xr:uid="{00000000-0005-0000-0000-0000AA650000}"/>
    <cellStyle name="Normal 54 4 3" xfId="6210" xr:uid="{00000000-0005-0000-0000-0000AB650000}"/>
    <cellStyle name="Normal 54 4 3 2" xfId="18208" xr:uid="{00000000-0005-0000-0000-0000AC650000}"/>
    <cellStyle name="Normal 54 4 3 2 2" xfId="29859" xr:uid="{00000000-0005-0000-0000-0000AD650000}"/>
    <cellStyle name="Normal 54 4 3 3" xfId="12398" xr:uid="{00000000-0005-0000-0000-0000AE650000}"/>
    <cellStyle name="Normal 54 4 3 4" xfId="24100" xr:uid="{00000000-0005-0000-0000-0000AF650000}"/>
    <cellStyle name="Normal 54 4 3 5" xfId="37106" xr:uid="{00000000-0005-0000-0000-0000B0650000}"/>
    <cellStyle name="Normal 54 4 4" xfId="18206" xr:uid="{00000000-0005-0000-0000-0000B1650000}"/>
    <cellStyle name="Normal 54 4 4 2" xfId="29857" xr:uid="{00000000-0005-0000-0000-0000B2650000}"/>
    <cellStyle name="Normal 54 4 5" xfId="12396" xr:uid="{00000000-0005-0000-0000-0000B3650000}"/>
    <cellStyle name="Normal 54 4 6" xfId="24098" xr:uid="{00000000-0005-0000-0000-0000B4650000}"/>
    <cellStyle name="Normal 54 4 7" xfId="37107" xr:uid="{00000000-0005-0000-0000-0000B5650000}"/>
    <cellStyle name="Normal 54 5" xfId="3556" xr:uid="{00000000-0005-0000-0000-0000B6650000}"/>
    <cellStyle name="Normal 54 5 2" xfId="7790" xr:uid="{00000000-0005-0000-0000-0000B7650000}"/>
    <cellStyle name="Normal 54 5 2 2" xfId="18209" xr:uid="{00000000-0005-0000-0000-0000B8650000}"/>
    <cellStyle name="Normal 54 5 2 3" xfId="29860" xr:uid="{00000000-0005-0000-0000-0000B9650000}"/>
    <cellStyle name="Normal 54 5 2 4" xfId="37108" xr:uid="{00000000-0005-0000-0000-0000BA650000}"/>
    <cellStyle name="Normal 54 5 3" xfId="12399" xr:uid="{00000000-0005-0000-0000-0000BB650000}"/>
    <cellStyle name="Normal 54 5 4" xfId="24101" xr:uid="{00000000-0005-0000-0000-0000BC650000}"/>
    <cellStyle name="Normal 54 5 5" xfId="37109" xr:uid="{00000000-0005-0000-0000-0000BD650000}"/>
    <cellStyle name="Normal 54 6" xfId="4794" xr:uid="{00000000-0005-0000-0000-0000BE650000}"/>
    <cellStyle name="Normal 54 6 2" xfId="18210" xr:uid="{00000000-0005-0000-0000-0000BF650000}"/>
    <cellStyle name="Normal 54 6 2 2" xfId="29861" xr:uid="{00000000-0005-0000-0000-0000C0650000}"/>
    <cellStyle name="Normal 54 6 3" xfId="12400" xr:uid="{00000000-0005-0000-0000-0000C1650000}"/>
    <cellStyle name="Normal 54 6 4" xfId="24102" xr:uid="{00000000-0005-0000-0000-0000C2650000}"/>
    <cellStyle name="Normal 54 6 5" xfId="37110" xr:uid="{00000000-0005-0000-0000-0000C3650000}"/>
    <cellStyle name="Normal 54 7" xfId="18193" xr:uid="{00000000-0005-0000-0000-0000C4650000}"/>
    <cellStyle name="Normal 54 7 2" xfId="29844" xr:uid="{00000000-0005-0000-0000-0000C5650000}"/>
    <cellStyle name="Normal 54 8" xfId="12383" xr:uid="{00000000-0005-0000-0000-0000C6650000}"/>
    <cellStyle name="Normal 54 9" xfId="24085" xr:uid="{00000000-0005-0000-0000-0000C7650000}"/>
    <cellStyle name="Normal 55" xfId="1509" xr:uid="{00000000-0005-0000-0000-0000C8650000}"/>
    <cellStyle name="Normal 55 10" xfId="37111" xr:uid="{00000000-0005-0000-0000-0000C9650000}"/>
    <cellStyle name="Normal 55 2" xfId="1510" xr:uid="{00000000-0005-0000-0000-0000CA650000}"/>
    <cellStyle name="Normal 55 2 2" xfId="1511" xr:uid="{00000000-0005-0000-0000-0000CB650000}"/>
    <cellStyle name="Normal 55 2 2 2" xfId="3564" xr:uid="{00000000-0005-0000-0000-0000CC650000}"/>
    <cellStyle name="Normal 55 2 2 2 2" xfId="7798" xr:uid="{00000000-0005-0000-0000-0000CD650000}"/>
    <cellStyle name="Normal 55 2 2 2 2 2" xfId="18214" xr:uid="{00000000-0005-0000-0000-0000CE650000}"/>
    <cellStyle name="Normal 55 2 2 2 2 3" xfId="29865" xr:uid="{00000000-0005-0000-0000-0000CF650000}"/>
    <cellStyle name="Normal 55 2 2 2 2 4" xfId="37112" xr:uid="{00000000-0005-0000-0000-0000D0650000}"/>
    <cellStyle name="Normal 55 2 2 2 3" xfId="12404" xr:uid="{00000000-0005-0000-0000-0000D1650000}"/>
    <cellStyle name="Normal 55 2 2 2 4" xfId="24106" xr:uid="{00000000-0005-0000-0000-0000D2650000}"/>
    <cellStyle name="Normal 55 2 2 2 5" xfId="37113" xr:uid="{00000000-0005-0000-0000-0000D3650000}"/>
    <cellStyle name="Normal 55 2 2 3" xfId="6211" xr:uid="{00000000-0005-0000-0000-0000D4650000}"/>
    <cellStyle name="Normal 55 2 2 3 2" xfId="18215" xr:uid="{00000000-0005-0000-0000-0000D5650000}"/>
    <cellStyle name="Normal 55 2 2 3 2 2" xfId="29866" xr:uid="{00000000-0005-0000-0000-0000D6650000}"/>
    <cellStyle name="Normal 55 2 2 3 3" xfId="12405" xr:uid="{00000000-0005-0000-0000-0000D7650000}"/>
    <cellStyle name="Normal 55 2 2 3 4" xfId="24107" xr:uid="{00000000-0005-0000-0000-0000D8650000}"/>
    <cellStyle name="Normal 55 2 2 3 5" xfId="37114" xr:uid="{00000000-0005-0000-0000-0000D9650000}"/>
    <cellStyle name="Normal 55 2 2 4" xfId="18213" xr:uid="{00000000-0005-0000-0000-0000DA650000}"/>
    <cellStyle name="Normal 55 2 2 4 2" xfId="29864" xr:uid="{00000000-0005-0000-0000-0000DB650000}"/>
    <cellStyle name="Normal 55 2 2 5" xfId="12403" xr:uid="{00000000-0005-0000-0000-0000DC650000}"/>
    <cellStyle name="Normal 55 2 2 6" xfId="24105" xr:uid="{00000000-0005-0000-0000-0000DD650000}"/>
    <cellStyle name="Normal 55 2 2 7" xfId="37115" xr:uid="{00000000-0005-0000-0000-0000DE650000}"/>
    <cellStyle name="Normal 55 2 3" xfId="3563" xr:uid="{00000000-0005-0000-0000-0000DF650000}"/>
    <cellStyle name="Normal 55 2 3 2" xfId="7797" xr:uid="{00000000-0005-0000-0000-0000E0650000}"/>
    <cellStyle name="Normal 55 2 3 2 2" xfId="18216" xr:uid="{00000000-0005-0000-0000-0000E1650000}"/>
    <cellStyle name="Normal 55 2 3 2 3" xfId="29867" xr:uid="{00000000-0005-0000-0000-0000E2650000}"/>
    <cellStyle name="Normal 55 2 3 2 4" xfId="37116" xr:uid="{00000000-0005-0000-0000-0000E3650000}"/>
    <cellStyle name="Normal 55 2 3 3" xfId="12406" xr:uid="{00000000-0005-0000-0000-0000E4650000}"/>
    <cellStyle name="Normal 55 2 3 4" xfId="24108" xr:uid="{00000000-0005-0000-0000-0000E5650000}"/>
    <cellStyle name="Normal 55 2 3 5" xfId="37117" xr:uid="{00000000-0005-0000-0000-0000E6650000}"/>
    <cellStyle name="Normal 55 2 4" xfId="5037" xr:uid="{00000000-0005-0000-0000-0000E7650000}"/>
    <cellStyle name="Normal 55 2 4 2" xfId="18217" xr:uid="{00000000-0005-0000-0000-0000E8650000}"/>
    <cellStyle name="Normal 55 2 4 2 2" xfId="29868" xr:uid="{00000000-0005-0000-0000-0000E9650000}"/>
    <cellStyle name="Normal 55 2 4 3" xfId="12407" xr:uid="{00000000-0005-0000-0000-0000EA650000}"/>
    <cellStyle name="Normal 55 2 4 4" xfId="24109" xr:uid="{00000000-0005-0000-0000-0000EB650000}"/>
    <cellStyle name="Normal 55 2 4 5" xfId="37118" xr:uid="{00000000-0005-0000-0000-0000EC650000}"/>
    <cellStyle name="Normal 55 2 5" xfId="18212" xr:uid="{00000000-0005-0000-0000-0000ED650000}"/>
    <cellStyle name="Normal 55 2 5 2" xfId="29863" xr:uid="{00000000-0005-0000-0000-0000EE650000}"/>
    <cellStyle name="Normal 55 2 6" xfId="12402" xr:uid="{00000000-0005-0000-0000-0000EF650000}"/>
    <cellStyle name="Normal 55 2 7" xfId="24104" xr:uid="{00000000-0005-0000-0000-0000F0650000}"/>
    <cellStyle name="Normal 55 2 8" xfId="37119" xr:uid="{00000000-0005-0000-0000-0000F1650000}"/>
    <cellStyle name="Normal 55 3" xfId="1512" xr:uid="{00000000-0005-0000-0000-0000F2650000}"/>
    <cellStyle name="Normal 55 3 2" xfId="1513" xr:uid="{00000000-0005-0000-0000-0000F3650000}"/>
    <cellStyle name="Normal 55 3 2 2" xfId="3566" xr:uid="{00000000-0005-0000-0000-0000F4650000}"/>
    <cellStyle name="Normal 55 3 2 2 2" xfId="7800" xr:uid="{00000000-0005-0000-0000-0000F5650000}"/>
    <cellStyle name="Normal 55 3 2 2 2 2" xfId="18220" xr:uid="{00000000-0005-0000-0000-0000F6650000}"/>
    <cellStyle name="Normal 55 3 2 2 2 3" xfId="29871" xr:uid="{00000000-0005-0000-0000-0000F7650000}"/>
    <cellStyle name="Normal 55 3 2 2 2 4" xfId="37120" xr:uid="{00000000-0005-0000-0000-0000F8650000}"/>
    <cellStyle name="Normal 55 3 2 2 3" xfId="12410" xr:uid="{00000000-0005-0000-0000-0000F9650000}"/>
    <cellStyle name="Normal 55 3 2 2 4" xfId="24112" xr:uid="{00000000-0005-0000-0000-0000FA650000}"/>
    <cellStyle name="Normal 55 3 2 2 5" xfId="37121" xr:uid="{00000000-0005-0000-0000-0000FB650000}"/>
    <cellStyle name="Normal 55 3 2 3" xfId="6212" xr:uid="{00000000-0005-0000-0000-0000FC650000}"/>
    <cellStyle name="Normal 55 3 2 3 2" xfId="18221" xr:uid="{00000000-0005-0000-0000-0000FD650000}"/>
    <cellStyle name="Normal 55 3 2 3 2 2" xfId="29872" xr:uid="{00000000-0005-0000-0000-0000FE650000}"/>
    <cellStyle name="Normal 55 3 2 3 3" xfId="12411" xr:uid="{00000000-0005-0000-0000-0000FF650000}"/>
    <cellStyle name="Normal 55 3 2 3 4" xfId="24113" xr:uid="{00000000-0005-0000-0000-000000660000}"/>
    <cellStyle name="Normal 55 3 2 3 5" xfId="37122" xr:uid="{00000000-0005-0000-0000-000001660000}"/>
    <cellStyle name="Normal 55 3 2 4" xfId="18219" xr:uid="{00000000-0005-0000-0000-000002660000}"/>
    <cellStyle name="Normal 55 3 2 4 2" xfId="29870" xr:uid="{00000000-0005-0000-0000-000003660000}"/>
    <cellStyle name="Normal 55 3 2 5" xfId="12409" xr:uid="{00000000-0005-0000-0000-000004660000}"/>
    <cellStyle name="Normal 55 3 2 6" xfId="24111" xr:uid="{00000000-0005-0000-0000-000005660000}"/>
    <cellStyle name="Normal 55 3 2 7" xfId="37123" xr:uid="{00000000-0005-0000-0000-000006660000}"/>
    <cellStyle name="Normal 55 3 3" xfId="3565" xr:uid="{00000000-0005-0000-0000-000007660000}"/>
    <cellStyle name="Normal 55 3 3 2" xfId="7799" xr:uid="{00000000-0005-0000-0000-000008660000}"/>
    <cellStyle name="Normal 55 3 3 2 2" xfId="18222" xr:uid="{00000000-0005-0000-0000-000009660000}"/>
    <cellStyle name="Normal 55 3 3 2 3" xfId="29873" xr:uid="{00000000-0005-0000-0000-00000A660000}"/>
    <cellStyle name="Normal 55 3 3 2 4" xfId="37124" xr:uid="{00000000-0005-0000-0000-00000B660000}"/>
    <cellStyle name="Normal 55 3 3 3" xfId="12412" xr:uid="{00000000-0005-0000-0000-00000C660000}"/>
    <cellStyle name="Normal 55 3 3 4" xfId="24114" xr:uid="{00000000-0005-0000-0000-00000D660000}"/>
    <cellStyle name="Normal 55 3 3 5" xfId="37125" xr:uid="{00000000-0005-0000-0000-00000E660000}"/>
    <cellStyle name="Normal 55 3 4" xfId="5488" xr:uid="{00000000-0005-0000-0000-00000F660000}"/>
    <cellStyle name="Normal 55 3 4 2" xfId="18223" xr:uid="{00000000-0005-0000-0000-000010660000}"/>
    <cellStyle name="Normal 55 3 4 2 2" xfId="29874" xr:uid="{00000000-0005-0000-0000-000011660000}"/>
    <cellStyle name="Normal 55 3 4 3" xfId="12413" xr:uid="{00000000-0005-0000-0000-000012660000}"/>
    <cellStyle name="Normal 55 3 4 4" xfId="24115" xr:uid="{00000000-0005-0000-0000-000013660000}"/>
    <cellStyle name="Normal 55 3 4 5" xfId="37126" xr:uid="{00000000-0005-0000-0000-000014660000}"/>
    <cellStyle name="Normal 55 3 5" xfId="18218" xr:uid="{00000000-0005-0000-0000-000015660000}"/>
    <cellStyle name="Normal 55 3 5 2" xfId="29869" xr:uid="{00000000-0005-0000-0000-000016660000}"/>
    <cellStyle name="Normal 55 3 6" xfId="12408" xr:uid="{00000000-0005-0000-0000-000017660000}"/>
    <cellStyle name="Normal 55 3 7" xfId="24110" xr:uid="{00000000-0005-0000-0000-000018660000}"/>
    <cellStyle name="Normal 55 3 8" xfId="37127" xr:uid="{00000000-0005-0000-0000-000019660000}"/>
    <cellStyle name="Normal 55 4" xfId="1514" xr:uid="{00000000-0005-0000-0000-00001A660000}"/>
    <cellStyle name="Normal 55 4 2" xfId="3567" xr:uid="{00000000-0005-0000-0000-00001B660000}"/>
    <cellStyle name="Normal 55 4 2 2" xfId="7801" xr:uid="{00000000-0005-0000-0000-00001C660000}"/>
    <cellStyle name="Normal 55 4 2 2 2" xfId="18225" xr:uid="{00000000-0005-0000-0000-00001D660000}"/>
    <cellStyle name="Normal 55 4 2 2 3" xfId="29876" xr:uid="{00000000-0005-0000-0000-00001E660000}"/>
    <cellStyle name="Normal 55 4 2 2 4" xfId="37128" xr:uid="{00000000-0005-0000-0000-00001F660000}"/>
    <cellStyle name="Normal 55 4 2 3" xfId="12415" xr:uid="{00000000-0005-0000-0000-000020660000}"/>
    <cellStyle name="Normal 55 4 2 4" xfId="24117" xr:uid="{00000000-0005-0000-0000-000021660000}"/>
    <cellStyle name="Normal 55 4 2 5" xfId="37129" xr:uid="{00000000-0005-0000-0000-000022660000}"/>
    <cellStyle name="Normal 55 4 3" xfId="6213" xr:uid="{00000000-0005-0000-0000-000023660000}"/>
    <cellStyle name="Normal 55 4 3 2" xfId="18226" xr:uid="{00000000-0005-0000-0000-000024660000}"/>
    <cellStyle name="Normal 55 4 3 2 2" xfId="29877" xr:uid="{00000000-0005-0000-0000-000025660000}"/>
    <cellStyle name="Normal 55 4 3 3" xfId="12416" xr:uid="{00000000-0005-0000-0000-000026660000}"/>
    <cellStyle name="Normal 55 4 3 4" xfId="24118" xr:uid="{00000000-0005-0000-0000-000027660000}"/>
    <cellStyle name="Normal 55 4 3 5" xfId="37130" xr:uid="{00000000-0005-0000-0000-000028660000}"/>
    <cellStyle name="Normal 55 4 4" xfId="18224" xr:uid="{00000000-0005-0000-0000-000029660000}"/>
    <cellStyle name="Normal 55 4 4 2" xfId="29875" xr:uid="{00000000-0005-0000-0000-00002A660000}"/>
    <cellStyle name="Normal 55 4 5" xfId="12414" xr:uid="{00000000-0005-0000-0000-00002B660000}"/>
    <cellStyle name="Normal 55 4 6" xfId="24116" xr:uid="{00000000-0005-0000-0000-00002C660000}"/>
    <cellStyle name="Normal 55 4 7" xfId="37131" xr:uid="{00000000-0005-0000-0000-00002D660000}"/>
    <cellStyle name="Normal 55 5" xfId="3562" xr:uid="{00000000-0005-0000-0000-00002E660000}"/>
    <cellStyle name="Normal 55 5 2" xfId="7796" xr:uid="{00000000-0005-0000-0000-00002F660000}"/>
    <cellStyle name="Normal 55 5 2 2" xfId="18227" xr:uid="{00000000-0005-0000-0000-000030660000}"/>
    <cellStyle name="Normal 55 5 2 3" xfId="29878" xr:uid="{00000000-0005-0000-0000-000031660000}"/>
    <cellStyle name="Normal 55 5 2 4" xfId="37132" xr:uid="{00000000-0005-0000-0000-000032660000}"/>
    <cellStyle name="Normal 55 5 3" xfId="12417" xr:uid="{00000000-0005-0000-0000-000033660000}"/>
    <cellStyle name="Normal 55 5 4" xfId="24119" xr:uid="{00000000-0005-0000-0000-000034660000}"/>
    <cellStyle name="Normal 55 5 5" xfId="37133" xr:uid="{00000000-0005-0000-0000-000035660000}"/>
    <cellStyle name="Normal 55 6" xfId="4795" xr:uid="{00000000-0005-0000-0000-000036660000}"/>
    <cellStyle name="Normal 55 6 2" xfId="18228" xr:uid="{00000000-0005-0000-0000-000037660000}"/>
    <cellStyle name="Normal 55 6 2 2" xfId="29879" xr:uid="{00000000-0005-0000-0000-000038660000}"/>
    <cellStyle name="Normal 55 6 3" xfId="12418" xr:uid="{00000000-0005-0000-0000-000039660000}"/>
    <cellStyle name="Normal 55 6 4" xfId="24120" xr:uid="{00000000-0005-0000-0000-00003A660000}"/>
    <cellStyle name="Normal 55 6 5" xfId="37134" xr:uid="{00000000-0005-0000-0000-00003B660000}"/>
    <cellStyle name="Normal 55 7" xfId="18211" xr:uid="{00000000-0005-0000-0000-00003C660000}"/>
    <cellStyle name="Normal 55 7 2" xfId="29862" xr:uid="{00000000-0005-0000-0000-00003D660000}"/>
    <cellStyle name="Normal 55 8" xfId="12401" xr:uid="{00000000-0005-0000-0000-00003E660000}"/>
    <cellStyle name="Normal 55 9" xfId="24103" xr:uid="{00000000-0005-0000-0000-00003F660000}"/>
    <cellStyle name="Normal 56" xfId="1515" xr:uid="{00000000-0005-0000-0000-000040660000}"/>
    <cellStyle name="Normal 56 10" xfId="37135" xr:uid="{00000000-0005-0000-0000-000041660000}"/>
    <cellStyle name="Normal 56 2" xfId="1516" xr:uid="{00000000-0005-0000-0000-000042660000}"/>
    <cellStyle name="Normal 56 2 2" xfId="1517" xr:uid="{00000000-0005-0000-0000-000043660000}"/>
    <cellStyle name="Normal 56 2 2 2" xfId="3570" xr:uid="{00000000-0005-0000-0000-000044660000}"/>
    <cellStyle name="Normal 56 2 2 2 2" xfId="7804" xr:uid="{00000000-0005-0000-0000-000045660000}"/>
    <cellStyle name="Normal 56 2 2 2 2 2" xfId="18232" xr:uid="{00000000-0005-0000-0000-000046660000}"/>
    <cellStyle name="Normal 56 2 2 2 2 3" xfId="29883" xr:uid="{00000000-0005-0000-0000-000047660000}"/>
    <cellStyle name="Normal 56 2 2 2 2 4" xfId="37136" xr:uid="{00000000-0005-0000-0000-000048660000}"/>
    <cellStyle name="Normal 56 2 2 2 3" xfId="12422" xr:uid="{00000000-0005-0000-0000-000049660000}"/>
    <cellStyle name="Normal 56 2 2 2 4" xfId="24124" xr:uid="{00000000-0005-0000-0000-00004A660000}"/>
    <cellStyle name="Normal 56 2 2 2 5" xfId="37137" xr:uid="{00000000-0005-0000-0000-00004B660000}"/>
    <cellStyle name="Normal 56 2 2 3" xfId="6214" xr:uid="{00000000-0005-0000-0000-00004C660000}"/>
    <cellStyle name="Normal 56 2 2 3 2" xfId="18233" xr:uid="{00000000-0005-0000-0000-00004D660000}"/>
    <cellStyle name="Normal 56 2 2 3 2 2" xfId="29884" xr:uid="{00000000-0005-0000-0000-00004E660000}"/>
    <cellStyle name="Normal 56 2 2 3 3" xfId="12423" xr:uid="{00000000-0005-0000-0000-00004F660000}"/>
    <cellStyle name="Normal 56 2 2 3 4" xfId="24125" xr:uid="{00000000-0005-0000-0000-000050660000}"/>
    <cellStyle name="Normal 56 2 2 3 5" xfId="37138" xr:uid="{00000000-0005-0000-0000-000051660000}"/>
    <cellStyle name="Normal 56 2 2 4" xfId="18231" xr:uid="{00000000-0005-0000-0000-000052660000}"/>
    <cellStyle name="Normal 56 2 2 4 2" xfId="29882" xr:uid="{00000000-0005-0000-0000-000053660000}"/>
    <cellStyle name="Normal 56 2 2 5" xfId="12421" xr:uid="{00000000-0005-0000-0000-000054660000}"/>
    <cellStyle name="Normal 56 2 2 6" xfId="24123" xr:uid="{00000000-0005-0000-0000-000055660000}"/>
    <cellStyle name="Normal 56 2 2 7" xfId="37139" xr:uid="{00000000-0005-0000-0000-000056660000}"/>
    <cellStyle name="Normal 56 2 3" xfId="3569" xr:uid="{00000000-0005-0000-0000-000057660000}"/>
    <cellStyle name="Normal 56 2 3 2" xfId="7803" xr:uid="{00000000-0005-0000-0000-000058660000}"/>
    <cellStyle name="Normal 56 2 3 2 2" xfId="18234" xr:uid="{00000000-0005-0000-0000-000059660000}"/>
    <cellStyle name="Normal 56 2 3 2 3" xfId="29885" xr:uid="{00000000-0005-0000-0000-00005A660000}"/>
    <cellStyle name="Normal 56 2 3 2 4" xfId="37140" xr:uid="{00000000-0005-0000-0000-00005B660000}"/>
    <cellStyle name="Normal 56 2 3 3" xfId="12424" xr:uid="{00000000-0005-0000-0000-00005C660000}"/>
    <cellStyle name="Normal 56 2 3 4" xfId="24126" xr:uid="{00000000-0005-0000-0000-00005D660000}"/>
    <cellStyle name="Normal 56 2 3 5" xfId="37141" xr:uid="{00000000-0005-0000-0000-00005E660000}"/>
    <cellStyle name="Normal 56 2 4" xfId="5038" xr:uid="{00000000-0005-0000-0000-00005F660000}"/>
    <cellStyle name="Normal 56 2 4 2" xfId="18235" xr:uid="{00000000-0005-0000-0000-000060660000}"/>
    <cellStyle name="Normal 56 2 4 2 2" xfId="29886" xr:uid="{00000000-0005-0000-0000-000061660000}"/>
    <cellStyle name="Normal 56 2 4 3" xfId="12425" xr:uid="{00000000-0005-0000-0000-000062660000}"/>
    <cellStyle name="Normal 56 2 4 4" xfId="24127" xr:uid="{00000000-0005-0000-0000-000063660000}"/>
    <cellStyle name="Normal 56 2 4 5" xfId="37142" xr:uid="{00000000-0005-0000-0000-000064660000}"/>
    <cellStyle name="Normal 56 2 5" xfId="18230" xr:uid="{00000000-0005-0000-0000-000065660000}"/>
    <cellStyle name="Normal 56 2 5 2" xfId="29881" xr:uid="{00000000-0005-0000-0000-000066660000}"/>
    <cellStyle name="Normal 56 2 6" xfId="12420" xr:uid="{00000000-0005-0000-0000-000067660000}"/>
    <cellStyle name="Normal 56 2 7" xfId="24122" xr:uid="{00000000-0005-0000-0000-000068660000}"/>
    <cellStyle name="Normal 56 2 8" xfId="37143" xr:uid="{00000000-0005-0000-0000-000069660000}"/>
    <cellStyle name="Normal 56 3" xfId="1518" xr:uid="{00000000-0005-0000-0000-00006A660000}"/>
    <cellStyle name="Normal 56 3 2" xfId="1519" xr:uid="{00000000-0005-0000-0000-00006B660000}"/>
    <cellStyle name="Normal 56 3 2 2" xfId="3572" xr:uid="{00000000-0005-0000-0000-00006C660000}"/>
    <cellStyle name="Normal 56 3 2 2 2" xfId="7806" xr:uid="{00000000-0005-0000-0000-00006D660000}"/>
    <cellStyle name="Normal 56 3 2 2 2 2" xfId="18238" xr:uid="{00000000-0005-0000-0000-00006E660000}"/>
    <cellStyle name="Normal 56 3 2 2 2 3" xfId="29889" xr:uid="{00000000-0005-0000-0000-00006F660000}"/>
    <cellStyle name="Normal 56 3 2 2 2 4" xfId="37144" xr:uid="{00000000-0005-0000-0000-000070660000}"/>
    <cellStyle name="Normal 56 3 2 2 3" xfId="12428" xr:uid="{00000000-0005-0000-0000-000071660000}"/>
    <cellStyle name="Normal 56 3 2 2 4" xfId="24130" xr:uid="{00000000-0005-0000-0000-000072660000}"/>
    <cellStyle name="Normal 56 3 2 2 5" xfId="37145" xr:uid="{00000000-0005-0000-0000-000073660000}"/>
    <cellStyle name="Normal 56 3 2 3" xfId="6215" xr:uid="{00000000-0005-0000-0000-000074660000}"/>
    <cellStyle name="Normal 56 3 2 3 2" xfId="18239" xr:uid="{00000000-0005-0000-0000-000075660000}"/>
    <cellStyle name="Normal 56 3 2 3 2 2" xfId="29890" xr:uid="{00000000-0005-0000-0000-000076660000}"/>
    <cellStyle name="Normal 56 3 2 3 3" xfId="12429" xr:uid="{00000000-0005-0000-0000-000077660000}"/>
    <cellStyle name="Normal 56 3 2 3 4" xfId="24131" xr:uid="{00000000-0005-0000-0000-000078660000}"/>
    <cellStyle name="Normal 56 3 2 3 5" xfId="37146" xr:uid="{00000000-0005-0000-0000-000079660000}"/>
    <cellStyle name="Normal 56 3 2 4" xfId="18237" xr:uid="{00000000-0005-0000-0000-00007A660000}"/>
    <cellStyle name="Normal 56 3 2 4 2" xfId="29888" xr:uid="{00000000-0005-0000-0000-00007B660000}"/>
    <cellStyle name="Normal 56 3 2 5" xfId="12427" xr:uid="{00000000-0005-0000-0000-00007C660000}"/>
    <cellStyle name="Normal 56 3 2 6" xfId="24129" xr:uid="{00000000-0005-0000-0000-00007D660000}"/>
    <cellStyle name="Normal 56 3 2 7" xfId="37147" xr:uid="{00000000-0005-0000-0000-00007E660000}"/>
    <cellStyle name="Normal 56 3 3" xfId="3571" xr:uid="{00000000-0005-0000-0000-00007F660000}"/>
    <cellStyle name="Normal 56 3 3 2" xfId="7805" xr:uid="{00000000-0005-0000-0000-000080660000}"/>
    <cellStyle name="Normal 56 3 3 2 2" xfId="18240" xr:uid="{00000000-0005-0000-0000-000081660000}"/>
    <cellStyle name="Normal 56 3 3 2 3" xfId="29891" xr:uid="{00000000-0005-0000-0000-000082660000}"/>
    <cellStyle name="Normal 56 3 3 2 4" xfId="37148" xr:uid="{00000000-0005-0000-0000-000083660000}"/>
    <cellStyle name="Normal 56 3 3 3" xfId="12430" xr:uid="{00000000-0005-0000-0000-000084660000}"/>
    <cellStyle name="Normal 56 3 3 4" xfId="24132" xr:uid="{00000000-0005-0000-0000-000085660000}"/>
    <cellStyle name="Normal 56 3 3 5" xfId="37149" xr:uid="{00000000-0005-0000-0000-000086660000}"/>
    <cellStyle name="Normal 56 3 4" xfId="5489" xr:uid="{00000000-0005-0000-0000-000087660000}"/>
    <cellStyle name="Normal 56 3 4 2" xfId="18241" xr:uid="{00000000-0005-0000-0000-000088660000}"/>
    <cellStyle name="Normal 56 3 4 2 2" xfId="29892" xr:uid="{00000000-0005-0000-0000-000089660000}"/>
    <cellStyle name="Normal 56 3 4 3" xfId="12431" xr:uid="{00000000-0005-0000-0000-00008A660000}"/>
    <cellStyle name="Normal 56 3 4 4" xfId="24133" xr:uid="{00000000-0005-0000-0000-00008B660000}"/>
    <cellStyle name="Normal 56 3 4 5" xfId="37150" xr:uid="{00000000-0005-0000-0000-00008C660000}"/>
    <cellStyle name="Normal 56 3 5" xfId="18236" xr:uid="{00000000-0005-0000-0000-00008D660000}"/>
    <cellStyle name="Normal 56 3 5 2" xfId="29887" xr:uid="{00000000-0005-0000-0000-00008E660000}"/>
    <cellStyle name="Normal 56 3 6" xfId="12426" xr:uid="{00000000-0005-0000-0000-00008F660000}"/>
    <cellStyle name="Normal 56 3 7" xfId="24128" xr:uid="{00000000-0005-0000-0000-000090660000}"/>
    <cellStyle name="Normal 56 3 8" xfId="37151" xr:uid="{00000000-0005-0000-0000-000091660000}"/>
    <cellStyle name="Normal 56 4" xfId="1520" xr:uid="{00000000-0005-0000-0000-000092660000}"/>
    <cellStyle name="Normal 56 4 2" xfId="3573" xr:uid="{00000000-0005-0000-0000-000093660000}"/>
    <cellStyle name="Normal 56 4 2 2" xfId="7807" xr:uid="{00000000-0005-0000-0000-000094660000}"/>
    <cellStyle name="Normal 56 4 2 2 2" xfId="18243" xr:uid="{00000000-0005-0000-0000-000095660000}"/>
    <cellStyle name="Normal 56 4 2 2 3" xfId="29894" xr:uid="{00000000-0005-0000-0000-000096660000}"/>
    <cellStyle name="Normal 56 4 2 2 4" xfId="37152" xr:uid="{00000000-0005-0000-0000-000097660000}"/>
    <cellStyle name="Normal 56 4 2 3" xfId="12433" xr:uid="{00000000-0005-0000-0000-000098660000}"/>
    <cellStyle name="Normal 56 4 2 4" xfId="24135" xr:uid="{00000000-0005-0000-0000-000099660000}"/>
    <cellStyle name="Normal 56 4 2 5" xfId="37153" xr:uid="{00000000-0005-0000-0000-00009A660000}"/>
    <cellStyle name="Normal 56 4 3" xfId="6216" xr:uid="{00000000-0005-0000-0000-00009B660000}"/>
    <cellStyle name="Normal 56 4 3 2" xfId="18244" xr:uid="{00000000-0005-0000-0000-00009C660000}"/>
    <cellStyle name="Normal 56 4 3 2 2" xfId="29895" xr:uid="{00000000-0005-0000-0000-00009D660000}"/>
    <cellStyle name="Normal 56 4 3 3" xfId="12434" xr:uid="{00000000-0005-0000-0000-00009E660000}"/>
    <cellStyle name="Normal 56 4 3 4" xfId="24136" xr:uid="{00000000-0005-0000-0000-00009F660000}"/>
    <cellStyle name="Normal 56 4 3 5" xfId="37154" xr:uid="{00000000-0005-0000-0000-0000A0660000}"/>
    <cellStyle name="Normal 56 4 4" xfId="18242" xr:uid="{00000000-0005-0000-0000-0000A1660000}"/>
    <cellStyle name="Normal 56 4 4 2" xfId="29893" xr:uid="{00000000-0005-0000-0000-0000A2660000}"/>
    <cellStyle name="Normal 56 4 5" xfId="12432" xr:uid="{00000000-0005-0000-0000-0000A3660000}"/>
    <cellStyle name="Normal 56 4 6" xfId="24134" xr:uid="{00000000-0005-0000-0000-0000A4660000}"/>
    <cellStyle name="Normal 56 4 7" xfId="37155" xr:uid="{00000000-0005-0000-0000-0000A5660000}"/>
    <cellStyle name="Normal 56 5" xfId="3568" xr:uid="{00000000-0005-0000-0000-0000A6660000}"/>
    <cellStyle name="Normal 56 5 2" xfId="7802" xr:uid="{00000000-0005-0000-0000-0000A7660000}"/>
    <cellStyle name="Normal 56 5 2 2" xfId="18245" xr:uid="{00000000-0005-0000-0000-0000A8660000}"/>
    <cellStyle name="Normal 56 5 2 3" xfId="29896" xr:uid="{00000000-0005-0000-0000-0000A9660000}"/>
    <cellStyle name="Normal 56 5 2 4" xfId="37156" xr:uid="{00000000-0005-0000-0000-0000AA660000}"/>
    <cellStyle name="Normal 56 5 3" xfId="12435" xr:uid="{00000000-0005-0000-0000-0000AB660000}"/>
    <cellStyle name="Normal 56 5 4" xfId="24137" xr:uid="{00000000-0005-0000-0000-0000AC660000}"/>
    <cellStyle name="Normal 56 5 5" xfId="37157" xr:uid="{00000000-0005-0000-0000-0000AD660000}"/>
    <cellStyle name="Normal 56 6" xfId="4796" xr:uid="{00000000-0005-0000-0000-0000AE660000}"/>
    <cellStyle name="Normal 56 6 2" xfId="18246" xr:uid="{00000000-0005-0000-0000-0000AF660000}"/>
    <cellStyle name="Normal 56 6 2 2" xfId="29897" xr:uid="{00000000-0005-0000-0000-0000B0660000}"/>
    <cellStyle name="Normal 56 6 3" xfId="12436" xr:uid="{00000000-0005-0000-0000-0000B1660000}"/>
    <cellStyle name="Normal 56 6 4" xfId="24138" xr:uid="{00000000-0005-0000-0000-0000B2660000}"/>
    <cellStyle name="Normal 56 6 5" xfId="37158" xr:uid="{00000000-0005-0000-0000-0000B3660000}"/>
    <cellStyle name="Normal 56 7" xfId="18229" xr:uid="{00000000-0005-0000-0000-0000B4660000}"/>
    <cellStyle name="Normal 56 7 2" xfId="29880" xr:uid="{00000000-0005-0000-0000-0000B5660000}"/>
    <cellStyle name="Normal 56 8" xfId="12419" xr:uid="{00000000-0005-0000-0000-0000B6660000}"/>
    <cellStyle name="Normal 56 9" xfId="24121" xr:uid="{00000000-0005-0000-0000-0000B7660000}"/>
    <cellStyle name="Normal 57" xfId="1521" xr:uid="{00000000-0005-0000-0000-0000B8660000}"/>
    <cellStyle name="Normal 57 10" xfId="37159" xr:uid="{00000000-0005-0000-0000-0000B9660000}"/>
    <cellStyle name="Normal 57 2" xfId="1522" xr:uid="{00000000-0005-0000-0000-0000BA660000}"/>
    <cellStyle name="Normal 57 2 2" xfId="1523" xr:uid="{00000000-0005-0000-0000-0000BB660000}"/>
    <cellStyle name="Normal 57 2 2 2" xfId="3576" xr:uid="{00000000-0005-0000-0000-0000BC660000}"/>
    <cellStyle name="Normal 57 2 2 2 2" xfId="7810" xr:uid="{00000000-0005-0000-0000-0000BD660000}"/>
    <cellStyle name="Normal 57 2 2 2 2 2" xfId="18250" xr:uid="{00000000-0005-0000-0000-0000BE660000}"/>
    <cellStyle name="Normal 57 2 2 2 2 3" xfId="29901" xr:uid="{00000000-0005-0000-0000-0000BF660000}"/>
    <cellStyle name="Normal 57 2 2 2 2 4" xfId="37160" xr:uid="{00000000-0005-0000-0000-0000C0660000}"/>
    <cellStyle name="Normal 57 2 2 2 3" xfId="12440" xr:uid="{00000000-0005-0000-0000-0000C1660000}"/>
    <cellStyle name="Normal 57 2 2 2 4" xfId="24142" xr:uid="{00000000-0005-0000-0000-0000C2660000}"/>
    <cellStyle name="Normal 57 2 2 2 5" xfId="37161" xr:uid="{00000000-0005-0000-0000-0000C3660000}"/>
    <cellStyle name="Normal 57 2 2 3" xfId="6217" xr:uid="{00000000-0005-0000-0000-0000C4660000}"/>
    <cellStyle name="Normal 57 2 2 3 2" xfId="18251" xr:uid="{00000000-0005-0000-0000-0000C5660000}"/>
    <cellStyle name="Normal 57 2 2 3 2 2" xfId="29902" xr:uid="{00000000-0005-0000-0000-0000C6660000}"/>
    <cellStyle name="Normal 57 2 2 3 3" xfId="12441" xr:uid="{00000000-0005-0000-0000-0000C7660000}"/>
    <cellStyle name="Normal 57 2 2 3 4" xfId="24143" xr:uid="{00000000-0005-0000-0000-0000C8660000}"/>
    <cellStyle name="Normal 57 2 2 3 5" xfId="37162" xr:uid="{00000000-0005-0000-0000-0000C9660000}"/>
    <cellStyle name="Normal 57 2 2 4" xfId="18249" xr:uid="{00000000-0005-0000-0000-0000CA660000}"/>
    <cellStyle name="Normal 57 2 2 4 2" xfId="29900" xr:uid="{00000000-0005-0000-0000-0000CB660000}"/>
    <cellStyle name="Normal 57 2 2 5" xfId="12439" xr:uid="{00000000-0005-0000-0000-0000CC660000}"/>
    <cellStyle name="Normal 57 2 2 6" xfId="24141" xr:uid="{00000000-0005-0000-0000-0000CD660000}"/>
    <cellStyle name="Normal 57 2 2 7" xfId="37163" xr:uid="{00000000-0005-0000-0000-0000CE660000}"/>
    <cellStyle name="Normal 57 2 3" xfId="3575" xr:uid="{00000000-0005-0000-0000-0000CF660000}"/>
    <cellStyle name="Normal 57 2 3 2" xfId="7809" xr:uid="{00000000-0005-0000-0000-0000D0660000}"/>
    <cellStyle name="Normal 57 2 3 2 2" xfId="18252" xr:uid="{00000000-0005-0000-0000-0000D1660000}"/>
    <cellStyle name="Normal 57 2 3 2 3" xfId="29903" xr:uid="{00000000-0005-0000-0000-0000D2660000}"/>
    <cellStyle name="Normal 57 2 3 2 4" xfId="37164" xr:uid="{00000000-0005-0000-0000-0000D3660000}"/>
    <cellStyle name="Normal 57 2 3 3" xfId="12442" xr:uid="{00000000-0005-0000-0000-0000D4660000}"/>
    <cellStyle name="Normal 57 2 3 4" xfId="24144" xr:uid="{00000000-0005-0000-0000-0000D5660000}"/>
    <cellStyle name="Normal 57 2 3 5" xfId="37165" xr:uid="{00000000-0005-0000-0000-0000D6660000}"/>
    <cellStyle name="Normal 57 2 4" xfId="5039" xr:uid="{00000000-0005-0000-0000-0000D7660000}"/>
    <cellStyle name="Normal 57 2 4 2" xfId="18253" xr:uid="{00000000-0005-0000-0000-0000D8660000}"/>
    <cellStyle name="Normal 57 2 4 2 2" xfId="29904" xr:uid="{00000000-0005-0000-0000-0000D9660000}"/>
    <cellStyle name="Normal 57 2 4 3" xfId="12443" xr:uid="{00000000-0005-0000-0000-0000DA660000}"/>
    <cellStyle name="Normal 57 2 4 4" xfId="24145" xr:uid="{00000000-0005-0000-0000-0000DB660000}"/>
    <cellStyle name="Normal 57 2 4 5" xfId="37166" xr:uid="{00000000-0005-0000-0000-0000DC660000}"/>
    <cellStyle name="Normal 57 2 5" xfId="18248" xr:uid="{00000000-0005-0000-0000-0000DD660000}"/>
    <cellStyle name="Normal 57 2 5 2" xfId="29899" xr:uid="{00000000-0005-0000-0000-0000DE660000}"/>
    <cellStyle name="Normal 57 2 6" xfId="12438" xr:uid="{00000000-0005-0000-0000-0000DF660000}"/>
    <cellStyle name="Normal 57 2 7" xfId="24140" xr:uid="{00000000-0005-0000-0000-0000E0660000}"/>
    <cellStyle name="Normal 57 2 8" xfId="37167" xr:uid="{00000000-0005-0000-0000-0000E1660000}"/>
    <cellStyle name="Normal 57 3" xfId="1524" xr:uid="{00000000-0005-0000-0000-0000E2660000}"/>
    <cellStyle name="Normal 57 3 2" xfId="1525" xr:uid="{00000000-0005-0000-0000-0000E3660000}"/>
    <cellStyle name="Normal 57 3 2 2" xfId="3578" xr:uid="{00000000-0005-0000-0000-0000E4660000}"/>
    <cellStyle name="Normal 57 3 2 2 2" xfId="7812" xr:uid="{00000000-0005-0000-0000-0000E5660000}"/>
    <cellStyle name="Normal 57 3 2 2 2 2" xfId="18256" xr:uid="{00000000-0005-0000-0000-0000E6660000}"/>
    <cellStyle name="Normal 57 3 2 2 2 3" xfId="29907" xr:uid="{00000000-0005-0000-0000-0000E7660000}"/>
    <cellStyle name="Normal 57 3 2 2 2 4" xfId="37168" xr:uid="{00000000-0005-0000-0000-0000E8660000}"/>
    <cellStyle name="Normal 57 3 2 2 3" xfId="12446" xr:uid="{00000000-0005-0000-0000-0000E9660000}"/>
    <cellStyle name="Normal 57 3 2 2 4" xfId="24148" xr:uid="{00000000-0005-0000-0000-0000EA660000}"/>
    <cellStyle name="Normal 57 3 2 2 5" xfId="37169" xr:uid="{00000000-0005-0000-0000-0000EB660000}"/>
    <cellStyle name="Normal 57 3 2 3" xfId="6218" xr:uid="{00000000-0005-0000-0000-0000EC660000}"/>
    <cellStyle name="Normal 57 3 2 3 2" xfId="18257" xr:uid="{00000000-0005-0000-0000-0000ED660000}"/>
    <cellStyle name="Normal 57 3 2 3 2 2" xfId="29908" xr:uid="{00000000-0005-0000-0000-0000EE660000}"/>
    <cellStyle name="Normal 57 3 2 3 3" xfId="12447" xr:uid="{00000000-0005-0000-0000-0000EF660000}"/>
    <cellStyle name="Normal 57 3 2 3 4" xfId="24149" xr:uid="{00000000-0005-0000-0000-0000F0660000}"/>
    <cellStyle name="Normal 57 3 2 3 5" xfId="37170" xr:uid="{00000000-0005-0000-0000-0000F1660000}"/>
    <cellStyle name="Normal 57 3 2 4" xfId="18255" xr:uid="{00000000-0005-0000-0000-0000F2660000}"/>
    <cellStyle name="Normal 57 3 2 4 2" xfId="29906" xr:uid="{00000000-0005-0000-0000-0000F3660000}"/>
    <cellStyle name="Normal 57 3 2 5" xfId="12445" xr:uid="{00000000-0005-0000-0000-0000F4660000}"/>
    <cellStyle name="Normal 57 3 2 6" xfId="24147" xr:uid="{00000000-0005-0000-0000-0000F5660000}"/>
    <cellStyle name="Normal 57 3 2 7" xfId="37171" xr:uid="{00000000-0005-0000-0000-0000F6660000}"/>
    <cellStyle name="Normal 57 3 3" xfId="3577" xr:uid="{00000000-0005-0000-0000-0000F7660000}"/>
    <cellStyle name="Normal 57 3 3 2" xfId="7811" xr:uid="{00000000-0005-0000-0000-0000F8660000}"/>
    <cellStyle name="Normal 57 3 3 2 2" xfId="18258" xr:uid="{00000000-0005-0000-0000-0000F9660000}"/>
    <cellStyle name="Normal 57 3 3 2 3" xfId="29909" xr:uid="{00000000-0005-0000-0000-0000FA660000}"/>
    <cellStyle name="Normal 57 3 3 2 4" xfId="37172" xr:uid="{00000000-0005-0000-0000-0000FB660000}"/>
    <cellStyle name="Normal 57 3 3 3" xfId="12448" xr:uid="{00000000-0005-0000-0000-0000FC660000}"/>
    <cellStyle name="Normal 57 3 3 4" xfId="24150" xr:uid="{00000000-0005-0000-0000-0000FD660000}"/>
    <cellStyle name="Normal 57 3 3 5" xfId="37173" xr:uid="{00000000-0005-0000-0000-0000FE660000}"/>
    <cellStyle name="Normal 57 3 4" xfId="5490" xr:uid="{00000000-0005-0000-0000-0000FF660000}"/>
    <cellStyle name="Normal 57 3 4 2" xfId="18259" xr:uid="{00000000-0005-0000-0000-000000670000}"/>
    <cellStyle name="Normal 57 3 4 2 2" xfId="29910" xr:uid="{00000000-0005-0000-0000-000001670000}"/>
    <cellStyle name="Normal 57 3 4 3" xfId="12449" xr:uid="{00000000-0005-0000-0000-000002670000}"/>
    <cellStyle name="Normal 57 3 4 4" xfId="24151" xr:uid="{00000000-0005-0000-0000-000003670000}"/>
    <cellStyle name="Normal 57 3 4 5" xfId="37174" xr:uid="{00000000-0005-0000-0000-000004670000}"/>
    <cellStyle name="Normal 57 3 5" xfId="18254" xr:uid="{00000000-0005-0000-0000-000005670000}"/>
    <cellStyle name="Normal 57 3 5 2" xfId="29905" xr:uid="{00000000-0005-0000-0000-000006670000}"/>
    <cellStyle name="Normal 57 3 6" xfId="12444" xr:uid="{00000000-0005-0000-0000-000007670000}"/>
    <cellStyle name="Normal 57 3 7" xfId="24146" xr:uid="{00000000-0005-0000-0000-000008670000}"/>
    <cellStyle name="Normal 57 3 8" xfId="37175" xr:uid="{00000000-0005-0000-0000-000009670000}"/>
    <cellStyle name="Normal 57 4" xfId="1526" xr:uid="{00000000-0005-0000-0000-00000A670000}"/>
    <cellStyle name="Normal 57 4 2" xfId="3579" xr:uid="{00000000-0005-0000-0000-00000B670000}"/>
    <cellStyle name="Normal 57 4 2 2" xfId="7813" xr:uid="{00000000-0005-0000-0000-00000C670000}"/>
    <cellStyle name="Normal 57 4 2 2 2" xfId="18261" xr:uid="{00000000-0005-0000-0000-00000D670000}"/>
    <cellStyle name="Normal 57 4 2 2 3" xfId="29912" xr:uid="{00000000-0005-0000-0000-00000E670000}"/>
    <cellStyle name="Normal 57 4 2 2 4" xfId="37176" xr:uid="{00000000-0005-0000-0000-00000F670000}"/>
    <cellStyle name="Normal 57 4 2 3" xfId="12451" xr:uid="{00000000-0005-0000-0000-000010670000}"/>
    <cellStyle name="Normal 57 4 2 4" xfId="24153" xr:uid="{00000000-0005-0000-0000-000011670000}"/>
    <cellStyle name="Normal 57 4 2 5" xfId="37177" xr:uid="{00000000-0005-0000-0000-000012670000}"/>
    <cellStyle name="Normal 57 4 3" xfId="6219" xr:uid="{00000000-0005-0000-0000-000013670000}"/>
    <cellStyle name="Normal 57 4 3 2" xfId="18262" xr:uid="{00000000-0005-0000-0000-000014670000}"/>
    <cellStyle name="Normal 57 4 3 2 2" xfId="29913" xr:uid="{00000000-0005-0000-0000-000015670000}"/>
    <cellStyle name="Normal 57 4 3 3" xfId="12452" xr:uid="{00000000-0005-0000-0000-000016670000}"/>
    <cellStyle name="Normal 57 4 3 4" xfId="24154" xr:uid="{00000000-0005-0000-0000-000017670000}"/>
    <cellStyle name="Normal 57 4 3 5" xfId="37178" xr:uid="{00000000-0005-0000-0000-000018670000}"/>
    <cellStyle name="Normal 57 4 4" xfId="18260" xr:uid="{00000000-0005-0000-0000-000019670000}"/>
    <cellStyle name="Normal 57 4 4 2" xfId="29911" xr:uid="{00000000-0005-0000-0000-00001A670000}"/>
    <cellStyle name="Normal 57 4 5" xfId="12450" xr:uid="{00000000-0005-0000-0000-00001B670000}"/>
    <cellStyle name="Normal 57 4 6" xfId="24152" xr:uid="{00000000-0005-0000-0000-00001C670000}"/>
    <cellStyle name="Normal 57 4 7" xfId="37179" xr:uid="{00000000-0005-0000-0000-00001D670000}"/>
    <cellStyle name="Normal 57 5" xfId="3574" xr:uid="{00000000-0005-0000-0000-00001E670000}"/>
    <cellStyle name="Normal 57 5 2" xfId="7808" xr:uid="{00000000-0005-0000-0000-00001F670000}"/>
    <cellStyle name="Normal 57 5 2 2" xfId="18263" xr:uid="{00000000-0005-0000-0000-000020670000}"/>
    <cellStyle name="Normal 57 5 2 3" xfId="29914" xr:uid="{00000000-0005-0000-0000-000021670000}"/>
    <cellStyle name="Normal 57 5 2 4" xfId="37180" xr:uid="{00000000-0005-0000-0000-000022670000}"/>
    <cellStyle name="Normal 57 5 3" xfId="12453" xr:uid="{00000000-0005-0000-0000-000023670000}"/>
    <cellStyle name="Normal 57 5 4" xfId="24155" xr:uid="{00000000-0005-0000-0000-000024670000}"/>
    <cellStyle name="Normal 57 5 5" xfId="37181" xr:uid="{00000000-0005-0000-0000-000025670000}"/>
    <cellStyle name="Normal 57 6" xfId="4797" xr:uid="{00000000-0005-0000-0000-000026670000}"/>
    <cellStyle name="Normal 57 6 2" xfId="18264" xr:uid="{00000000-0005-0000-0000-000027670000}"/>
    <cellStyle name="Normal 57 6 2 2" xfId="29915" xr:uid="{00000000-0005-0000-0000-000028670000}"/>
    <cellStyle name="Normal 57 6 3" xfId="12454" xr:uid="{00000000-0005-0000-0000-000029670000}"/>
    <cellStyle name="Normal 57 6 4" xfId="24156" xr:uid="{00000000-0005-0000-0000-00002A670000}"/>
    <cellStyle name="Normal 57 6 5" xfId="37182" xr:uid="{00000000-0005-0000-0000-00002B670000}"/>
    <cellStyle name="Normal 57 7" xfId="18247" xr:uid="{00000000-0005-0000-0000-00002C670000}"/>
    <cellStyle name="Normal 57 7 2" xfId="29898" xr:uid="{00000000-0005-0000-0000-00002D670000}"/>
    <cellStyle name="Normal 57 8" xfId="12437" xr:uid="{00000000-0005-0000-0000-00002E670000}"/>
    <cellStyle name="Normal 57 9" xfId="24139" xr:uid="{00000000-0005-0000-0000-00002F670000}"/>
    <cellStyle name="Normal 58" xfId="1527" xr:uid="{00000000-0005-0000-0000-000030670000}"/>
    <cellStyle name="Normal 58 10" xfId="37183" xr:uid="{00000000-0005-0000-0000-000031670000}"/>
    <cellStyle name="Normal 58 2" xfId="1528" xr:uid="{00000000-0005-0000-0000-000032670000}"/>
    <cellStyle name="Normal 58 2 2" xfId="1529" xr:uid="{00000000-0005-0000-0000-000033670000}"/>
    <cellStyle name="Normal 58 2 2 2" xfId="3582" xr:uid="{00000000-0005-0000-0000-000034670000}"/>
    <cellStyle name="Normal 58 2 2 2 2" xfId="7816" xr:uid="{00000000-0005-0000-0000-000035670000}"/>
    <cellStyle name="Normal 58 2 2 2 2 2" xfId="18268" xr:uid="{00000000-0005-0000-0000-000036670000}"/>
    <cellStyle name="Normal 58 2 2 2 2 3" xfId="29919" xr:uid="{00000000-0005-0000-0000-000037670000}"/>
    <cellStyle name="Normal 58 2 2 2 2 4" xfId="37184" xr:uid="{00000000-0005-0000-0000-000038670000}"/>
    <cellStyle name="Normal 58 2 2 2 3" xfId="12458" xr:uid="{00000000-0005-0000-0000-000039670000}"/>
    <cellStyle name="Normal 58 2 2 2 4" xfId="24160" xr:uid="{00000000-0005-0000-0000-00003A670000}"/>
    <cellStyle name="Normal 58 2 2 2 5" xfId="37185" xr:uid="{00000000-0005-0000-0000-00003B670000}"/>
    <cellStyle name="Normal 58 2 2 3" xfId="6220" xr:uid="{00000000-0005-0000-0000-00003C670000}"/>
    <cellStyle name="Normal 58 2 2 3 2" xfId="18269" xr:uid="{00000000-0005-0000-0000-00003D670000}"/>
    <cellStyle name="Normal 58 2 2 3 2 2" xfId="29920" xr:uid="{00000000-0005-0000-0000-00003E670000}"/>
    <cellStyle name="Normal 58 2 2 3 3" xfId="12459" xr:uid="{00000000-0005-0000-0000-00003F670000}"/>
    <cellStyle name="Normal 58 2 2 3 4" xfId="24161" xr:uid="{00000000-0005-0000-0000-000040670000}"/>
    <cellStyle name="Normal 58 2 2 3 5" xfId="37186" xr:uid="{00000000-0005-0000-0000-000041670000}"/>
    <cellStyle name="Normal 58 2 2 4" xfId="18267" xr:uid="{00000000-0005-0000-0000-000042670000}"/>
    <cellStyle name="Normal 58 2 2 4 2" xfId="29918" xr:uid="{00000000-0005-0000-0000-000043670000}"/>
    <cellStyle name="Normal 58 2 2 5" xfId="12457" xr:uid="{00000000-0005-0000-0000-000044670000}"/>
    <cellStyle name="Normal 58 2 2 6" xfId="24159" xr:uid="{00000000-0005-0000-0000-000045670000}"/>
    <cellStyle name="Normal 58 2 2 7" xfId="37187" xr:uid="{00000000-0005-0000-0000-000046670000}"/>
    <cellStyle name="Normal 58 2 3" xfId="3581" xr:uid="{00000000-0005-0000-0000-000047670000}"/>
    <cellStyle name="Normal 58 2 3 2" xfId="7815" xr:uid="{00000000-0005-0000-0000-000048670000}"/>
    <cellStyle name="Normal 58 2 3 2 2" xfId="18270" xr:uid="{00000000-0005-0000-0000-000049670000}"/>
    <cellStyle name="Normal 58 2 3 2 3" xfId="29921" xr:uid="{00000000-0005-0000-0000-00004A670000}"/>
    <cellStyle name="Normal 58 2 3 2 4" xfId="37188" xr:uid="{00000000-0005-0000-0000-00004B670000}"/>
    <cellStyle name="Normal 58 2 3 3" xfId="12460" xr:uid="{00000000-0005-0000-0000-00004C670000}"/>
    <cellStyle name="Normal 58 2 3 4" xfId="24162" xr:uid="{00000000-0005-0000-0000-00004D670000}"/>
    <cellStyle name="Normal 58 2 3 5" xfId="37189" xr:uid="{00000000-0005-0000-0000-00004E670000}"/>
    <cellStyle name="Normal 58 2 4" xfId="5040" xr:uid="{00000000-0005-0000-0000-00004F670000}"/>
    <cellStyle name="Normal 58 2 4 2" xfId="18271" xr:uid="{00000000-0005-0000-0000-000050670000}"/>
    <cellStyle name="Normal 58 2 4 2 2" xfId="29922" xr:uid="{00000000-0005-0000-0000-000051670000}"/>
    <cellStyle name="Normal 58 2 4 3" xfId="12461" xr:uid="{00000000-0005-0000-0000-000052670000}"/>
    <cellStyle name="Normal 58 2 4 4" xfId="24163" xr:uid="{00000000-0005-0000-0000-000053670000}"/>
    <cellStyle name="Normal 58 2 4 5" xfId="37190" xr:uid="{00000000-0005-0000-0000-000054670000}"/>
    <cellStyle name="Normal 58 2 5" xfId="18266" xr:uid="{00000000-0005-0000-0000-000055670000}"/>
    <cellStyle name="Normal 58 2 5 2" xfId="29917" xr:uid="{00000000-0005-0000-0000-000056670000}"/>
    <cellStyle name="Normal 58 2 6" xfId="12456" xr:uid="{00000000-0005-0000-0000-000057670000}"/>
    <cellStyle name="Normal 58 2 7" xfId="24158" xr:uid="{00000000-0005-0000-0000-000058670000}"/>
    <cellStyle name="Normal 58 2 8" xfId="37191" xr:uid="{00000000-0005-0000-0000-000059670000}"/>
    <cellStyle name="Normal 58 3" xfId="1530" xr:uid="{00000000-0005-0000-0000-00005A670000}"/>
    <cellStyle name="Normal 58 3 2" xfId="1531" xr:uid="{00000000-0005-0000-0000-00005B670000}"/>
    <cellStyle name="Normal 58 3 2 2" xfId="3584" xr:uid="{00000000-0005-0000-0000-00005C670000}"/>
    <cellStyle name="Normal 58 3 2 2 2" xfId="7818" xr:uid="{00000000-0005-0000-0000-00005D670000}"/>
    <cellStyle name="Normal 58 3 2 2 2 2" xfId="18274" xr:uid="{00000000-0005-0000-0000-00005E670000}"/>
    <cellStyle name="Normal 58 3 2 2 2 3" xfId="29925" xr:uid="{00000000-0005-0000-0000-00005F670000}"/>
    <cellStyle name="Normal 58 3 2 2 2 4" xfId="37192" xr:uid="{00000000-0005-0000-0000-000060670000}"/>
    <cellStyle name="Normal 58 3 2 2 3" xfId="12464" xr:uid="{00000000-0005-0000-0000-000061670000}"/>
    <cellStyle name="Normal 58 3 2 2 4" xfId="24166" xr:uid="{00000000-0005-0000-0000-000062670000}"/>
    <cellStyle name="Normal 58 3 2 2 5" xfId="37193" xr:uid="{00000000-0005-0000-0000-000063670000}"/>
    <cellStyle name="Normal 58 3 2 3" xfId="6221" xr:uid="{00000000-0005-0000-0000-000064670000}"/>
    <cellStyle name="Normal 58 3 2 3 2" xfId="18275" xr:uid="{00000000-0005-0000-0000-000065670000}"/>
    <cellStyle name="Normal 58 3 2 3 2 2" xfId="29926" xr:uid="{00000000-0005-0000-0000-000066670000}"/>
    <cellStyle name="Normal 58 3 2 3 3" xfId="12465" xr:uid="{00000000-0005-0000-0000-000067670000}"/>
    <cellStyle name="Normal 58 3 2 3 4" xfId="24167" xr:uid="{00000000-0005-0000-0000-000068670000}"/>
    <cellStyle name="Normal 58 3 2 3 5" xfId="37194" xr:uid="{00000000-0005-0000-0000-000069670000}"/>
    <cellStyle name="Normal 58 3 2 4" xfId="18273" xr:uid="{00000000-0005-0000-0000-00006A670000}"/>
    <cellStyle name="Normal 58 3 2 4 2" xfId="29924" xr:uid="{00000000-0005-0000-0000-00006B670000}"/>
    <cellStyle name="Normal 58 3 2 5" xfId="12463" xr:uid="{00000000-0005-0000-0000-00006C670000}"/>
    <cellStyle name="Normal 58 3 2 6" xfId="24165" xr:uid="{00000000-0005-0000-0000-00006D670000}"/>
    <cellStyle name="Normal 58 3 2 7" xfId="37195" xr:uid="{00000000-0005-0000-0000-00006E670000}"/>
    <cellStyle name="Normal 58 3 3" xfId="3583" xr:uid="{00000000-0005-0000-0000-00006F670000}"/>
    <cellStyle name="Normal 58 3 3 2" xfId="7817" xr:uid="{00000000-0005-0000-0000-000070670000}"/>
    <cellStyle name="Normal 58 3 3 2 2" xfId="18276" xr:uid="{00000000-0005-0000-0000-000071670000}"/>
    <cellStyle name="Normal 58 3 3 2 3" xfId="29927" xr:uid="{00000000-0005-0000-0000-000072670000}"/>
    <cellStyle name="Normal 58 3 3 2 4" xfId="37196" xr:uid="{00000000-0005-0000-0000-000073670000}"/>
    <cellStyle name="Normal 58 3 3 3" xfId="12466" xr:uid="{00000000-0005-0000-0000-000074670000}"/>
    <cellStyle name="Normal 58 3 3 4" xfId="24168" xr:uid="{00000000-0005-0000-0000-000075670000}"/>
    <cellStyle name="Normal 58 3 3 5" xfId="37197" xr:uid="{00000000-0005-0000-0000-000076670000}"/>
    <cellStyle name="Normal 58 3 4" xfId="5491" xr:uid="{00000000-0005-0000-0000-000077670000}"/>
    <cellStyle name="Normal 58 3 4 2" xfId="18277" xr:uid="{00000000-0005-0000-0000-000078670000}"/>
    <cellStyle name="Normal 58 3 4 2 2" xfId="29928" xr:uid="{00000000-0005-0000-0000-000079670000}"/>
    <cellStyle name="Normal 58 3 4 3" xfId="12467" xr:uid="{00000000-0005-0000-0000-00007A670000}"/>
    <cellStyle name="Normal 58 3 4 4" xfId="24169" xr:uid="{00000000-0005-0000-0000-00007B670000}"/>
    <cellStyle name="Normal 58 3 4 5" xfId="37198" xr:uid="{00000000-0005-0000-0000-00007C670000}"/>
    <cellStyle name="Normal 58 3 5" xfId="18272" xr:uid="{00000000-0005-0000-0000-00007D670000}"/>
    <cellStyle name="Normal 58 3 5 2" xfId="29923" xr:uid="{00000000-0005-0000-0000-00007E670000}"/>
    <cellStyle name="Normal 58 3 6" xfId="12462" xr:uid="{00000000-0005-0000-0000-00007F670000}"/>
    <cellStyle name="Normal 58 3 7" xfId="24164" xr:uid="{00000000-0005-0000-0000-000080670000}"/>
    <cellStyle name="Normal 58 3 8" xfId="37199" xr:uid="{00000000-0005-0000-0000-000081670000}"/>
    <cellStyle name="Normal 58 4" xfId="1532" xr:uid="{00000000-0005-0000-0000-000082670000}"/>
    <cellStyle name="Normal 58 4 2" xfId="3585" xr:uid="{00000000-0005-0000-0000-000083670000}"/>
    <cellStyle name="Normal 58 4 2 2" xfId="7819" xr:uid="{00000000-0005-0000-0000-000084670000}"/>
    <cellStyle name="Normal 58 4 2 2 2" xfId="18279" xr:uid="{00000000-0005-0000-0000-000085670000}"/>
    <cellStyle name="Normal 58 4 2 2 3" xfId="29930" xr:uid="{00000000-0005-0000-0000-000086670000}"/>
    <cellStyle name="Normal 58 4 2 2 4" xfId="37200" xr:uid="{00000000-0005-0000-0000-000087670000}"/>
    <cellStyle name="Normal 58 4 2 3" xfId="12469" xr:uid="{00000000-0005-0000-0000-000088670000}"/>
    <cellStyle name="Normal 58 4 2 4" xfId="24171" xr:uid="{00000000-0005-0000-0000-000089670000}"/>
    <cellStyle name="Normal 58 4 2 5" xfId="37201" xr:uid="{00000000-0005-0000-0000-00008A670000}"/>
    <cellStyle name="Normal 58 4 3" xfId="6222" xr:uid="{00000000-0005-0000-0000-00008B670000}"/>
    <cellStyle name="Normal 58 4 3 2" xfId="18280" xr:uid="{00000000-0005-0000-0000-00008C670000}"/>
    <cellStyle name="Normal 58 4 3 2 2" xfId="29931" xr:uid="{00000000-0005-0000-0000-00008D670000}"/>
    <cellStyle name="Normal 58 4 3 3" xfId="12470" xr:uid="{00000000-0005-0000-0000-00008E670000}"/>
    <cellStyle name="Normal 58 4 3 4" xfId="24172" xr:uid="{00000000-0005-0000-0000-00008F670000}"/>
    <cellStyle name="Normal 58 4 3 5" xfId="37202" xr:uid="{00000000-0005-0000-0000-000090670000}"/>
    <cellStyle name="Normal 58 4 4" xfId="18278" xr:uid="{00000000-0005-0000-0000-000091670000}"/>
    <cellStyle name="Normal 58 4 4 2" xfId="29929" xr:uid="{00000000-0005-0000-0000-000092670000}"/>
    <cellStyle name="Normal 58 4 5" xfId="12468" xr:uid="{00000000-0005-0000-0000-000093670000}"/>
    <cellStyle name="Normal 58 4 6" xfId="24170" xr:uid="{00000000-0005-0000-0000-000094670000}"/>
    <cellStyle name="Normal 58 4 7" xfId="37203" xr:uid="{00000000-0005-0000-0000-000095670000}"/>
    <cellStyle name="Normal 58 5" xfId="3580" xr:uid="{00000000-0005-0000-0000-000096670000}"/>
    <cellStyle name="Normal 58 5 2" xfId="7814" xr:uid="{00000000-0005-0000-0000-000097670000}"/>
    <cellStyle name="Normal 58 5 2 2" xfId="18281" xr:uid="{00000000-0005-0000-0000-000098670000}"/>
    <cellStyle name="Normal 58 5 2 3" xfId="29932" xr:uid="{00000000-0005-0000-0000-000099670000}"/>
    <cellStyle name="Normal 58 5 2 4" xfId="37204" xr:uid="{00000000-0005-0000-0000-00009A670000}"/>
    <cellStyle name="Normal 58 5 3" xfId="12471" xr:uid="{00000000-0005-0000-0000-00009B670000}"/>
    <cellStyle name="Normal 58 5 4" xfId="24173" xr:uid="{00000000-0005-0000-0000-00009C670000}"/>
    <cellStyle name="Normal 58 5 5" xfId="37205" xr:uid="{00000000-0005-0000-0000-00009D670000}"/>
    <cellStyle name="Normal 58 6" xfId="4798" xr:uid="{00000000-0005-0000-0000-00009E670000}"/>
    <cellStyle name="Normal 58 6 2" xfId="18282" xr:uid="{00000000-0005-0000-0000-00009F670000}"/>
    <cellStyle name="Normal 58 6 2 2" xfId="29933" xr:uid="{00000000-0005-0000-0000-0000A0670000}"/>
    <cellStyle name="Normal 58 6 3" xfId="12472" xr:uid="{00000000-0005-0000-0000-0000A1670000}"/>
    <cellStyle name="Normal 58 6 4" xfId="24174" xr:uid="{00000000-0005-0000-0000-0000A2670000}"/>
    <cellStyle name="Normal 58 6 5" xfId="37206" xr:uid="{00000000-0005-0000-0000-0000A3670000}"/>
    <cellStyle name="Normal 58 7" xfId="18265" xr:uid="{00000000-0005-0000-0000-0000A4670000}"/>
    <cellStyle name="Normal 58 7 2" xfId="29916" xr:uid="{00000000-0005-0000-0000-0000A5670000}"/>
    <cellStyle name="Normal 58 8" xfId="12455" xr:uid="{00000000-0005-0000-0000-0000A6670000}"/>
    <cellStyle name="Normal 58 9" xfId="24157" xr:uid="{00000000-0005-0000-0000-0000A7670000}"/>
    <cellStyle name="Normal 59" xfId="1533" xr:uid="{00000000-0005-0000-0000-0000A8670000}"/>
    <cellStyle name="Normal 59 10" xfId="37207" xr:uid="{00000000-0005-0000-0000-0000A9670000}"/>
    <cellStyle name="Normal 59 2" xfId="1534" xr:uid="{00000000-0005-0000-0000-0000AA670000}"/>
    <cellStyle name="Normal 59 2 2" xfId="1535" xr:uid="{00000000-0005-0000-0000-0000AB670000}"/>
    <cellStyle name="Normal 59 2 2 2" xfId="3588" xr:uid="{00000000-0005-0000-0000-0000AC670000}"/>
    <cellStyle name="Normal 59 2 2 2 2" xfId="7822" xr:uid="{00000000-0005-0000-0000-0000AD670000}"/>
    <cellStyle name="Normal 59 2 2 2 2 2" xfId="18286" xr:uid="{00000000-0005-0000-0000-0000AE670000}"/>
    <cellStyle name="Normal 59 2 2 2 2 3" xfId="29937" xr:uid="{00000000-0005-0000-0000-0000AF670000}"/>
    <cellStyle name="Normal 59 2 2 2 2 4" xfId="37208" xr:uid="{00000000-0005-0000-0000-0000B0670000}"/>
    <cellStyle name="Normal 59 2 2 2 3" xfId="12476" xr:uid="{00000000-0005-0000-0000-0000B1670000}"/>
    <cellStyle name="Normal 59 2 2 2 4" xfId="24178" xr:uid="{00000000-0005-0000-0000-0000B2670000}"/>
    <cellStyle name="Normal 59 2 2 2 5" xfId="37209" xr:uid="{00000000-0005-0000-0000-0000B3670000}"/>
    <cellStyle name="Normal 59 2 2 3" xfId="6223" xr:uid="{00000000-0005-0000-0000-0000B4670000}"/>
    <cellStyle name="Normal 59 2 2 3 2" xfId="18287" xr:uid="{00000000-0005-0000-0000-0000B5670000}"/>
    <cellStyle name="Normal 59 2 2 3 2 2" xfId="29938" xr:uid="{00000000-0005-0000-0000-0000B6670000}"/>
    <cellStyle name="Normal 59 2 2 3 3" xfId="12477" xr:uid="{00000000-0005-0000-0000-0000B7670000}"/>
    <cellStyle name="Normal 59 2 2 3 4" xfId="24179" xr:uid="{00000000-0005-0000-0000-0000B8670000}"/>
    <cellStyle name="Normal 59 2 2 3 5" xfId="37210" xr:uid="{00000000-0005-0000-0000-0000B9670000}"/>
    <cellStyle name="Normal 59 2 2 4" xfId="18285" xr:uid="{00000000-0005-0000-0000-0000BA670000}"/>
    <cellStyle name="Normal 59 2 2 4 2" xfId="29936" xr:uid="{00000000-0005-0000-0000-0000BB670000}"/>
    <cellStyle name="Normal 59 2 2 5" xfId="12475" xr:uid="{00000000-0005-0000-0000-0000BC670000}"/>
    <cellStyle name="Normal 59 2 2 6" xfId="24177" xr:uid="{00000000-0005-0000-0000-0000BD670000}"/>
    <cellStyle name="Normal 59 2 2 7" xfId="37211" xr:uid="{00000000-0005-0000-0000-0000BE670000}"/>
    <cellStyle name="Normal 59 2 3" xfId="3587" xr:uid="{00000000-0005-0000-0000-0000BF670000}"/>
    <cellStyle name="Normal 59 2 3 2" xfId="7821" xr:uid="{00000000-0005-0000-0000-0000C0670000}"/>
    <cellStyle name="Normal 59 2 3 2 2" xfId="18288" xr:uid="{00000000-0005-0000-0000-0000C1670000}"/>
    <cellStyle name="Normal 59 2 3 2 3" xfId="29939" xr:uid="{00000000-0005-0000-0000-0000C2670000}"/>
    <cellStyle name="Normal 59 2 3 2 4" xfId="37212" xr:uid="{00000000-0005-0000-0000-0000C3670000}"/>
    <cellStyle name="Normal 59 2 3 3" xfId="12478" xr:uid="{00000000-0005-0000-0000-0000C4670000}"/>
    <cellStyle name="Normal 59 2 3 4" xfId="24180" xr:uid="{00000000-0005-0000-0000-0000C5670000}"/>
    <cellStyle name="Normal 59 2 3 5" xfId="37213" xr:uid="{00000000-0005-0000-0000-0000C6670000}"/>
    <cellStyle name="Normal 59 2 4" xfId="5041" xr:uid="{00000000-0005-0000-0000-0000C7670000}"/>
    <cellStyle name="Normal 59 2 4 2" xfId="18289" xr:uid="{00000000-0005-0000-0000-0000C8670000}"/>
    <cellStyle name="Normal 59 2 4 2 2" xfId="29940" xr:uid="{00000000-0005-0000-0000-0000C9670000}"/>
    <cellStyle name="Normal 59 2 4 3" xfId="12479" xr:uid="{00000000-0005-0000-0000-0000CA670000}"/>
    <cellStyle name="Normal 59 2 4 4" xfId="24181" xr:uid="{00000000-0005-0000-0000-0000CB670000}"/>
    <cellStyle name="Normal 59 2 4 5" xfId="37214" xr:uid="{00000000-0005-0000-0000-0000CC670000}"/>
    <cellStyle name="Normal 59 2 5" xfId="18284" xr:uid="{00000000-0005-0000-0000-0000CD670000}"/>
    <cellStyle name="Normal 59 2 5 2" xfId="29935" xr:uid="{00000000-0005-0000-0000-0000CE670000}"/>
    <cellStyle name="Normal 59 2 6" xfId="12474" xr:uid="{00000000-0005-0000-0000-0000CF670000}"/>
    <cellStyle name="Normal 59 2 7" xfId="24176" xr:uid="{00000000-0005-0000-0000-0000D0670000}"/>
    <cellStyle name="Normal 59 2 8" xfId="37215" xr:uid="{00000000-0005-0000-0000-0000D1670000}"/>
    <cellStyle name="Normal 59 3" xfId="1536" xr:uid="{00000000-0005-0000-0000-0000D2670000}"/>
    <cellStyle name="Normal 59 3 2" xfId="1537" xr:uid="{00000000-0005-0000-0000-0000D3670000}"/>
    <cellStyle name="Normal 59 3 2 2" xfId="3590" xr:uid="{00000000-0005-0000-0000-0000D4670000}"/>
    <cellStyle name="Normal 59 3 2 2 2" xfId="7824" xr:uid="{00000000-0005-0000-0000-0000D5670000}"/>
    <cellStyle name="Normal 59 3 2 2 2 2" xfId="18292" xr:uid="{00000000-0005-0000-0000-0000D6670000}"/>
    <cellStyle name="Normal 59 3 2 2 2 3" xfId="29943" xr:uid="{00000000-0005-0000-0000-0000D7670000}"/>
    <cellStyle name="Normal 59 3 2 2 2 4" xfId="37216" xr:uid="{00000000-0005-0000-0000-0000D8670000}"/>
    <cellStyle name="Normal 59 3 2 2 3" xfId="12482" xr:uid="{00000000-0005-0000-0000-0000D9670000}"/>
    <cellStyle name="Normal 59 3 2 2 4" xfId="24184" xr:uid="{00000000-0005-0000-0000-0000DA670000}"/>
    <cellStyle name="Normal 59 3 2 2 5" xfId="37217" xr:uid="{00000000-0005-0000-0000-0000DB670000}"/>
    <cellStyle name="Normal 59 3 2 3" xfId="6224" xr:uid="{00000000-0005-0000-0000-0000DC670000}"/>
    <cellStyle name="Normal 59 3 2 3 2" xfId="18293" xr:uid="{00000000-0005-0000-0000-0000DD670000}"/>
    <cellStyle name="Normal 59 3 2 3 2 2" xfId="29944" xr:uid="{00000000-0005-0000-0000-0000DE670000}"/>
    <cellStyle name="Normal 59 3 2 3 3" xfId="12483" xr:uid="{00000000-0005-0000-0000-0000DF670000}"/>
    <cellStyle name="Normal 59 3 2 3 4" xfId="24185" xr:uid="{00000000-0005-0000-0000-0000E0670000}"/>
    <cellStyle name="Normal 59 3 2 3 5" xfId="37218" xr:uid="{00000000-0005-0000-0000-0000E1670000}"/>
    <cellStyle name="Normal 59 3 2 4" xfId="18291" xr:uid="{00000000-0005-0000-0000-0000E2670000}"/>
    <cellStyle name="Normal 59 3 2 4 2" xfId="29942" xr:uid="{00000000-0005-0000-0000-0000E3670000}"/>
    <cellStyle name="Normal 59 3 2 5" xfId="12481" xr:uid="{00000000-0005-0000-0000-0000E4670000}"/>
    <cellStyle name="Normal 59 3 2 6" xfId="24183" xr:uid="{00000000-0005-0000-0000-0000E5670000}"/>
    <cellStyle name="Normal 59 3 2 7" xfId="37219" xr:uid="{00000000-0005-0000-0000-0000E6670000}"/>
    <cellStyle name="Normal 59 3 3" xfId="3589" xr:uid="{00000000-0005-0000-0000-0000E7670000}"/>
    <cellStyle name="Normal 59 3 3 2" xfId="7823" xr:uid="{00000000-0005-0000-0000-0000E8670000}"/>
    <cellStyle name="Normal 59 3 3 2 2" xfId="18294" xr:uid="{00000000-0005-0000-0000-0000E9670000}"/>
    <cellStyle name="Normal 59 3 3 2 3" xfId="29945" xr:uid="{00000000-0005-0000-0000-0000EA670000}"/>
    <cellStyle name="Normal 59 3 3 2 4" xfId="37220" xr:uid="{00000000-0005-0000-0000-0000EB670000}"/>
    <cellStyle name="Normal 59 3 3 3" xfId="12484" xr:uid="{00000000-0005-0000-0000-0000EC670000}"/>
    <cellStyle name="Normal 59 3 3 4" xfId="24186" xr:uid="{00000000-0005-0000-0000-0000ED670000}"/>
    <cellStyle name="Normal 59 3 3 5" xfId="37221" xr:uid="{00000000-0005-0000-0000-0000EE670000}"/>
    <cellStyle name="Normal 59 3 4" xfId="5492" xr:uid="{00000000-0005-0000-0000-0000EF670000}"/>
    <cellStyle name="Normal 59 3 4 2" xfId="18295" xr:uid="{00000000-0005-0000-0000-0000F0670000}"/>
    <cellStyle name="Normal 59 3 4 2 2" xfId="29946" xr:uid="{00000000-0005-0000-0000-0000F1670000}"/>
    <cellStyle name="Normal 59 3 4 3" xfId="12485" xr:uid="{00000000-0005-0000-0000-0000F2670000}"/>
    <cellStyle name="Normal 59 3 4 4" xfId="24187" xr:uid="{00000000-0005-0000-0000-0000F3670000}"/>
    <cellStyle name="Normal 59 3 4 5" xfId="37222" xr:uid="{00000000-0005-0000-0000-0000F4670000}"/>
    <cellStyle name="Normal 59 3 5" xfId="18290" xr:uid="{00000000-0005-0000-0000-0000F5670000}"/>
    <cellStyle name="Normal 59 3 5 2" xfId="29941" xr:uid="{00000000-0005-0000-0000-0000F6670000}"/>
    <cellStyle name="Normal 59 3 6" xfId="12480" xr:uid="{00000000-0005-0000-0000-0000F7670000}"/>
    <cellStyle name="Normal 59 3 7" xfId="24182" xr:uid="{00000000-0005-0000-0000-0000F8670000}"/>
    <cellStyle name="Normal 59 3 8" xfId="37223" xr:uid="{00000000-0005-0000-0000-0000F9670000}"/>
    <cellStyle name="Normal 59 4" xfId="1538" xr:uid="{00000000-0005-0000-0000-0000FA670000}"/>
    <cellStyle name="Normal 59 4 2" xfId="3591" xr:uid="{00000000-0005-0000-0000-0000FB670000}"/>
    <cellStyle name="Normal 59 4 2 2" xfId="7825" xr:uid="{00000000-0005-0000-0000-0000FC670000}"/>
    <cellStyle name="Normal 59 4 2 2 2" xfId="18297" xr:uid="{00000000-0005-0000-0000-0000FD670000}"/>
    <cellStyle name="Normal 59 4 2 2 3" xfId="29948" xr:uid="{00000000-0005-0000-0000-0000FE670000}"/>
    <cellStyle name="Normal 59 4 2 2 4" xfId="37224" xr:uid="{00000000-0005-0000-0000-0000FF670000}"/>
    <cellStyle name="Normal 59 4 2 3" xfId="12487" xr:uid="{00000000-0005-0000-0000-000000680000}"/>
    <cellStyle name="Normal 59 4 2 4" xfId="24189" xr:uid="{00000000-0005-0000-0000-000001680000}"/>
    <cellStyle name="Normal 59 4 2 5" xfId="37225" xr:uid="{00000000-0005-0000-0000-000002680000}"/>
    <cellStyle name="Normal 59 4 3" xfId="6225" xr:uid="{00000000-0005-0000-0000-000003680000}"/>
    <cellStyle name="Normal 59 4 3 2" xfId="18298" xr:uid="{00000000-0005-0000-0000-000004680000}"/>
    <cellStyle name="Normal 59 4 3 2 2" xfId="29949" xr:uid="{00000000-0005-0000-0000-000005680000}"/>
    <cellStyle name="Normal 59 4 3 3" xfId="12488" xr:uid="{00000000-0005-0000-0000-000006680000}"/>
    <cellStyle name="Normal 59 4 3 4" xfId="24190" xr:uid="{00000000-0005-0000-0000-000007680000}"/>
    <cellStyle name="Normal 59 4 3 5" xfId="37226" xr:uid="{00000000-0005-0000-0000-000008680000}"/>
    <cellStyle name="Normal 59 4 4" xfId="18296" xr:uid="{00000000-0005-0000-0000-000009680000}"/>
    <cellStyle name="Normal 59 4 4 2" xfId="29947" xr:uid="{00000000-0005-0000-0000-00000A680000}"/>
    <cellStyle name="Normal 59 4 5" xfId="12486" xr:uid="{00000000-0005-0000-0000-00000B680000}"/>
    <cellStyle name="Normal 59 4 6" xfId="24188" xr:uid="{00000000-0005-0000-0000-00000C680000}"/>
    <cellStyle name="Normal 59 4 7" xfId="37227" xr:uid="{00000000-0005-0000-0000-00000D680000}"/>
    <cellStyle name="Normal 59 5" xfId="3586" xr:uid="{00000000-0005-0000-0000-00000E680000}"/>
    <cellStyle name="Normal 59 5 2" xfId="7820" xr:uid="{00000000-0005-0000-0000-00000F680000}"/>
    <cellStyle name="Normal 59 5 2 2" xfId="18299" xr:uid="{00000000-0005-0000-0000-000010680000}"/>
    <cellStyle name="Normal 59 5 2 3" xfId="29950" xr:uid="{00000000-0005-0000-0000-000011680000}"/>
    <cellStyle name="Normal 59 5 2 4" xfId="37228" xr:uid="{00000000-0005-0000-0000-000012680000}"/>
    <cellStyle name="Normal 59 5 3" xfId="12489" xr:uid="{00000000-0005-0000-0000-000013680000}"/>
    <cellStyle name="Normal 59 5 4" xfId="24191" xr:uid="{00000000-0005-0000-0000-000014680000}"/>
    <cellStyle name="Normal 59 5 5" xfId="37229" xr:uid="{00000000-0005-0000-0000-000015680000}"/>
    <cellStyle name="Normal 59 6" xfId="4799" xr:uid="{00000000-0005-0000-0000-000016680000}"/>
    <cellStyle name="Normal 59 6 2" xfId="18300" xr:uid="{00000000-0005-0000-0000-000017680000}"/>
    <cellStyle name="Normal 59 6 2 2" xfId="29951" xr:uid="{00000000-0005-0000-0000-000018680000}"/>
    <cellStyle name="Normal 59 6 3" xfId="12490" xr:uid="{00000000-0005-0000-0000-000019680000}"/>
    <cellStyle name="Normal 59 6 4" xfId="24192" xr:uid="{00000000-0005-0000-0000-00001A680000}"/>
    <cellStyle name="Normal 59 6 5" xfId="37230" xr:uid="{00000000-0005-0000-0000-00001B680000}"/>
    <cellStyle name="Normal 59 7" xfId="18283" xr:uid="{00000000-0005-0000-0000-00001C680000}"/>
    <cellStyle name="Normal 59 7 2" xfId="29934" xr:uid="{00000000-0005-0000-0000-00001D680000}"/>
    <cellStyle name="Normal 59 8" xfId="12473" xr:uid="{00000000-0005-0000-0000-00001E680000}"/>
    <cellStyle name="Normal 59 9" xfId="24175" xr:uid="{00000000-0005-0000-0000-00001F680000}"/>
    <cellStyle name="Normal 6" xfId="1539" xr:uid="{00000000-0005-0000-0000-000020680000}"/>
    <cellStyle name="Normal 6 10" xfId="4246" xr:uid="{00000000-0005-0000-0000-000021680000}"/>
    <cellStyle name="Normal 6 10 2" xfId="18302" xr:uid="{00000000-0005-0000-0000-000022680000}"/>
    <cellStyle name="Normal 6 10 2 2" xfId="29953" xr:uid="{00000000-0005-0000-0000-000023680000}"/>
    <cellStyle name="Normal 6 10 3" xfId="12492" xr:uid="{00000000-0005-0000-0000-000024680000}"/>
    <cellStyle name="Normal 6 10 4" xfId="24194" xr:uid="{00000000-0005-0000-0000-000025680000}"/>
    <cellStyle name="Normal 6 10 5" xfId="37231" xr:uid="{00000000-0005-0000-0000-000026680000}"/>
    <cellStyle name="Normal 6 11" xfId="18301" xr:uid="{00000000-0005-0000-0000-000027680000}"/>
    <cellStyle name="Normal 6 11 2" xfId="29952" xr:uid="{00000000-0005-0000-0000-000028680000}"/>
    <cellStyle name="Normal 6 12" xfId="12491" xr:uid="{00000000-0005-0000-0000-000029680000}"/>
    <cellStyle name="Normal 6 13" xfId="24193" xr:uid="{00000000-0005-0000-0000-00002A680000}"/>
    <cellStyle name="Normal 6 14" xfId="37232" xr:uid="{00000000-0005-0000-0000-00002B680000}"/>
    <cellStyle name="Normal 6 2" xfId="1540" xr:uid="{00000000-0005-0000-0000-00002C680000}"/>
    <cellStyle name="Normal 6 2 10" xfId="24195" xr:uid="{00000000-0005-0000-0000-00002D680000}"/>
    <cellStyle name="Normal 6 2 11" xfId="37233" xr:uid="{00000000-0005-0000-0000-00002E680000}"/>
    <cellStyle name="Normal 6 2 2" xfId="1541" xr:uid="{00000000-0005-0000-0000-00002F680000}"/>
    <cellStyle name="Normal 6 2 2 10" xfId="12494" xr:uid="{00000000-0005-0000-0000-000030680000}"/>
    <cellStyle name="Normal 6 2 2 11" xfId="24196" xr:uid="{00000000-0005-0000-0000-000031680000}"/>
    <cellStyle name="Normal 6 2 2 12" xfId="37234" xr:uid="{00000000-0005-0000-0000-000032680000}"/>
    <cellStyle name="Normal 6 2 2 2" xfId="1542" xr:uid="{00000000-0005-0000-0000-000033680000}"/>
    <cellStyle name="Normal 6 2 2 2 2" xfId="1543" xr:uid="{00000000-0005-0000-0000-000034680000}"/>
    <cellStyle name="Normal 6 2 2 2 2 2" xfId="3596" xr:uid="{00000000-0005-0000-0000-000035680000}"/>
    <cellStyle name="Normal 6 2 2 2 2 2 2" xfId="7830" xr:uid="{00000000-0005-0000-0000-000036680000}"/>
    <cellStyle name="Normal 6 2 2 2 2 2 2 2" xfId="18307" xr:uid="{00000000-0005-0000-0000-000037680000}"/>
    <cellStyle name="Normal 6 2 2 2 2 2 2 3" xfId="29958" xr:uid="{00000000-0005-0000-0000-000038680000}"/>
    <cellStyle name="Normal 6 2 2 2 2 2 2 4" xfId="37235" xr:uid="{00000000-0005-0000-0000-000039680000}"/>
    <cellStyle name="Normal 6 2 2 2 2 2 3" xfId="12497" xr:uid="{00000000-0005-0000-0000-00003A680000}"/>
    <cellStyle name="Normal 6 2 2 2 2 2 4" xfId="24199" xr:uid="{00000000-0005-0000-0000-00003B680000}"/>
    <cellStyle name="Normal 6 2 2 2 2 2 5" xfId="37236" xr:uid="{00000000-0005-0000-0000-00003C680000}"/>
    <cellStyle name="Normal 6 2 2 2 2 3" xfId="6229" xr:uid="{00000000-0005-0000-0000-00003D680000}"/>
    <cellStyle name="Normal 6 2 2 2 2 3 2" xfId="18308" xr:uid="{00000000-0005-0000-0000-00003E680000}"/>
    <cellStyle name="Normal 6 2 2 2 2 3 2 2" xfId="29959" xr:uid="{00000000-0005-0000-0000-00003F680000}"/>
    <cellStyle name="Normal 6 2 2 2 2 3 3" xfId="12498" xr:uid="{00000000-0005-0000-0000-000040680000}"/>
    <cellStyle name="Normal 6 2 2 2 2 3 4" xfId="24200" xr:uid="{00000000-0005-0000-0000-000041680000}"/>
    <cellStyle name="Normal 6 2 2 2 2 3 5" xfId="37237" xr:uid="{00000000-0005-0000-0000-000042680000}"/>
    <cellStyle name="Normal 6 2 2 2 2 4" xfId="18306" xr:uid="{00000000-0005-0000-0000-000043680000}"/>
    <cellStyle name="Normal 6 2 2 2 2 4 2" xfId="29957" xr:uid="{00000000-0005-0000-0000-000044680000}"/>
    <cellStyle name="Normal 6 2 2 2 2 5" xfId="12496" xr:uid="{00000000-0005-0000-0000-000045680000}"/>
    <cellStyle name="Normal 6 2 2 2 2 6" xfId="24198" xr:uid="{00000000-0005-0000-0000-000046680000}"/>
    <cellStyle name="Normal 6 2 2 2 2 7" xfId="37238" xr:uid="{00000000-0005-0000-0000-000047680000}"/>
    <cellStyle name="Normal 6 2 2 2 3" xfId="3595" xr:uid="{00000000-0005-0000-0000-000048680000}"/>
    <cellStyle name="Normal 6 2 2 2 3 2" xfId="7829" xr:uid="{00000000-0005-0000-0000-000049680000}"/>
    <cellStyle name="Normal 6 2 2 2 3 2 2" xfId="18309" xr:uid="{00000000-0005-0000-0000-00004A680000}"/>
    <cellStyle name="Normal 6 2 2 2 3 2 3" xfId="29960" xr:uid="{00000000-0005-0000-0000-00004B680000}"/>
    <cellStyle name="Normal 6 2 2 2 3 2 4" xfId="37239" xr:uid="{00000000-0005-0000-0000-00004C680000}"/>
    <cellStyle name="Normal 6 2 2 2 3 3" xfId="12499" xr:uid="{00000000-0005-0000-0000-00004D680000}"/>
    <cellStyle name="Normal 6 2 2 2 3 4" xfId="24201" xr:uid="{00000000-0005-0000-0000-00004E680000}"/>
    <cellStyle name="Normal 6 2 2 2 3 5" xfId="37240" xr:uid="{00000000-0005-0000-0000-00004F680000}"/>
    <cellStyle name="Normal 6 2 2 2 4" xfId="4585" xr:uid="{00000000-0005-0000-0000-000050680000}"/>
    <cellStyle name="Normal 6 2 2 2 4 2" xfId="18310" xr:uid="{00000000-0005-0000-0000-000051680000}"/>
    <cellStyle name="Normal 6 2 2 2 4 2 2" xfId="29961" xr:uid="{00000000-0005-0000-0000-000052680000}"/>
    <cellStyle name="Normal 6 2 2 2 4 3" xfId="12500" xr:uid="{00000000-0005-0000-0000-000053680000}"/>
    <cellStyle name="Normal 6 2 2 2 4 4" xfId="24202" xr:uid="{00000000-0005-0000-0000-000054680000}"/>
    <cellStyle name="Normal 6 2 2 2 5" xfId="6228" xr:uid="{00000000-0005-0000-0000-000055680000}"/>
    <cellStyle name="Normal 6 2 2 2 5 2" xfId="18305" xr:uid="{00000000-0005-0000-0000-000056680000}"/>
    <cellStyle name="Normal 6 2 2 2 5 3" xfId="29956" xr:uid="{00000000-0005-0000-0000-000057680000}"/>
    <cellStyle name="Normal 6 2 2 2 5 4" xfId="37241" xr:uid="{00000000-0005-0000-0000-000058680000}"/>
    <cellStyle name="Normal 6 2 2 2 6" xfId="12495" xr:uid="{00000000-0005-0000-0000-000059680000}"/>
    <cellStyle name="Normal 6 2 2 2 7" xfId="24197" xr:uid="{00000000-0005-0000-0000-00005A680000}"/>
    <cellStyle name="Normal 6 2 2 2 8" xfId="37242" xr:uid="{00000000-0005-0000-0000-00005B680000}"/>
    <cellStyle name="Normal 6 2 2 3" xfId="3" xr:uid="{00000000-0005-0000-0000-00005C680000}"/>
    <cellStyle name="Normal 6 2 2 3 2" xfId="1544" xr:uid="{00000000-0005-0000-0000-00005D680000}"/>
    <cellStyle name="Normal 6 2 2 3 2 2" xfId="3597" xr:uid="{00000000-0005-0000-0000-00005E680000}"/>
    <cellStyle name="Normal 6 2 2 3 2 2 2" xfId="7831" xr:uid="{00000000-0005-0000-0000-00005F680000}"/>
    <cellStyle name="Normal 6 2 2 3 2 2 2 2" xfId="18313" xr:uid="{00000000-0005-0000-0000-000060680000}"/>
    <cellStyle name="Normal 6 2 2 3 2 2 2 3" xfId="29964" xr:uid="{00000000-0005-0000-0000-000061680000}"/>
    <cellStyle name="Normal 6 2 2 3 2 2 2 4" xfId="37243" xr:uid="{00000000-0005-0000-0000-000062680000}"/>
    <cellStyle name="Normal 6 2 2 3 2 2 3" xfId="12503" xr:uid="{00000000-0005-0000-0000-000063680000}"/>
    <cellStyle name="Normal 6 2 2 3 2 2 4" xfId="24205" xr:uid="{00000000-0005-0000-0000-000064680000}"/>
    <cellStyle name="Normal 6 2 2 3 2 2 5" xfId="37244" xr:uid="{00000000-0005-0000-0000-000065680000}"/>
    <cellStyle name="Normal 6 2 2 3 2 3" xfId="6230" xr:uid="{00000000-0005-0000-0000-000066680000}"/>
    <cellStyle name="Normal 6 2 2 3 2 3 2" xfId="18314" xr:uid="{00000000-0005-0000-0000-000067680000}"/>
    <cellStyle name="Normal 6 2 2 3 2 3 2 2" xfId="29965" xr:uid="{00000000-0005-0000-0000-000068680000}"/>
    <cellStyle name="Normal 6 2 2 3 2 3 3" xfId="12504" xr:uid="{00000000-0005-0000-0000-000069680000}"/>
    <cellStyle name="Normal 6 2 2 3 2 3 4" xfId="24206" xr:uid="{00000000-0005-0000-0000-00006A680000}"/>
    <cellStyle name="Normal 6 2 2 3 2 3 5" xfId="37245" xr:uid="{00000000-0005-0000-0000-00006B680000}"/>
    <cellStyle name="Normal 6 2 2 3 2 4" xfId="18312" xr:uid="{00000000-0005-0000-0000-00006C680000}"/>
    <cellStyle name="Normal 6 2 2 3 2 4 2" xfId="29963" xr:uid="{00000000-0005-0000-0000-00006D680000}"/>
    <cellStyle name="Normal 6 2 2 3 2 5" xfId="12502" xr:uid="{00000000-0005-0000-0000-00006E680000}"/>
    <cellStyle name="Normal 6 2 2 3 2 6" xfId="24204" xr:uid="{00000000-0005-0000-0000-00006F680000}"/>
    <cellStyle name="Normal 6 2 2 3 2 7" xfId="37246" xr:uid="{00000000-0005-0000-0000-000070680000}"/>
    <cellStyle name="Normal 6 2 2 3 3" xfId="2314" xr:uid="{00000000-0005-0000-0000-000071680000}"/>
    <cellStyle name="Normal 6 2 2 3 3 2" xfId="6549" xr:uid="{00000000-0005-0000-0000-000072680000}"/>
    <cellStyle name="Normal 6 2 2 3 3 2 2" xfId="18315" xr:uid="{00000000-0005-0000-0000-000073680000}"/>
    <cellStyle name="Normal 6 2 2 3 3 2 3" xfId="29966" xr:uid="{00000000-0005-0000-0000-000074680000}"/>
    <cellStyle name="Normal 6 2 2 3 3 2 4" xfId="37247" xr:uid="{00000000-0005-0000-0000-000075680000}"/>
    <cellStyle name="Normal 6 2 2 3 3 3" xfId="12505" xr:uid="{00000000-0005-0000-0000-000076680000}"/>
    <cellStyle name="Normal 6 2 2 3 3 4" xfId="24207" xr:uid="{00000000-0005-0000-0000-000077680000}"/>
    <cellStyle name="Normal 6 2 2 3 3 5" xfId="37248" xr:uid="{00000000-0005-0000-0000-000078680000}"/>
    <cellStyle name="Normal 6 2 2 3 4" xfId="5567" xr:uid="{00000000-0005-0000-0000-000079680000}"/>
    <cellStyle name="Normal 6 2 2 3 4 2" xfId="18316" xr:uid="{00000000-0005-0000-0000-00007A680000}"/>
    <cellStyle name="Normal 6 2 2 3 4 2 2" xfId="29967" xr:uid="{00000000-0005-0000-0000-00007B680000}"/>
    <cellStyle name="Normal 6 2 2 3 4 3" xfId="12506" xr:uid="{00000000-0005-0000-0000-00007C680000}"/>
    <cellStyle name="Normal 6 2 2 3 4 4" xfId="24208" xr:uid="{00000000-0005-0000-0000-00007D680000}"/>
    <cellStyle name="Normal 6 2 2 3 4 5" xfId="37249" xr:uid="{00000000-0005-0000-0000-00007E680000}"/>
    <cellStyle name="Normal 6 2 2 3 5" xfId="18311" xr:uid="{00000000-0005-0000-0000-00007F680000}"/>
    <cellStyle name="Normal 6 2 2 3 5 2" xfId="29962" xr:uid="{00000000-0005-0000-0000-000080680000}"/>
    <cellStyle name="Normal 6 2 2 3 6" xfId="12501" xr:uid="{00000000-0005-0000-0000-000081680000}"/>
    <cellStyle name="Normal 6 2 2 3 7" xfId="24203" xr:uid="{00000000-0005-0000-0000-000082680000}"/>
    <cellStyle name="Normal 6 2 2 3 8" xfId="37250" xr:uid="{00000000-0005-0000-0000-000083680000}"/>
    <cellStyle name="Normal 6 2 2 4" xfId="1545" xr:uid="{00000000-0005-0000-0000-000084680000}"/>
    <cellStyle name="Normal 6 2 2 4 2" xfId="3598" xr:uid="{00000000-0005-0000-0000-000085680000}"/>
    <cellStyle name="Normal 6 2 2 4 2 2" xfId="7832" xr:uid="{00000000-0005-0000-0000-000086680000}"/>
    <cellStyle name="Normal 6 2 2 4 2 2 2" xfId="18318" xr:uid="{00000000-0005-0000-0000-000087680000}"/>
    <cellStyle name="Normal 6 2 2 4 2 2 3" xfId="29969" xr:uid="{00000000-0005-0000-0000-000088680000}"/>
    <cellStyle name="Normal 6 2 2 4 2 2 4" xfId="37251" xr:uid="{00000000-0005-0000-0000-000089680000}"/>
    <cellStyle name="Normal 6 2 2 4 2 3" xfId="12508" xr:uid="{00000000-0005-0000-0000-00008A680000}"/>
    <cellStyle name="Normal 6 2 2 4 2 4" xfId="24210" xr:uid="{00000000-0005-0000-0000-00008B680000}"/>
    <cellStyle name="Normal 6 2 2 4 2 5" xfId="37252" xr:uid="{00000000-0005-0000-0000-00008C680000}"/>
    <cellStyle name="Normal 6 2 2 4 3" xfId="6231" xr:uid="{00000000-0005-0000-0000-00008D680000}"/>
    <cellStyle name="Normal 6 2 2 4 3 2" xfId="18319" xr:uid="{00000000-0005-0000-0000-00008E680000}"/>
    <cellStyle name="Normal 6 2 2 4 3 2 2" xfId="29970" xr:uid="{00000000-0005-0000-0000-00008F680000}"/>
    <cellStyle name="Normal 6 2 2 4 3 3" xfId="12509" xr:uid="{00000000-0005-0000-0000-000090680000}"/>
    <cellStyle name="Normal 6 2 2 4 3 4" xfId="24211" xr:uid="{00000000-0005-0000-0000-000091680000}"/>
    <cellStyle name="Normal 6 2 2 4 3 5" xfId="37253" xr:uid="{00000000-0005-0000-0000-000092680000}"/>
    <cellStyle name="Normal 6 2 2 4 4" xfId="18317" xr:uid="{00000000-0005-0000-0000-000093680000}"/>
    <cellStyle name="Normal 6 2 2 4 4 2" xfId="29968" xr:uid="{00000000-0005-0000-0000-000094680000}"/>
    <cellStyle name="Normal 6 2 2 4 5" xfId="12507" xr:uid="{00000000-0005-0000-0000-000095680000}"/>
    <cellStyle name="Normal 6 2 2 4 6" xfId="24209" xr:uid="{00000000-0005-0000-0000-000096680000}"/>
    <cellStyle name="Normal 6 2 2 4 7" xfId="37254" xr:uid="{00000000-0005-0000-0000-000097680000}"/>
    <cellStyle name="Normal 6 2 2 5" xfId="3594" xr:uid="{00000000-0005-0000-0000-000098680000}"/>
    <cellStyle name="Normal 6 2 2 5 2" xfId="7828" xr:uid="{00000000-0005-0000-0000-000099680000}"/>
    <cellStyle name="Normal 6 2 2 5 2 2" xfId="18320" xr:uid="{00000000-0005-0000-0000-00009A680000}"/>
    <cellStyle name="Normal 6 2 2 5 2 3" xfId="29971" xr:uid="{00000000-0005-0000-0000-00009B680000}"/>
    <cellStyle name="Normal 6 2 2 5 2 4" xfId="37255" xr:uid="{00000000-0005-0000-0000-00009C680000}"/>
    <cellStyle name="Normal 6 2 2 5 3" xfId="12510" xr:uid="{00000000-0005-0000-0000-00009D680000}"/>
    <cellStyle name="Normal 6 2 2 5 4" xfId="24212" xr:uid="{00000000-0005-0000-0000-00009E680000}"/>
    <cellStyle name="Normal 6 2 2 5 5" xfId="37256" xr:uid="{00000000-0005-0000-0000-00009F680000}"/>
    <cellStyle name="Normal 6 2 2 6" xfId="4263" xr:uid="{00000000-0005-0000-0000-0000A0680000}"/>
    <cellStyle name="Normal 6 2 2 6 2" xfId="18321" xr:uid="{00000000-0005-0000-0000-0000A1680000}"/>
    <cellStyle name="Normal 6 2 2 6 2 2" xfId="29972" xr:uid="{00000000-0005-0000-0000-0000A2680000}"/>
    <cellStyle name="Normal 6 2 2 6 3" xfId="12511" xr:uid="{00000000-0005-0000-0000-0000A3680000}"/>
    <cellStyle name="Normal 6 2 2 6 4" xfId="24213" xr:uid="{00000000-0005-0000-0000-0000A4680000}"/>
    <cellStyle name="Normal 6 2 2 6 5" xfId="37257" xr:uid="{00000000-0005-0000-0000-0000A5680000}"/>
    <cellStyle name="Normal 6 2 2 7" xfId="4576" xr:uid="{00000000-0005-0000-0000-0000A6680000}"/>
    <cellStyle name="Normal 6 2 2 7 2" xfId="18322" xr:uid="{00000000-0005-0000-0000-0000A7680000}"/>
    <cellStyle name="Normal 6 2 2 7 2 2" xfId="29973" xr:uid="{00000000-0005-0000-0000-0000A8680000}"/>
    <cellStyle name="Normal 6 2 2 7 3" xfId="12512" xr:uid="{00000000-0005-0000-0000-0000A9680000}"/>
    <cellStyle name="Normal 6 2 2 7 4" xfId="24214" xr:uid="{00000000-0005-0000-0000-0000AA680000}"/>
    <cellStyle name="Normal 6 2 2 8" xfId="6227" xr:uid="{00000000-0005-0000-0000-0000AB680000}"/>
    <cellStyle name="Normal 6 2 2 8 2" xfId="18304" xr:uid="{00000000-0005-0000-0000-0000AC680000}"/>
    <cellStyle name="Normal 6 2 2 8 3" xfId="29955" xr:uid="{00000000-0005-0000-0000-0000AD680000}"/>
    <cellStyle name="Normal 6 2 2 8 4" xfId="37258" xr:uid="{00000000-0005-0000-0000-0000AE680000}"/>
    <cellStyle name="Normal 6 2 2 9" xfId="20276" xr:uid="{00000000-0005-0000-0000-0000AF680000}"/>
    <cellStyle name="Normal 6 2 2 9 2" xfId="31874" xr:uid="{00000000-0005-0000-0000-0000B0680000}"/>
    <cellStyle name="Normal 6 2 3" xfId="1546" xr:uid="{00000000-0005-0000-0000-0000B1680000}"/>
    <cellStyle name="Normal 6 2 3 2" xfId="1547" xr:uid="{00000000-0005-0000-0000-0000B2680000}"/>
    <cellStyle name="Normal 6 2 3 2 2" xfId="3600" xr:uid="{00000000-0005-0000-0000-0000B3680000}"/>
    <cellStyle name="Normal 6 2 3 2 2 2" xfId="7834" xr:uid="{00000000-0005-0000-0000-0000B4680000}"/>
    <cellStyle name="Normal 6 2 3 2 2 2 2" xfId="18325" xr:uid="{00000000-0005-0000-0000-0000B5680000}"/>
    <cellStyle name="Normal 6 2 3 2 2 2 3" xfId="29976" xr:uid="{00000000-0005-0000-0000-0000B6680000}"/>
    <cellStyle name="Normal 6 2 3 2 2 2 4" xfId="37259" xr:uid="{00000000-0005-0000-0000-0000B7680000}"/>
    <cellStyle name="Normal 6 2 3 2 2 3" xfId="12515" xr:uid="{00000000-0005-0000-0000-0000B8680000}"/>
    <cellStyle name="Normal 6 2 3 2 2 4" xfId="24217" xr:uid="{00000000-0005-0000-0000-0000B9680000}"/>
    <cellStyle name="Normal 6 2 3 2 2 5" xfId="37260" xr:uid="{00000000-0005-0000-0000-0000BA680000}"/>
    <cellStyle name="Normal 6 2 3 2 3" xfId="6233" xr:uid="{00000000-0005-0000-0000-0000BB680000}"/>
    <cellStyle name="Normal 6 2 3 2 3 2" xfId="18326" xr:uid="{00000000-0005-0000-0000-0000BC680000}"/>
    <cellStyle name="Normal 6 2 3 2 3 2 2" xfId="29977" xr:uid="{00000000-0005-0000-0000-0000BD680000}"/>
    <cellStyle name="Normal 6 2 3 2 3 3" xfId="12516" xr:uid="{00000000-0005-0000-0000-0000BE680000}"/>
    <cellStyle name="Normal 6 2 3 2 3 4" xfId="24218" xr:uid="{00000000-0005-0000-0000-0000BF680000}"/>
    <cellStyle name="Normal 6 2 3 2 3 5" xfId="37261" xr:uid="{00000000-0005-0000-0000-0000C0680000}"/>
    <cellStyle name="Normal 6 2 3 2 4" xfId="18324" xr:uid="{00000000-0005-0000-0000-0000C1680000}"/>
    <cellStyle name="Normal 6 2 3 2 4 2" xfId="29975" xr:uid="{00000000-0005-0000-0000-0000C2680000}"/>
    <cellStyle name="Normal 6 2 3 2 5" xfId="12514" xr:uid="{00000000-0005-0000-0000-0000C3680000}"/>
    <cellStyle name="Normal 6 2 3 2 6" xfId="24216" xr:uid="{00000000-0005-0000-0000-0000C4680000}"/>
    <cellStyle name="Normal 6 2 3 2 7" xfId="37262" xr:uid="{00000000-0005-0000-0000-0000C5680000}"/>
    <cellStyle name="Normal 6 2 3 3" xfId="3599" xr:uid="{00000000-0005-0000-0000-0000C6680000}"/>
    <cellStyle name="Normal 6 2 3 3 2" xfId="7833" xr:uid="{00000000-0005-0000-0000-0000C7680000}"/>
    <cellStyle name="Normal 6 2 3 3 2 2" xfId="18327" xr:uid="{00000000-0005-0000-0000-0000C8680000}"/>
    <cellStyle name="Normal 6 2 3 3 2 3" xfId="29978" xr:uid="{00000000-0005-0000-0000-0000C9680000}"/>
    <cellStyle name="Normal 6 2 3 3 2 4" xfId="37263" xr:uid="{00000000-0005-0000-0000-0000CA680000}"/>
    <cellStyle name="Normal 6 2 3 3 3" xfId="12517" xr:uid="{00000000-0005-0000-0000-0000CB680000}"/>
    <cellStyle name="Normal 6 2 3 3 4" xfId="24219" xr:uid="{00000000-0005-0000-0000-0000CC680000}"/>
    <cellStyle name="Normal 6 2 3 3 5" xfId="37264" xr:uid="{00000000-0005-0000-0000-0000CD680000}"/>
    <cellStyle name="Normal 6 2 3 4" xfId="4584" xr:uid="{00000000-0005-0000-0000-0000CE680000}"/>
    <cellStyle name="Normal 6 2 3 4 2" xfId="18328" xr:uid="{00000000-0005-0000-0000-0000CF680000}"/>
    <cellStyle name="Normal 6 2 3 4 2 2" xfId="29979" xr:uid="{00000000-0005-0000-0000-0000D0680000}"/>
    <cellStyle name="Normal 6 2 3 4 3" xfId="12518" xr:uid="{00000000-0005-0000-0000-0000D1680000}"/>
    <cellStyle name="Normal 6 2 3 4 4" xfId="24220" xr:uid="{00000000-0005-0000-0000-0000D2680000}"/>
    <cellStyle name="Normal 6 2 3 5" xfId="6232" xr:uid="{00000000-0005-0000-0000-0000D3680000}"/>
    <cellStyle name="Normal 6 2 3 5 2" xfId="18323" xr:uid="{00000000-0005-0000-0000-0000D4680000}"/>
    <cellStyle name="Normal 6 2 3 5 3" xfId="29974" xr:uid="{00000000-0005-0000-0000-0000D5680000}"/>
    <cellStyle name="Normal 6 2 3 5 4" xfId="37265" xr:uid="{00000000-0005-0000-0000-0000D6680000}"/>
    <cellStyle name="Normal 6 2 3 6" xfId="12513" xr:uid="{00000000-0005-0000-0000-0000D7680000}"/>
    <cellStyle name="Normal 6 2 3 7" xfId="24215" xr:uid="{00000000-0005-0000-0000-0000D8680000}"/>
    <cellStyle name="Normal 6 2 3 8" xfId="37266" xr:uid="{00000000-0005-0000-0000-0000D9680000}"/>
    <cellStyle name="Normal 6 2 4" xfId="1548" xr:uid="{00000000-0005-0000-0000-0000DA680000}"/>
    <cellStyle name="Normal 6 2 4 2" xfId="3601" xr:uid="{00000000-0005-0000-0000-0000DB680000}"/>
    <cellStyle name="Normal 6 2 4 2 2" xfId="7835" xr:uid="{00000000-0005-0000-0000-0000DC680000}"/>
    <cellStyle name="Normal 6 2 4 2 2 2" xfId="18330" xr:uid="{00000000-0005-0000-0000-0000DD680000}"/>
    <cellStyle name="Normal 6 2 4 2 2 3" xfId="29981" xr:uid="{00000000-0005-0000-0000-0000DE680000}"/>
    <cellStyle name="Normal 6 2 4 2 2 4" xfId="37267" xr:uid="{00000000-0005-0000-0000-0000DF680000}"/>
    <cellStyle name="Normal 6 2 4 2 3" xfId="12520" xr:uid="{00000000-0005-0000-0000-0000E0680000}"/>
    <cellStyle name="Normal 6 2 4 2 4" xfId="24222" xr:uid="{00000000-0005-0000-0000-0000E1680000}"/>
    <cellStyle name="Normal 6 2 4 2 5" xfId="37268" xr:uid="{00000000-0005-0000-0000-0000E2680000}"/>
    <cellStyle name="Normal 6 2 4 3" xfId="6234" xr:uid="{00000000-0005-0000-0000-0000E3680000}"/>
    <cellStyle name="Normal 6 2 4 3 2" xfId="18331" xr:uid="{00000000-0005-0000-0000-0000E4680000}"/>
    <cellStyle name="Normal 6 2 4 3 2 2" xfId="29982" xr:uid="{00000000-0005-0000-0000-0000E5680000}"/>
    <cellStyle name="Normal 6 2 4 3 3" xfId="12521" xr:uid="{00000000-0005-0000-0000-0000E6680000}"/>
    <cellStyle name="Normal 6 2 4 3 4" xfId="24223" xr:uid="{00000000-0005-0000-0000-0000E7680000}"/>
    <cellStyle name="Normal 6 2 4 3 5" xfId="37269" xr:uid="{00000000-0005-0000-0000-0000E8680000}"/>
    <cellStyle name="Normal 6 2 4 4" xfId="18329" xr:uid="{00000000-0005-0000-0000-0000E9680000}"/>
    <cellStyle name="Normal 6 2 4 4 2" xfId="29980" xr:uid="{00000000-0005-0000-0000-0000EA680000}"/>
    <cellStyle name="Normal 6 2 4 5" xfId="12519" xr:uid="{00000000-0005-0000-0000-0000EB680000}"/>
    <cellStyle name="Normal 6 2 4 6" xfId="24221" xr:uid="{00000000-0005-0000-0000-0000EC680000}"/>
    <cellStyle name="Normal 6 2 4 7" xfId="37270" xr:uid="{00000000-0005-0000-0000-0000ED680000}"/>
    <cellStyle name="Normal 6 2 5" xfId="3593" xr:uid="{00000000-0005-0000-0000-0000EE680000}"/>
    <cellStyle name="Normal 6 2 5 2" xfId="7827" xr:uid="{00000000-0005-0000-0000-0000EF680000}"/>
    <cellStyle name="Normal 6 2 5 2 2" xfId="18332" xr:uid="{00000000-0005-0000-0000-0000F0680000}"/>
    <cellStyle name="Normal 6 2 5 2 3" xfId="29983" xr:uid="{00000000-0005-0000-0000-0000F1680000}"/>
    <cellStyle name="Normal 6 2 5 2 4" xfId="37271" xr:uid="{00000000-0005-0000-0000-0000F2680000}"/>
    <cellStyle name="Normal 6 2 5 3" xfId="12522" xr:uid="{00000000-0005-0000-0000-0000F3680000}"/>
    <cellStyle name="Normal 6 2 5 4" xfId="24224" xr:uid="{00000000-0005-0000-0000-0000F4680000}"/>
    <cellStyle name="Normal 6 2 5 5" xfId="37272" xr:uid="{00000000-0005-0000-0000-0000F5680000}"/>
    <cellStyle name="Normal 6 2 6" xfId="4251" xr:uid="{00000000-0005-0000-0000-0000F6680000}"/>
    <cellStyle name="Normal 6 2 6 2" xfId="12523" xr:uid="{00000000-0005-0000-0000-0000F7680000}"/>
    <cellStyle name="Normal 6 2 6 2 2" xfId="37273" xr:uid="{00000000-0005-0000-0000-0000F8680000}"/>
    <cellStyle name="Normal 6 2 6 3" xfId="31936" xr:uid="{00000000-0005-0000-0000-0000F9680000}"/>
    <cellStyle name="Normal 6 2 6 4" xfId="37274" xr:uid="{00000000-0005-0000-0000-0000FA680000}"/>
    <cellStyle name="Normal 6 2 7" xfId="4575" xr:uid="{00000000-0005-0000-0000-0000FB680000}"/>
    <cellStyle name="Normal 6 2 7 2" xfId="18333" xr:uid="{00000000-0005-0000-0000-0000FC680000}"/>
    <cellStyle name="Normal 6 2 7 2 2" xfId="29984" xr:uid="{00000000-0005-0000-0000-0000FD680000}"/>
    <cellStyle name="Normal 6 2 7 3" xfId="12524" xr:uid="{00000000-0005-0000-0000-0000FE680000}"/>
    <cellStyle name="Normal 6 2 7 4" xfId="24225" xr:uid="{00000000-0005-0000-0000-0000FF680000}"/>
    <cellStyle name="Normal 6 2 8" xfId="6226" xr:uid="{00000000-0005-0000-0000-000000690000}"/>
    <cellStyle name="Normal 6 2 8 2" xfId="18303" xr:uid="{00000000-0005-0000-0000-000001690000}"/>
    <cellStyle name="Normal 6 2 8 3" xfId="29954" xr:uid="{00000000-0005-0000-0000-000002690000}"/>
    <cellStyle name="Normal 6 2 8 4" xfId="37275" xr:uid="{00000000-0005-0000-0000-000003690000}"/>
    <cellStyle name="Normal 6 2 9" xfId="12493" xr:uid="{00000000-0005-0000-0000-000004690000}"/>
    <cellStyle name="Normal 6 3" xfId="1549" xr:uid="{00000000-0005-0000-0000-000005690000}"/>
    <cellStyle name="Normal 6 3 10" xfId="37276" xr:uid="{00000000-0005-0000-0000-000006690000}"/>
    <cellStyle name="Normal 6 3 2" xfId="1550" xr:uid="{00000000-0005-0000-0000-000007690000}"/>
    <cellStyle name="Normal 6 3 3" xfId="1551" xr:uid="{00000000-0005-0000-0000-000008690000}"/>
    <cellStyle name="Normal 6 3 3 2" xfId="3603" xr:uid="{00000000-0005-0000-0000-000009690000}"/>
    <cellStyle name="Normal 6 3 3 2 2" xfId="7837" xr:uid="{00000000-0005-0000-0000-00000A690000}"/>
    <cellStyle name="Normal 6 3 3 2 2 2" xfId="18336" xr:uid="{00000000-0005-0000-0000-00000B690000}"/>
    <cellStyle name="Normal 6 3 3 2 2 3" xfId="29987" xr:uid="{00000000-0005-0000-0000-00000C690000}"/>
    <cellStyle name="Normal 6 3 3 2 2 4" xfId="37277" xr:uid="{00000000-0005-0000-0000-00000D690000}"/>
    <cellStyle name="Normal 6 3 3 2 3" xfId="12527" xr:uid="{00000000-0005-0000-0000-00000E690000}"/>
    <cellStyle name="Normal 6 3 3 2 4" xfId="24228" xr:uid="{00000000-0005-0000-0000-00000F690000}"/>
    <cellStyle name="Normal 6 3 3 2 5" xfId="37278" xr:uid="{00000000-0005-0000-0000-000010690000}"/>
    <cellStyle name="Normal 6 3 3 3" xfId="6236" xr:uid="{00000000-0005-0000-0000-000011690000}"/>
    <cellStyle name="Normal 6 3 3 3 2" xfId="18337" xr:uid="{00000000-0005-0000-0000-000012690000}"/>
    <cellStyle name="Normal 6 3 3 3 2 2" xfId="29988" xr:uid="{00000000-0005-0000-0000-000013690000}"/>
    <cellStyle name="Normal 6 3 3 3 3" xfId="12528" xr:uid="{00000000-0005-0000-0000-000014690000}"/>
    <cellStyle name="Normal 6 3 3 3 4" xfId="24229" xr:uid="{00000000-0005-0000-0000-000015690000}"/>
    <cellStyle name="Normal 6 3 3 3 5" xfId="37279" xr:uid="{00000000-0005-0000-0000-000016690000}"/>
    <cellStyle name="Normal 6 3 3 4" xfId="18335" xr:uid="{00000000-0005-0000-0000-000017690000}"/>
    <cellStyle name="Normal 6 3 3 4 2" xfId="29986" xr:uid="{00000000-0005-0000-0000-000018690000}"/>
    <cellStyle name="Normal 6 3 3 5" xfId="12526" xr:uid="{00000000-0005-0000-0000-000019690000}"/>
    <cellStyle name="Normal 6 3 3 6" xfId="24227" xr:uid="{00000000-0005-0000-0000-00001A690000}"/>
    <cellStyle name="Normal 6 3 3 7" xfId="37280" xr:uid="{00000000-0005-0000-0000-00001B690000}"/>
    <cellStyle name="Normal 6 3 4" xfId="3602" xr:uid="{00000000-0005-0000-0000-00001C690000}"/>
    <cellStyle name="Normal 6 3 4 2" xfId="7836" xr:uid="{00000000-0005-0000-0000-00001D690000}"/>
    <cellStyle name="Normal 6 3 4 2 2" xfId="18338" xr:uid="{00000000-0005-0000-0000-00001E690000}"/>
    <cellStyle name="Normal 6 3 4 2 3" xfId="29989" xr:uid="{00000000-0005-0000-0000-00001F690000}"/>
    <cellStyle name="Normal 6 3 4 2 4" xfId="37281" xr:uid="{00000000-0005-0000-0000-000020690000}"/>
    <cellStyle name="Normal 6 3 4 3" xfId="12529" xr:uid="{00000000-0005-0000-0000-000021690000}"/>
    <cellStyle name="Normal 6 3 4 4" xfId="24230" xr:uid="{00000000-0005-0000-0000-000022690000}"/>
    <cellStyle name="Normal 6 3 4 5" xfId="37282" xr:uid="{00000000-0005-0000-0000-000023690000}"/>
    <cellStyle name="Normal 6 3 5" xfId="4258" xr:uid="{00000000-0005-0000-0000-000024690000}"/>
    <cellStyle name="Normal 6 3 5 2" xfId="12530" xr:uid="{00000000-0005-0000-0000-000025690000}"/>
    <cellStyle name="Normal 6 3 5 2 2" xfId="37283" xr:uid="{00000000-0005-0000-0000-000026690000}"/>
    <cellStyle name="Normal 6 3 5 3" xfId="31933" xr:uid="{00000000-0005-0000-0000-000027690000}"/>
    <cellStyle name="Normal 6 3 5 4" xfId="37284" xr:uid="{00000000-0005-0000-0000-000028690000}"/>
    <cellStyle name="Normal 6 3 6" xfId="6235" xr:uid="{00000000-0005-0000-0000-000029690000}"/>
    <cellStyle name="Normal 6 3 6 2" xfId="18339" xr:uid="{00000000-0005-0000-0000-00002A690000}"/>
    <cellStyle name="Normal 6 3 6 2 2" xfId="29990" xr:uid="{00000000-0005-0000-0000-00002B690000}"/>
    <cellStyle name="Normal 6 3 6 3" xfId="12531" xr:uid="{00000000-0005-0000-0000-00002C690000}"/>
    <cellStyle name="Normal 6 3 6 4" xfId="24231" xr:uid="{00000000-0005-0000-0000-00002D690000}"/>
    <cellStyle name="Normal 6 3 6 5" xfId="37285" xr:uid="{00000000-0005-0000-0000-00002E690000}"/>
    <cellStyle name="Normal 6 3 7" xfId="18334" xr:uid="{00000000-0005-0000-0000-00002F690000}"/>
    <cellStyle name="Normal 6 3 7 2" xfId="29985" xr:uid="{00000000-0005-0000-0000-000030690000}"/>
    <cellStyle name="Normal 6 3 8" xfId="12525" xr:uid="{00000000-0005-0000-0000-000031690000}"/>
    <cellStyle name="Normal 6 3 9" xfId="24226" xr:uid="{00000000-0005-0000-0000-000032690000}"/>
    <cellStyle name="Normal 6 4" xfId="1552" xr:uid="{00000000-0005-0000-0000-000033690000}"/>
    <cellStyle name="Normal 6 4 2" xfId="1553" xr:uid="{00000000-0005-0000-0000-000034690000}"/>
    <cellStyle name="Normal 6 4 3" xfId="4431" xr:uid="{00000000-0005-0000-0000-000035690000}"/>
    <cellStyle name="Normal 6 4 3 2" xfId="12532" xr:uid="{00000000-0005-0000-0000-000036690000}"/>
    <cellStyle name="Normal 6 5" xfId="1554" xr:uid="{00000000-0005-0000-0000-000037690000}"/>
    <cellStyle name="Normal 6 5 2" xfId="1555" xr:uid="{00000000-0005-0000-0000-000038690000}"/>
    <cellStyle name="Normal 6 5 3" xfId="20277" xr:uid="{00000000-0005-0000-0000-000039690000}"/>
    <cellStyle name="Normal 6 6" xfId="1556" xr:uid="{00000000-0005-0000-0000-00003A690000}"/>
    <cellStyle name="Normal 6 7" xfId="1557" xr:uid="{00000000-0005-0000-0000-00003B690000}"/>
    <cellStyle name="Normal 6 7 2" xfId="5537" xr:uid="{00000000-0005-0000-0000-00003C690000}"/>
    <cellStyle name="Normal 6 7 2 2" xfId="31908" xr:uid="{00000000-0005-0000-0000-00003D690000}"/>
    <cellStyle name="Normal 6 7 2 3" xfId="37286" xr:uid="{00000000-0005-0000-0000-00003E690000}"/>
    <cellStyle name="Normal 6 8" xfId="1558" xr:uid="{00000000-0005-0000-0000-00003F690000}"/>
    <cellStyle name="Normal 6 8 2" xfId="3604" xr:uid="{00000000-0005-0000-0000-000040690000}"/>
    <cellStyle name="Normal 6 8 2 2" xfId="7838" xr:uid="{00000000-0005-0000-0000-000041690000}"/>
    <cellStyle name="Normal 6 8 2 2 2" xfId="18341" xr:uid="{00000000-0005-0000-0000-000042690000}"/>
    <cellStyle name="Normal 6 8 2 2 3" xfId="29992" xr:uid="{00000000-0005-0000-0000-000043690000}"/>
    <cellStyle name="Normal 6 8 2 2 4" xfId="37287" xr:uid="{00000000-0005-0000-0000-000044690000}"/>
    <cellStyle name="Normal 6 8 2 3" xfId="12534" xr:uid="{00000000-0005-0000-0000-000045690000}"/>
    <cellStyle name="Normal 6 8 2 4" xfId="24233" xr:uid="{00000000-0005-0000-0000-000046690000}"/>
    <cellStyle name="Normal 6 8 2 5" xfId="37288" xr:uid="{00000000-0005-0000-0000-000047690000}"/>
    <cellStyle name="Normal 6 8 3" xfId="5557" xr:uid="{00000000-0005-0000-0000-000048690000}"/>
    <cellStyle name="Normal 6 8 3 2" xfId="18342" xr:uid="{00000000-0005-0000-0000-000049690000}"/>
    <cellStyle name="Normal 6 8 3 2 2" xfId="29993" xr:uid="{00000000-0005-0000-0000-00004A690000}"/>
    <cellStyle name="Normal 6 8 3 3" xfId="12535" xr:uid="{00000000-0005-0000-0000-00004B690000}"/>
    <cellStyle name="Normal 6 8 3 4" xfId="24234" xr:uid="{00000000-0005-0000-0000-00004C690000}"/>
    <cellStyle name="Normal 6 8 3 5" xfId="37289" xr:uid="{00000000-0005-0000-0000-00004D690000}"/>
    <cellStyle name="Normal 6 8 4" xfId="18340" xr:uid="{00000000-0005-0000-0000-00004E690000}"/>
    <cellStyle name="Normal 6 8 4 2" xfId="29991" xr:uid="{00000000-0005-0000-0000-00004F690000}"/>
    <cellStyle name="Normal 6 8 5" xfId="12533" xr:uid="{00000000-0005-0000-0000-000050690000}"/>
    <cellStyle name="Normal 6 8 6" xfId="24232" xr:uid="{00000000-0005-0000-0000-000051690000}"/>
    <cellStyle name="Normal 6 8 7" xfId="37290" xr:uid="{00000000-0005-0000-0000-000052690000}"/>
    <cellStyle name="Normal 6 9" xfId="3592" xr:uid="{00000000-0005-0000-0000-000053690000}"/>
    <cellStyle name="Normal 6 9 2" xfId="7826" xr:uid="{00000000-0005-0000-0000-000054690000}"/>
    <cellStyle name="Normal 6 9 2 2" xfId="18343" xr:uid="{00000000-0005-0000-0000-000055690000}"/>
    <cellStyle name="Normal 6 9 2 3" xfId="29994" xr:uid="{00000000-0005-0000-0000-000056690000}"/>
    <cellStyle name="Normal 6 9 2 4" xfId="37291" xr:uid="{00000000-0005-0000-0000-000057690000}"/>
    <cellStyle name="Normal 6 9 3" xfId="12536" xr:uid="{00000000-0005-0000-0000-000058690000}"/>
    <cellStyle name="Normal 6 9 4" xfId="24235" xr:uid="{00000000-0005-0000-0000-000059690000}"/>
    <cellStyle name="Normal 6 9 5" xfId="37292" xr:uid="{00000000-0005-0000-0000-00005A690000}"/>
    <cellStyle name="Normal 60" xfId="1559" xr:uid="{00000000-0005-0000-0000-00005B690000}"/>
    <cellStyle name="Normal 60 10" xfId="37293" xr:uid="{00000000-0005-0000-0000-00005C690000}"/>
    <cellStyle name="Normal 60 2" xfId="1560" xr:uid="{00000000-0005-0000-0000-00005D690000}"/>
    <cellStyle name="Normal 60 2 2" xfId="1561" xr:uid="{00000000-0005-0000-0000-00005E690000}"/>
    <cellStyle name="Normal 60 2 2 2" xfId="3607" xr:uid="{00000000-0005-0000-0000-00005F690000}"/>
    <cellStyle name="Normal 60 2 2 2 2" xfId="7841" xr:uid="{00000000-0005-0000-0000-000060690000}"/>
    <cellStyle name="Normal 60 2 2 2 2 2" xfId="18347" xr:uid="{00000000-0005-0000-0000-000061690000}"/>
    <cellStyle name="Normal 60 2 2 2 2 3" xfId="29998" xr:uid="{00000000-0005-0000-0000-000062690000}"/>
    <cellStyle name="Normal 60 2 2 2 2 4" xfId="37294" xr:uid="{00000000-0005-0000-0000-000063690000}"/>
    <cellStyle name="Normal 60 2 2 2 3" xfId="12540" xr:uid="{00000000-0005-0000-0000-000064690000}"/>
    <cellStyle name="Normal 60 2 2 2 4" xfId="24239" xr:uid="{00000000-0005-0000-0000-000065690000}"/>
    <cellStyle name="Normal 60 2 2 2 5" xfId="37295" xr:uid="{00000000-0005-0000-0000-000066690000}"/>
    <cellStyle name="Normal 60 2 2 3" xfId="6237" xr:uid="{00000000-0005-0000-0000-000067690000}"/>
    <cellStyle name="Normal 60 2 2 3 2" xfId="18348" xr:uid="{00000000-0005-0000-0000-000068690000}"/>
    <cellStyle name="Normal 60 2 2 3 2 2" xfId="29999" xr:uid="{00000000-0005-0000-0000-000069690000}"/>
    <cellStyle name="Normal 60 2 2 3 3" xfId="12541" xr:uid="{00000000-0005-0000-0000-00006A690000}"/>
    <cellStyle name="Normal 60 2 2 3 4" xfId="24240" xr:uid="{00000000-0005-0000-0000-00006B690000}"/>
    <cellStyle name="Normal 60 2 2 3 5" xfId="37296" xr:uid="{00000000-0005-0000-0000-00006C690000}"/>
    <cellStyle name="Normal 60 2 2 4" xfId="18346" xr:uid="{00000000-0005-0000-0000-00006D690000}"/>
    <cellStyle name="Normal 60 2 2 4 2" xfId="29997" xr:uid="{00000000-0005-0000-0000-00006E690000}"/>
    <cellStyle name="Normal 60 2 2 5" xfId="12539" xr:uid="{00000000-0005-0000-0000-00006F690000}"/>
    <cellStyle name="Normal 60 2 2 6" xfId="24238" xr:uid="{00000000-0005-0000-0000-000070690000}"/>
    <cellStyle name="Normal 60 2 2 7" xfId="37297" xr:uid="{00000000-0005-0000-0000-000071690000}"/>
    <cellStyle name="Normal 60 2 3" xfId="3606" xr:uid="{00000000-0005-0000-0000-000072690000}"/>
    <cellStyle name="Normal 60 2 3 2" xfId="7840" xr:uid="{00000000-0005-0000-0000-000073690000}"/>
    <cellStyle name="Normal 60 2 3 2 2" xfId="18349" xr:uid="{00000000-0005-0000-0000-000074690000}"/>
    <cellStyle name="Normal 60 2 3 2 3" xfId="30000" xr:uid="{00000000-0005-0000-0000-000075690000}"/>
    <cellStyle name="Normal 60 2 3 2 4" xfId="37298" xr:uid="{00000000-0005-0000-0000-000076690000}"/>
    <cellStyle name="Normal 60 2 3 3" xfId="12542" xr:uid="{00000000-0005-0000-0000-000077690000}"/>
    <cellStyle name="Normal 60 2 3 4" xfId="24241" xr:uid="{00000000-0005-0000-0000-000078690000}"/>
    <cellStyle name="Normal 60 2 3 5" xfId="37299" xr:uid="{00000000-0005-0000-0000-000079690000}"/>
    <cellStyle name="Normal 60 2 4" xfId="5042" xr:uid="{00000000-0005-0000-0000-00007A690000}"/>
    <cellStyle name="Normal 60 2 4 2" xfId="18350" xr:uid="{00000000-0005-0000-0000-00007B690000}"/>
    <cellStyle name="Normal 60 2 4 2 2" xfId="30001" xr:uid="{00000000-0005-0000-0000-00007C690000}"/>
    <cellStyle name="Normal 60 2 4 3" xfId="12543" xr:uid="{00000000-0005-0000-0000-00007D690000}"/>
    <cellStyle name="Normal 60 2 4 4" xfId="24242" xr:uid="{00000000-0005-0000-0000-00007E690000}"/>
    <cellStyle name="Normal 60 2 4 5" xfId="37300" xr:uid="{00000000-0005-0000-0000-00007F690000}"/>
    <cellStyle name="Normal 60 2 5" xfId="18345" xr:uid="{00000000-0005-0000-0000-000080690000}"/>
    <cellStyle name="Normal 60 2 5 2" xfId="29996" xr:uid="{00000000-0005-0000-0000-000081690000}"/>
    <cellStyle name="Normal 60 2 6" xfId="12538" xr:uid="{00000000-0005-0000-0000-000082690000}"/>
    <cellStyle name="Normal 60 2 7" xfId="24237" xr:uid="{00000000-0005-0000-0000-000083690000}"/>
    <cellStyle name="Normal 60 2 8" xfId="37301" xr:uid="{00000000-0005-0000-0000-000084690000}"/>
    <cellStyle name="Normal 60 3" xfId="1562" xr:uid="{00000000-0005-0000-0000-000085690000}"/>
    <cellStyle name="Normal 60 3 2" xfId="1563" xr:uid="{00000000-0005-0000-0000-000086690000}"/>
    <cellStyle name="Normal 60 3 2 2" xfId="3609" xr:uid="{00000000-0005-0000-0000-000087690000}"/>
    <cellStyle name="Normal 60 3 2 2 2" xfId="7843" xr:uid="{00000000-0005-0000-0000-000088690000}"/>
    <cellStyle name="Normal 60 3 2 2 2 2" xfId="18353" xr:uid="{00000000-0005-0000-0000-000089690000}"/>
    <cellStyle name="Normal 60 3 2 2 2 3" xfId="30004" xr:uid="{00000000-0005-0000-0000-00008A690000}"/>
    <cellStyle name="Normal 60 3 2 2 2 4" xfId="37302" xr:uid="{00000000-0005-0000-0000-00008B690000}"/>
    <cellStyle name="Normal 60 3 2 2 3" xfId="12546" xr:uid="{00000000-0005-0000-0000-00008C690000}"/>
    <cellStyle name="Normal 60 3 2 2 4" xfId="24245" xr:uid="{00000000-0005-0000-0000-00008D690000}"/>
    <cellStyle name="Normal 60 3 2 2 5" xfId="37303" xr:uid="{00000000-0005-0000-0000-00008E690000}"/>
    <cellStyle name="Normal 60 3 2 3" xfId="6238" xr:uid="{00000000-0005-0000-0000-00008F690000}"/>
    <cellStyle name="Normal 60 3 2 3 2" xfId="18354" xr:uid="{00000000-0005-0000-0000-000090690000}"/>
    <cellStyle name="Normal 60 3 2 3 2 2" xfId="30005" xr:uid="{00000000-0005-0000-0000-000091690000}"/>
    <cellStyle name="Normal 60 3 2 3 3" xfId="12547" xr:uid="{00000000-0005-0000-0000-000092690000}"/>
    <cellStyle name="Normal 60 3 2 3 4" xfId="24246" xr:uid="{00000000-0005-0000-0000-000093690000}"/>
    <cellStyle name="Normal 60 3 2 3 5" xfId="37304" xr:uid="{00000000-0005-0000-0000-000094690000}"/>
    <cellStyle name="Normal 60 3 2 4" xfId="18352" xr:uid="{00000000-0005-0000-0000-000095690000}"/>
    <cellStyle name="Normal 60 3 2 4 2" xfId="30003" xr:uid="{00000000-0005-0000-0000-000096690000}"/>
    <cellStyle name="Normal 60 3 2 5" xfId="12545" xr:uid="{00000000-0005-0000-0000-000097690000}"/>
    <cellStyle name="Normal 60 3 2 6" xfId="24244" xr:uid="{00000000-0005-0000-0000-000098690000}"/>
    <cellStyle name="Normal 60 3 2 7" xfId="37305" xr:uid="{00000000-0005-0000-0000-000099690000}"/>
    <cellStyle name="Normal 60 3 3" xfId="3608" xr:uid="{00000000-0005-0000-0000-00009A690000}"/>
    <cellStyle name="Normal 60 3 3 2" xfId="7842" xr:uid="{00000000-0005-0000-0000-00009B690000}"/>
    <cellStyle name="Normal 60 3 3 2 2" xfId="18355" xr:uid="{00000000-0005-0000-0000-00009C690000}"/>
    <cellStyle name="Normal 60 3 3 2 3" xfId="30006" xr:uid="{00000000-0005-0000-0000-00009D690000}"/>
    <cellStyle name="Normal 60 3 3 2 4" xfId="37306" xr:uid="{00000000-0005-0000-0000-00009E690000}"/>
    <cellStyle name="Normal 60 3 3 3" xfId="12548" xr:uid="{00000000-0005-0000-0000-00009F690000}"/>
    <cellStyle name="Normal 60 3 3 4" xfId="24247" xr:uid="{00000000-0005-0000-0000-0000A0690000}"/>
    <cellStyle name="Normal 60 3 3 5" xfId="37307" xr:uid="{00000000-0005-0000-0000-0000A1690000}"/>
    <cellStyle name="Normal 60 3 4" xfId="5493" xr:uid="{00000000-0005-0000-0000-0000A2690000}"/>
    <cellStyle name="Normal 60 3 4 2" xfId="18356" xr:uid="{00000000-0005-0000-0000-0000A3690000}"/>
    <cellStyle name="Normal 60 3 4 2 2" xfId="30007" xr:uid="{00000000-0005-0000-0000-0000A4690000}"/>
    <cellStyle name="Normal 60 3 4 3" xfId="12549" xr:uid="{00000000-0005-0000-0000-0000A5690000}"/>
    <cellStyle name="Normal 60 3 4 4" xfId="24248" xr:uid="{00000000-0005-0000-0000-0000A6690000}"/>
    <cellStyle name="Normal 60 3 4 5" xfId="37308" xr:uid="{00000000-0005-0000-0000-0000A7690000}"/>
    <cellStyle name="Normal 60 3 5" xfId="18351" xr:uid="{00000000-0005-0000-0000-0000A8690000}"/>
    <cellStyle name="Normal 60 3 5 2" xfId="30002" xr:uid="{00000000-0005-0000-0000-0000A9690000}"/>
    <cellStyle name="Normal 60 3 6" xfId="12544" xr:uid="{00000000-0005-0000-0000-0000AA690000}"/>
    <cellStyle name="Normal 60 3 7" xfId="24243" xr:uid="{00000000-0005-0000-0000-0000AB690000}"/>
    <cellStyle name="Normal 60 3 8" xfId="37309" xr:uid="{00000000-0005-0000-0000-0000AC690000}"/>
    <cellStyle name="Normal 60 4" xfId="1564" xr:uid="{00000000-0005-0000-0000-0000AD690000}"/>
    <cellStyle name="Normal 60 4 2" xfId="3610" xr:uid="{00000000-0005-0000-0000-0000AE690000}"/>
    <cellStyle name="Normal 60 4 2 2" xfId="7844" xr:uid="{00000000-0005-0000-0000-0000AF690000}"/>
    <cellStyle name="Normal 60 4 2 2 2" xfId="18358" xr:uid="{00000000-0005-0000-0000-0000B0690000}"/>
    <cellStyle name="Normal 60 4 2 2 3" xfId="30009" xr:uid="{00000000-0005-0000-0000-0000B1690000}"/>
    <cellStyle name="Normal 60 4 2 2 4" xfId="37310" xr:uid="{00000000-0005-0000-0000-0000B2690000}"/>
    <cellStyle name="Normal 60 4 2 3" xfId="12551" xr:uid="{00000000-0005-0000-0000-0000B3690000}"/>
    <cellStyle name="Normal 60 4 2 4" xfId="24250" xr:uid="{00000000-0005-0000-0000-0000B4690000}"/>
    <cellStyle name="Normal 60 4 2 5" xfId="37311" xr:uid="{00000000-0005-0000-0000-0000B5690000}"/>
    <cellStyle name="Normal 60 4 3" xfId="6239" xr:uid="{00000000-0005-0000-0000-0000B6690000}"/>
    <cellStyle name="Normal 60 4 3 2" xfId="18359" xr:uid="{00000000-0005-0000-0000-0000B7690000}"/>
    <cellStyle name="Normal 60 4 3 2 2" xfId="30010" xr:uid="{00000000-0005-0000-0000-0000B8690000}"/>
    <cellStyle name="Normal 60 4 3 3" xfId="12552" xr:uid="{00000000-0005-0000-0000-0000B9690000}"/>
    <cellStyle name="Normal 60 4 3 4" xfId="24251" xr:uid="{00000000-0005-0000-0000-0000BA690000}"/>
    <cellStyle name="Normal 60 4 3 5" xfId="37312" xr:uid="{00000000-0005-0000-0000-0000BB690000}"/>
    <cellStyle name="Normal 60 4 4" xfId="18357" xr:uid="{00000000-0005-0000-0000-0000BC690000}"/>
    <cellStyle name="Normal 60 4 4 2" xfId="30008" xr:uid="{00000000-0005-0000-0000-0000BD690000}"/>
    <cellStyle name="Normal 60 4 5" xfId="12550" xr:uid="{00000000-0005-0000-0000-0000BE690000}"/>
    <cellStyle name="Normal 60 4 6" xfId="24249" xr:uid="{00000000-0005-0000-0000-0000BF690000}"/>
    <cellStyle name="Normal 60 4 7" xfId="37313" xr:uid="{00000000-0005-0000-0000-0000C0690000}"/>
    <cellStyle name="Normal 60 5" xfId="3605" xr:uid="{00000000-0005-0000-0000-0000C1690000}"/>
    <cellStyle name="Normal 60 5 2" xfId="7839" xr:uid="{00000000-0005-0000-0000-0000C2690000}"/>
    <cellStyle name="Normal 60 5 2 2" xfId="18360" xr:uid="{00000000-0005-0000-0000-0000C3690000}"/>
    <cellStyle name="Normal 60 5 2 3" xfId="30011" xr:uid="{00000000-0005-0000-0000-0000C4690000}"/>
    <cellStyle name="Normal 60 5 2 4" xfId="37314" xr:uid="{00000000-0005-0000-0000-0000C5690000}"/>
    <cellStyle name="Normal 60 5 3" xfId="12553" xr:uid="{00000000-0005-0000-0000-0000C6690000}"/>
    <cellStyle name="Normal 60 5 4" xfId="24252" xr:uid="{00000000-0005-0000-0000-0000C7690000}"/>
    <cellStyle name="Normal 60 5 5" xfId="37315" xr:uid="{00000000-0005-0000-0000-0000C8690000}"/>
    <cellStyle name="Normal 60 6" xfId="4800" xr:uid="{00000000-0005-0000-0000-0000C9690000}"/>
    <cellStyle name="Normal 60 6 2" xfId="18361" xr:uid="{00000000-0005-0000-0000-0000CA690000}"/>
    <cellStyle name="Normal 60 6 2 2" xfId="30012" xr:uid="{00000000-0005-0000-0000-0000CB690000}"/>
    <cellStyle name="Normal 60 6 3" xfId="12554" xr:uid="{00000000-0005-0000-0000-0000CC690000}"/>
    <cellStyle name="Normal 60 6 4" xfId="24253" xr:uid="{00000000-0005-0000-0000-0000CD690000}"/>
    <cellStyle name="Normal 60 6 5" xfId="37316" xr:uid="{00000000-0005-0000-0000-0000CE690000}"/>
    <cellStyle name="Normal 60 7" xfId="18344" xr:uid="{00000000-0005-0000-0000-0000CF690000}"/>
    <cellStyle name="Normal 60 7 2" xfId="29995" xr:uid="{00000000-0005-0000-0000-0000D0690000}"/>
    <cellStyle name="Normal 60 8" xfId="12537" xr:uid="{00000000-0005-0000-0000-0000D1690000}"/>
    <cellStyle name="Normal 60 9" xfId="24236" xr:uid="{00000000-0005-0000-0000-0000D2690000}"/>
    <cellStyle name="Normal 61" xfId="1565" xr:uid="{00000000-0005-0000-0000-0000D3690000}"/>
    <cellStyle name="Normal 61 10" xfId="37317" xr:uid="{00000000-0005-0000-0000-0000D4690000}"/>
    <cellStyle name="Normal 61 2" xfId="1566" xr:uid="{00000000-0005-0000-0000-0000D5690000}"/>
    <cellStyle name="Normal 61 2 2" xfId="1567" xr:uid="{00000000-0005-0000-0000-0000D6690000}"/>
    <cellStyle name="Normal 61 2 2 2" xfId="3613" xr:uid="{00000000-0005-0000-0000-0000D7690000}"/>
    <cellStyle name="Normal 61 2 2 2 2" xfId="7847" xr:uid="{00000000-0005-0000-0000-0000D8690000}"/>
    <cellStyle name="Normal 61 2 2 2 2 2" xfId="18365" xr:uid="{00000000-0005-0000-0000-0000D9690000}"/>
    <cellStyle name="Normal 61 2 2 2 2 3" xfId="30016" xr:uid="{00000000-0005-0000-0000-0000DA690000}"/>
    <cellStyle name="Normal 61 2 2 2 2 4" xfId="37318" xr:uid="{00000000-0005-0000-0000-0000DB690000}"/>
    <cellStyle name="Normal 61 2 2 2 3" xfId="12558" xr:uid="{00000000-0005-0000-0000-0000DC690000}"/>
    <cellStyle name="Normal 61 2 2 2 4" xfId="24257" xr:uid="{00000000-0005-0000-0000-0000DD690000}"/>
    <cellStyle name="Normal 61 2 2 2 5" xfId="37319" xr:uid="{00000000-0005-0000-0000-0000DE690000}"/>
    <cellStyle name="Normal 61 2 2 3" xfId="6240" xr:uid="{00000000-0005-0000-0000-0000DF690000}"/>
    <cellStyle name="Normal 61 2 2 3 2" xfId="18366" xr:uid="{00000000-0005-0000-0000-0000E0690000}"/>
    <cellStyle name="Normal 61 2 2 3 2 2" xfId="30017" xr:uid="{00000000-0005-0000-0000-0000E1690000}"/>
    <cellStyle name="Normal 61 2 2 3 3" xfId="12559" xr:uid="{00000000-0005-0000-0000-0000E2690000}"/>
    <cellStyle name="Normal 61 2 2 3 4" xfId="24258" xr:uid="{00000000-0005-0000-0000-0000E3690000}"/>
    <cellStyle name="Normal 61 2 2 3 5" xfId="37320" xr:uid="{00000000-0005-0000-0000-0000E4690000}"/>
    <cellStyle name="Normal 61 2 2 4" xfId="18364" xr:uid="{00000000-0005-0000-0000-0000E5690000}"/>
    <cellStyle name="Normal 61 2 2 4 2" xfId="30015" xr:uid="{00000000-0005-0000-0000-0000E6690000}"/>
    <cellStyle name="Normal 61 2 2 5" xfId="12557" xr:uid="{00000000-0005-0000-0000-0000E7690000}"/>
    <cellStyle name="Normal 61 2 2 6" xfId="24256" xr:uid="{00000000-0005-0000-0000-0000E8690000}"/>
    <cellStyle name="Normal 61 2 2 7" xfId="37321" xr:uid="{00000000-0005-0000-0000-0000E9690000}"/>
    <cellStyle name="Normal 61 2 3" xfId="3612" xr:uid="{00000000-0005-0000-0000-0000EA690000}"/>
    <cellStyle name="Normal 61 2 3 2" xfId="7846" xr:uid="{00000000-0005-0000-0000-0000EB690000}"/>
    <cellStyle name="Normal 61 2 3 2 2" xfId="18367" xr:uid="{00000000-0005-0000-0000-0000EC690000}"/>
    <cellStyle name="Normal 61 2 3 2 3" xfId="30018" xr:uid="{00000000-0005-0000-0000-0000ED690000}"/>
    <cellStyle name="Normal 61 2 3 2 4" xfId="37322" xr:uid="{00000000-0005-0000-0000-0000EE690000}"/>
    <cellStyle name="Normal 61 2 3 3" xfId="12560" xr:uid="{00000000-0005-0000-0000-0000EF690000}"/>
    <cellStyle name="Normal 61 2 3 4" xfId="24259" xr:uid="{00000000-0005-0000-0000-0000F0690000}"/>
    <cellStyle name="Normal 61 2 3 5" xfId="37323" xr:uid="{00000000-0005-0000-0000-0000F1690000}"/>
    <cellStyle name="Normal 61 2 4" xfId="5043" xr:uid="{00000000-0005-0000-0000-0000F2690000}"/>
    <cellStyle name="Normal 61 2 4 2" xfId="18368" xr:uid="{00000000-0005-0000-0000-0000F3690000}"/>
    <cellStyle name="Normal 61 2 4 2 2" xfId="30019" xr:uid="{00000000-0005-0000-0000-0000F4690000}"/>
    <cellStyle name="Normal 61 2 4 3" xfId="12561" xr:uid="{00000000-0005-0000-0000-0000F5690000}"/>
    <cellStyle name="Normal 61 2 4 4" xfId="24260" xr:uid="{00000000-0005-0000-0000-0000F6690000}"/>
    <cellStyle name="Normal 61 2 4 5" xfId="37324" xr:uid="{00000000-0005-0000-0000-0000F7690000}"/>
    <cellStyle name="Normal 61 2 5" xfId="18363" xr:uid="{00000000-0005-0000-0000-0000F8690000}"/>
    <cellStyle name="Normal 61 2 5 2" xfId="30014" xr:uid="{00000000-0005-0000-0000-0000F9690000}"/>
    <cellStyle name="Normal 61 2 6" xfId="12556" xr:uid="{00000000-0005-0000-0000-0000FA690000}"/>
    <cellStyle name="Normal 61 2 7" xfId="24255" xr:uid="{00000000-0005-0000-0000-0000FB690000}"/>
    <cellStyle name="Normal 61 2 8" xfId="37325" xr:uid="{00000000-0005-0000-0000-0000FC690000}"/>
    <cellStyle name="Normal 61 3" xfId="1568" xr:uid="{00000000-0005-0000-0000-0000FD690000}"/>
    <cellStyle name="Normal 61 3 2" xfId="1569" xr:uid="{00000000-0005-0000-0000-0000FE690000}"/>
    <cellStyle name="Normal 61 3 2 2" xfId="3615" xr:uid="{00000000-0005-0000-0000-0000FF690000}"/>
    <cellStyle name="Normal 61 3 2 2 2" xfId="7849" xr:uid="{00000000-0005-0000-0000-0000006A0000}"/>
    <cellStyle name="Normal 61 3 2 2 2 2" xfId="18371" xr:uid="{00000000-0005-0000-0000-0000016A0000}"/>
    <cellStyle name="Normal 61 3 2 2 2 3" xfId="30022" xr:uid="{00000000-0005-0000-0000-0000026A0000}"/>
    <cellStyle name="Normal 61 3 2 2 2 4" xfId="37326" xr:uid="{00000000-0005-0000-0000-0000036A0000}"/>
    <cellStyle name="Normal 61 3 2 2 3" xfId="12564" xr:uid="{00000000-0005-0000-0000-0000046A0000}"/>
    <cellStyle name="Normal 61 3 2 2 4" xfId="24263" xr:uid="{00000000-0005-0000-0000-0000056A0000}"/>
    <cellStyle name="Normal 61 3 2 2 5" xfId="37327" xr:uid="{00000000-0005-0000-0000-0000066A0000}"/>
    <cellStyle name="Normal 61 3 2 3" xfId="6241" xr:uid="{00000000-0005-0000-0000-0000076A0000}"/>
    <cellStyle name="Normal 61 3 2 3 2" xfId="18372" xr:uid="{00000000-0005-0000-0000-0000086A0000}"/>
    <cellStyle name="Normal 61 3 2 3 2 2" xfId="30023" xr:uid="{00000000-0005-0000-0000-0000096A0000}"/>
    <cellStyle name="Normal 61 3 2 3 3" xfId="12565" xr:uid="{00000000-0005-0000-0000-00000A6A0000}"/>
    <cellStyle name="Normal 61 3 2 3 4" xfId="24264" xr:uid="{00000000-0005-0000-0000-00000B6A0000}"/>
    <cellStyle name="Normal 61 3 2 3 5" xfId="37328" xr:uid="{00000000-0005-0000-0000-00000C6A0000}"/>
    <cellStyle name="Normal 61 3 2 4" xfId="18370" xr:uid="{00000000-0005-0000-0000-00000D6A0000}"/>
    <cellStyle name="Normal 61 3 2 4 2" xfId="30021" xr:uid="{00000000-0005-0000-0000-00000E6A0000}"/>
    <cellStyle name="Normal 61 3 2 5" xfId="12563" xr:uid="{00000000-0005-0000-0000-00000F6A0000}"/>
    <cellStyle name="Normal 61 3 2 6" xfId="24262" xr:uid="{00000000-0005-0000-0000-0000106A0000}"/>
    <cellStyle name="Normal 61 3 2 7" xfId="37329" xr:uid="{00000000-0005-0000-0000-0000116A0000}"/>
    <cellStyle name="Normal 61 3 3" xfId="3614" xr:uid="{00000000-0005-0000-0000-0000126A0000}"/>
    <cellStyle name="Normal 61 3 3 2" xfId="7848" xr:uid="{00000000-0005-0000-0000-0000136A0000}"/>
    <cellStyle name="Normal 61 3 3 2 2" xfId="18373" xr:uid="{00000000-0005-0000-0000-0000146A0000}"/>
    <cellStyle name="Normal 61 3 3 2 3" xfId="30024" xr:uid="{00000000-0005-0000-0000-0000156A0000}"/>
    <cellStyle name="Normal 61 3 3 2 4" xfId="37330" xr:uid="{00000000-0005-0000-0000-0000166A0000}"/>
    <cellStyle name="Normal 61 3 3 3" xfId="12566" xr:uid="{00000000-0005-0000-0000-0000176A0000}"/>
    <cellStyle name="Normal 61 3 3 4" xfId="24265" xr:uid="{00000000-0005-0000-0000-0000186A0000}"/>
    <cellStyle name="Normal 61 3 3 5" xfId="37331" xr:uid="{00000000-0005-0000-0000-0000196A0000}"/>
    <cellStyle name="Normal 61 3 4" xfId="5494" xr:uid="{00000000-0005-0000-0000-00001A6A0000}"/>
    <cellStyle name="Normal 61 3 4 2" xfId="18374" xr:uid="{00000000-0005-0000-0000-00001B6A0000}"/>
    <cellStyle name="Normal 61 3 4 2 2" xfId="30025" xr:uid="{00000000-0005-0000-0000-00001C6A0000}"/>
    <cellStyle name="Normal 61 3 4 3" xfId="12567" xr:uid="{00000000-0005-0000-0000-00001D6A0000}"/>
    <cellStyle name="Normal 61 3 4 4" xfId="24266" xr:uid="{00000000-0005-0000-0000-00001E6A0000}"/>
    <cellStyle name="Normal 61 3 4 5" xfId="37332" xr:uid="{00000000-0005-0000-0000-00001F6A0000}"/>
    <cellStyle name="Normal 61 3 5" xfId="18369" xr:uid="{00000000-0005-0000-0000-0000206A0000}"/>
    <cellStyle name="Normal 61 3 5 2" xfId="30020" xr:uid="{00000000-0005-0000-0000-0000216A0000}"/>
    <cellStyle name="Normal 61 3 6" xfId="12562" xr:uid="{00000000-0005-0000-0000-0000226A0000}"/>
    <cellStyle name="Normal 61 3 7" xfId="24261" xr:uid="{00000000-0005-0000-0000-0000236A0000}"/>
    <cellStyle name="Normal 61 3 8" xfId="37333" xr:uid="{00000000-0005-0000-0000-0000246A0000}"/>
    <cellStyle name="Normal 61 4" xfId="1570" xr:uid="{00000000-0005-0000-0000-0000256A0000}"/>
    <cellStyle name="Normal 61 4 2" xfId="3616" xr:uid="{00000000-0005-0000-0000-0000266A0000}"/>
    <cellStyle name="Normal 61 4 2 2" xfId="7850" xr:uid="{00000000-0005-0000-0000-0000276A0000}"/>
    <cellStyle name="Normal 61 4 2 2 2" xfId="18376" xr:uid="{00000000-0005-0000-0000-0000286A0000}"/>
    <cellStyle name="Normal 61 4 2 2 3" xfId="30027" xr:uid="{00000000-0005-0000-0000-0000296A0000}"/>
    <cellStyle name="Normal 61 4 2 2 4" xfId="37334" xr:uid="{00000000-0005-0000-0000-00002A6A0000}"/>
    <cellStyle name="Normal 61 4 2 3" xfId="12569" xr:uid="{00000000-0005-0000-0000-00002B6A0000}"/>
    <cellStyle name="Normal 61 4 2 4" xfId="24268" xr:uid="{00000000-0005-0000-0000-00002C6A0000}"/>
    <cellStyle name="Normal 61 4 2 5" xfId="37335" xr:uid="{00000000-0005-0000-0000-00002D6A0000}"/>
    <cellStyle name="Normal 61 4 3" xfId="6242" xr:uid="{00000000-0005-0000-0000-00002E6A0000}"/>
    <cellStyle name="Normal 61 4 3 2" xfId="18377" xr:uid="{00000000-0005-0000-0000-00002F6A0000}"/>
    <cellStyle name="Normal 61 4 3 2 2" xfId="30028" xr:uid="{00000000-0005-0000-0000-0000306A0000}"/>
    <cellStyle name="Normal 61 4 3 3" xfId="12570" xr:uid="{00000000-0005-0000-0000-0000316A0000}"/>
    <cellStyle name="Normal 61 4 3 4" xfId="24269" xr:uid="{00000000-0005-0000-0000-0000326A0000}"/>
    <cellStyle name="Normal 61 4 3 5" xfId="37336" xr:uid="{00000000-0005-0000-0000-0000336A0000}"/>
    <cellStyle name="Normal 61 4 4" xfId="18375" xr:uid="{00000000-0005-0000-0000-0000346A0000}"/>
    <cellStyle name="Normal 61 4 4 2" xfId="30026" xr:uid="{00000000-0005-0000-0000-0000356A0000}"/>
    <cellStyle name="Normal 61 4 5" xfId="12568" xr:uid="{00000000-0005-0000-0000-0000366A0000}"/>
    <cellStyle name="Normal 61 4 6" xfId="24267" xr:uid="{00000000-0005-0000-0000-0000376A0000}"/>
    <cellStyle name="Normal 61 4 7" xfId="37337" xr:uid="{00000000-0005-0000-0000-0000386A0000}"/>
    <cellStyle name="Normal 61 5" xfId="3611" xr:uid="{00000000-0005-0000-0000-0000396A0000}"/>
    <cellStyle name="Normal 61 5 2" xfId="7845" xr:uid="{00000000-0005-0000-0000-00003A6A0000}"/>
    <cellStyle name="Normal 61 5 2 2" xfId="18378" xr:uid="{00000000-0005-0000-0000-00003B6A0000}"/>
    <cellStyle name="Normal 61 5 2 3" xfId="30029" xr:uid="{00000000-0005-0000-0000-00003C6A0000}"/>
    <cellStyle name="Normal 61 5 2 4" xfId="37338" xr:uid="{00000000-0005-0000-0000-00003D6A0000}"/>
    <cellStyle name="Normal 61 5 3" xfId="12571" xr:uid="{00000000-0005-0000-0000-00003E6A0000}"/>
    <cellStyle name="Normal 61 5 4" xfId="24270" xr:uid="{00000000-0005-0000-0000-00003F6A0000}"/>
    <cellStyle name="Normal 61 5 5" xfId="37339" xr:uid="{00000000-0005-0000-0000-0000406A0000}"/>
    <cellStyle name="Normal 61 6" xfId="4801" xr:uid="{00000000-0005-0000-0000-0000416A0000}"/>
    <cellStyle name="Normal 61 6 2" xfId="18379" xr:uid="{00000000-0005-0000-0000-0000426A0000}"/>
    <cellStyle name="Normal 61 6 2 2" xfId="30030" xr:uid="{00000000-0005-0000-0000-0000436A0000}"/>
    <cellStyle name="Normal 61 6 3" xfId="12572" xr:uid="{00000000-0005-0000-0000-0000446A0000}"/>
    <cellStyle name="Normal 61 6 4" xfId="24271" xr:uid="{00000000-0005-0000-0000-0000456A0000}"/>
    <cellStyle name="Normal 61 6 5" xfId="37340" xr:uid="{00000000-0005-0000-0000-0000466A0000}"/>
    <cellStyle name="Normal 61 7" xfId="18362" xr:uid="{00000000-0005-0000-0000-0000476A0000}"/>
    <cellStyle name="Normal 61 7 2" xfId="30013" xr:uid="{00000000-0005-0000-0000-0000486A0000}"/>
    <cellStyle name="Normal 61 8" xfId="12555" xr:uid="{00000000-0005-0000-0000-0000496A0000}"/>
    <cellStyle name="Normal 61 9" xfId="24254" xr:uid="{00000000-0005-0000-0000-00004A6A0000}"/>
    <cellStyle name="Normal 62" xfId="1571" xr:uid="{00000000-0005-0000-0000-00004B6A0000}"/>
    <cellStyle name="Normal 62 10" xfId="24272" xr:uid="{00000000-0005-0000-0000-00004C6A0000}"/>
    <cellStyle name="Normal 62 11" xfId="37341" xr:uid="{00000000-0005-0000-0000-00004D6A0000}"/>
    <cellStyle name="Normal 62 2" xfId="1572" xr:uid="{00000000-0005-0000-0000-00004E6A0000}"/>
    <cellStyle name="Normal 62 2 2" xfId="1573" xr:uid="{00000000-0005-0000-0000-00004F6A0000}"/>
    <cellStyle name="Normal 62 2 2 2" xfId="3619" xr:uid="{00000000-0005-0000-0000-0000506A0000}"/>
    <cellStyle name="Normal 62 2 2 2 2" xfId="7853" xr:uid="{00000000-0005-0000-0000-0000516A0000}"/>
    <cellStyle name="Normal 62 2 2 2 2 2" xfId="18383" xr:uid="{00000000-0005-0000-0000-0000526A0000}"/>
    <cellStyle name="Normal 62 2 2 2 2 3" xfId="30034" xr:uid="{00000000-0005-0000-0000-0000536A0000}"/>
    <cellStyle name="Normal 62 2 2 2 2 4" xfId="37342" xr:uid="{00000000-0005-0000-0000-0000546A0000}"/>
    <cellStyle name="Normal 62 2 2 2 3" xfId="12576" xr:uid="{00000000-0005-0000-0000-0000556A0000}"/>
    <cellStyle name="Normal 62 2 2 2 4" xfId="24275" xr:uid="{00000000-0005-0000-0000-0000566A0000}"/>
    <cellStyle name="Normal 62 2 2 2 5" xfId="37343" xr:uid="{00000000-0005-0000-0000-0000576A0000}"/>
    <cellStyle name="Normal 62 2 2 3" xfId="6243" xr:uid="{00000000-0005-0000-0000-0000586A0000}"/>
    <cellStyle name="Normal 62 2 2 3 2" xfId="18384" xr:uid="{00000000-0005-0000-0000-0000596A0000}"/>
    <cellStyle name="Normal 62 2 2 3 2 2" xfId="30035" xr:uid="{00000000-0005-0000-0000-00005A6A0000}"/>
    <cellStyle name="Normal 62 2 2 3 3" xfId="12577" xr:uid="{00000000-0005-0000-0000-00005B6A0000}"/>
    <cellStyle name="Normal 62 2 2 3 4" xfId="24276" xr:uid="{00000000-0005-0000-0000-00005C6A0000}"/>
    <cellStyle name="Normal 62 2 2 3 5" xfId="37344" xr:uid="{00000000-0005-0000-0000-00005D6A0000}"/>
    <cellStyle name="Normal 62 2 2 4" xfId="18382" xr:uid="{00000000-0005-0000-0000-00005E6A0000}"/>
    <cellStyle name="Normal 62 2 2 4 2" xfId="30033" xr:uid="{00000000-0005-0000-0000-00005F6A0000}"/>
    <cellStyle name="Normal 62 2 2 5" xfId="12575" xr:uid="{00000000-0005-0000-0000-0000606A0000}"/>
    <cellStyle name="Normal 62 2 2 6" xfId="24274" xr:uid="{00000000-0005-0000-0000-0000616A0000}"/>
    <cellStyle name="Normal 62 2 2 7" xfId="37345" xr:uid="{00000000-0005-0000-0000-0000626A0000}"/>
    <cellStyle name="Normal 62 2 3" xfId="3618" xr:uid="{00000000-0005-0000-0000-0000636A0000}"/>
    <cellStyle name="Normal 62 2 3 2" xfId="7852" xr:uid="{00000000-0005-0000-0000-0000646A0000}"/>
    <cellStyle name="Normal 62 2 3 2 2" xfId="18385" xr:uid="{00000000-0005-0000-0000-0000656A0000}"/>
    <cellStyle name="Normal 62 2 3 2 3" xfId="30036" xr:uid="{00000000-0005-0000-0000-0000666A0000}"/>
    <cellStyle name="Normal 62 2 3 2 4" xfId="37346" xr:uid="{00000000-0005-0000-0000-0000676A0000}"/>
    <cellStyle name="Normal 62 2 3 3" xfId="12578" xr:uid="{00000000-0005-0000-0000-0000686A0000}"/>
    <cellStyle name="Normal 62 2 3 4" xfId="24277" xr:uid="{00000000-0005-0000-0000-0000696A0000}"/>
    <cellStyle name="Normal 62 2 3 5" xfId="37347" xr:uid="{00000000-0005-0000-0000-00006A6A0000}"/>
    <cellStyle name="Normal 62 2 4" xfId="5094" xr:uid="{00000000-0005-0000-0000-00006B6A0000}"/>
    <cellStyle name="Normal 62 2 4 2" xfId="18386" xr:uid="{00000000-0005-0000-0000-00006C6A0000}"/>
    <cellStyle name="Normal 62 2 4 2 2" xfId="30037" xr:uid="{00000000-0005-0000-0000-00006D6A0000}"/>
    <cellStyle name="Normal 62 2 4 3" xfId="12579" xr:uid="{00000000-0005-0000-0000-00006E6A0000}"/>
    <cellStyle name="Normal 62 2 4 4" xfId="24278" xr:uid="{00000000-0005-0000-0000-00006F6A0000}"/>
    <cellStyle name="Normal 62 2 4 5" xfId="37348" xr:uid="{00000000-0005-0000-0000-0000706A0000}"/>
    <cellStyle name="Normal 62 2 5" xfId="18381" xr:uid="{00000000-0005-0000-0000-0000716A0000}"/>
    <cellStyle name="Normal 62 2 5 2" xfId="30032" xr:uid="{00000000-0005-0000-0000-0000726A0000}"/>
    <cellStyle name="Normal 62 2 6" xfId="12574" xr:uid="{00000000-0005-0000-0000-0000736A0000}"/>
    <cellStyle name="Normal 62 2 7" xfId="24273" xr:uid="{00000000-0005-0000-0000-0000746A0000}"/>
    <cellStyle name="Normal 62 2 8" xfId="37349" xr:uid="{00000000-0005-0000-0000-0000756A0000}"/>
    <cellStyle name="Normal 62 3" xfId="1574" xr:uid="{00000000-0005-0000-0000-0000766A0000}"/>
    <cellStyle name="Normal 62 3 2" xfId="1575" xr:uid="{00000000-0005-0000-0000-0000776A0000}"/>
    <cellStyle name="Normal 62 3 2 2" xfId="3621" xr:uid="{00000000-0005-0000-0000-0000786A0000}"/>
    <cellStyle name="Normal 62 3 2 2 2" xfId="7855" xr:uid="{00000000-0005-0000-0000-0000796A0000}"/>
    <cellStyle name="Normal 62 3 2 2 2 2" xfId="18389" xr:uid="{00000000-0005-0000-0000-00007A6A0000}"/>
    <cellStyle name="Normal 62 3 2 2 2 3" xfId="30040" xr:uid="{00000000-0005-0000-0000-00007B6A0000}"/>
    <cellStyle name="Normal 62 3 2 2 2 4" xfId="37350" xr:uid="{00000000-0005-0000-0000-00007C6A0000}"/>
    <cellStyle name="Normal 62 3 2 2 3" xfId="12582" xr:uid="{00000000-0005-0000-0000-00007D6A0000}"/>
    <cellStyle name="Normal 62 3 2 2 4" xfId="24281" xr:uid="{00000000-0005-0000-0000-00007E6A0000}"/>
    <cellStyle name="Normal 62 3 2 2 5" xfId="37351" xr:uid="{00000000-0005-0000-0000-00007F6A0000}"/>
    <cellStyle name="Normal 62 3 2 3" xfId="6244" xr:uid="{00000000-0005-0000-0000-0000806A0000}"/>
    <cellStyle name="Normal 62 3 2 3 2" xfId="18390" xr:uid="{00000000-0005-0000-0000-0000816A0000}"/>
    <cellStyle name="Normal 62 3 2 3 2 2" xfId="30041" xr:uid="{00000000-0005-0000-0000-0000826A0000}"/>
    <cellStyle name="Normal 62 3 2 3 3" xfId="12583" xr:uid="{00000000-0005-0000-0000-0000836A0000}"/>
    <cellStyle name="Normal 62 3 2 3 4" xfId="24282" xr:uid="{00000000-0005-0000-0000-0000846A0000}"/>
    <cellStyle name="Normal 62 3 2 3 5" xfId="37352" xr:uid="{00000000-0005-0000-0000-0000856A0000}"/>
    <cellStyle name="Normal 62 3 2 4" xfId="18388" xr:uid="{00000000-0005-0000-0000-0000866A0000}"/>
    <cellStyle name="Normal 62 3 2 4 2" xfId="30039" xr:uid="{00000000-0005-0000-0000-0000876A0000}"/>
    <cellStyle name="Normal 62 3 2 5" xfId="12581" xr:uid="{00000000-0005-0000-0000-0000886A0000}"/>
    <cellStyle name="Normal 62 3 2 6" xfId="24280" xr:uid="{00000000-0005-0000-0000-0000896A0000}"/>
    <cellStyle name="Normal 62 3 2 7" xfId="37353" xr:uid="{00000000-0005-0000-0000-00008A6A0000}"/>
    <cellStyle name="Normal 62 3 3" xfId="3620" xr:uid="{00000000-0005-0000-0000-00008B6A0000}"/>
    <cellStyle name="Normal 62 3 3 2" xfId="7854" xr:uid="{00000000-0005-0000-0000-00008C6A0000}"/>
    <cellStyle name="Normal 62 3 3 2 2" xfId="18391" xr:uid="{00000000-0005-0000-0000-00008D6A0000}"/>
    <cellStyle name="Normal 62 3 3 2 3" xfId="30042" xr:uid="{00000000-0005-0000-0000-00008E6A0000}"/>
    <cellStyle name="Normal 62 3 3 2 4" xfId="37354" xr:uid="{00000000-0005-0000-0000-00008F6A0000}"/>
    <cellStyle name="Normal 62 3 3 3" xfId="12584" xr:uid="{00000000-0005-0000-0000-0000906A0000}"/>
    <cellStyle name="Normal 62 3 3 4" xfId="24283" xr:uid="{00000000-0005-0000-0000-0000916A0000}"/>
    <cellStyle name="Normal 62 3 3 5" xfId="37355" xr:uid="{00000000-0005-0000-0000-0000926A0000}"/>
    <cellStyle name="Normal 62 3 4" xfId="4852" xr:uid="{00000000-0005-0000-0000-0000936A0000}"/>
    <cellStyle name="Normal 62 3 4 2" xfId="18392" xr:uid="{00000000-0005-0000-0000-0000946A0000}"/>
    <cellStyle name="Normal 62 3 4 2 2" xfId="30043" xr:uid="{00000000-0005-0000-0000-0000956A0000}"/>
    <cellStyle name="Normal 62 3 4 3" xfId="12585" xr:uid="{00000000-0005-0000-0000-0000966A0000}"/>
    <cellStyle name="Normal 62 3 4 4" xfId="24284" xr:uid="{00000000-0005-0000-0000-0000976A0000}"/>
    <cellStyle name="Normal 62 3 4 5" xfId="37356" xr:uid="{00000000-0005-0000-0000-0000986A0000}"/>
    <cellStyle name="Normal 62 3 5" xfId="18387" xr:uid="{00000000-0005-0000-0000-0000996A0000}"/>
    <cellStyle name="Normal 62 3 5 2" xfId="30038" xr:uid="{00000000-0005-0000-0000-00009A6A0000}"/>
    <cellStyle name="Normal 62 3 6" xfId="12580" xr:uid="{00000000-0005-0000-0000-00009B6A0000}"/>
    <cellStyle name="Normal 62 3 7" xfId="24279" xr:uid="{00000000-0005-0000-0000-00009C6A0000}"/>
    <cellStyle name="Normal 62 3 8" xfId="37357" xr:uid="{00000000-0005-0000-0000-00009D6A0000}"/>
    <cellStyle name="Normal 62 4" xfId="1576" xr:uid="{00000000-0005-0000-0000-00009E6A0000}"/>
    <cellStyle name="Normal 62 4 2" xfId="1577" xr:uid="{00000000-0005-0000-0000-00009F6A0000}"/>
    <cellStyle name="Normal 62 4 2 2" xfId="3623" xr:uid="{00000000-0005-0000-0000-0000A06A0000}"/>
    <cellStyle name="Normal 62 4 2 2 2" xfId="7857" xr:uid="{00000000-0005-0000-0000-0000A16A0000}"/>
    <cellStyle name="Normal 62 4 2 2 2 2" xfId="18395" xr:uid="{00000000-0005-0000-0000-0000A26A0000}"/>
    <cellStyle name="Normal 62 4 2 2 2 3" xfId="30046" xr:uid="{00000000-0005-0000-0000-0000A36A0000}"/>
    <cellStyle name="Normal 62 4 2 2 2 4" xfId="37358" xr:uid="{00000000-0005-0000-0000-0000A46A0000}"/>
    <cellStyle name="Normal 62 4 2 2 3" xfId="12588" xr:uid="{00000000-0005-0000-0000-0000A56A0000}"/>
    <cellStyle name="Normal 62 4 2 2 4" xfId="24287" xr:uid="{00000000-0005-0000-0000-0000A66A0000}"/>
    <cellStyle name="Normal 62 4 2 2 5" xfId="37359" xr:uid="{00000000-0005-0000-0000-0000A76A0000}"/>
    <cellStyle name="Normal 62 4 2 3" xfId="6245" xr:uid="{00000000-0005-0000-0000-0000A86A0000}"/>
    <cellStyle name="Normal 62 4 2 3 2" xfId="18396" xr:uid="{00000000-0005-0000-0000-0000A96A0000}"/>
    <cellStyle name="Normal 62 4 2 3 2 2" xfId="30047" xr:uid="{00000000-0005-0000-0000-0000AA6A0000}"/>
    <cellStyle name="Normal 62 4 2 3 3" xfId="12589" xr:uid="{00000000-0005-0000-0000-0000AB6A0000}"/>
    <cellStyle name="Normal 62 4 2 3 4" xfId="24288" xr:uid="{00000000-0005-0000-0000-0000AC6A0000}"/>
    <cellStyle name="Normal 62 4 2 3 5" xfId="37360" xr:uid="{00000000-0005-0000-0000-0000AD6A0000}"/>
    <cellStyle name="Normal 62 4 2 4" xfId="18394" xr:uid="{00000000-0005-0000-0000-0000AE6A0000}"/>
    <cellStyle name="Normal 62 4 2 4 2" xfId="30045" xr:uid="{00000000-0005-0000-0000-0000AF6A0000}"/>
    <cellStyle name="Normal 62 4 2 5" xfId="12587" xr:uid="{00000000-0005-0000-0000-0000B06A0000}"/>
    <cellStyle name="Normal 62 4 2 6" xfId="24286" xr:uid="{00000000-0005-0000-0000-0000B16A0000}"/>
    <cellStyle name="Normal 62 4 2 7" xfId="37361" xr:uid="{00000000-0005-0000-0000-0000B26A0000}"/>
    <cellStyle name="Normal 62 4 3" xfId="3622" xr:uid="{00000000-0005-0000-0000-0000B36A0000}"/>
    <cellStyle name="Normal 62 4 3 2" xfId="7856" xr:uid="{00000000-0005-0000-0000-0000B46A0000}"/>
    <cellStyle name="Normal 62 4 3 2 2" xfId="18397" xr:uid="{00000000-0005-0000-0000-0000B56A0000}"/>
    <cellStyle name="Normal 62 4 3 2 3" xfId="30048" xr:uid="{00000000-0005-0000-0000-0000B66A0000}"/>
    <cellStyle name="Normal 62 4 3 2 4" xfId="37362" xr:uid="{00000000-0005-0000-0000-0000B76A0000}"/>
    <cellStyle name="Normal 62 4 3 3" xfId="12590" xr:uid="{00000000-0005-0000-0000-0000B86A0000}"/>
    <cellStyle name="Normal 62 4 3 4" xfId="24289" xr:uid="{00000000-0005-0000-0000-0000B96A0000}"/>
    <cellStyle name="Normal 62 4 3 5" xfId="37363" xr:uid="{00000000-0005-0000-0000-0000BA6A0000}"/>
    <cellStyle name="Normal 62 4 4" xfId="5303" xr:uid="{00000000-0005-0000-0000-0000BB6A0000}"/>
    <cellStyle name="Normal 62 4 4 2" xfId="18398" xr:uid="{00000000-0005-0000-0000-0000BC6A0000}"/>
    <cellStyle name="Normal 62 4 4 2 2" xfId="30049" xr:uid="{00000000-0005-0000-0000-0000BD6A0000}"/>
    <cellStyle name="Normal 62 4 4 3" xfId="12591" xr:uid="{00000000-0005-0000-0000-0000BE6A0000}"/>
    <cellStyle name="Normal 62 4 4 4" xfId="24290" xr:uid="{00000000-0005-0000-0000-0000BF6A0000}"/>
    <cellStyle name="Normal 62 4 4 5" xfId="37364" xr:uid="{00000000-0005-0000-0000-0000C06A0000}"/>
    <cellStyle name="Normal 62 4 5" xfId="18393" xr:uid="{00000000-0005-0000-0000-0000C16A0000}"/>
    <cellStyle name="Normal 62 4 5 2" xfId="30044" xr:uid="{00000000-0005-0000-0000-0000C26A0000}"/>
    <cellStyle name="Normal 62 4 6" xfId="12586" xr:uid="{00000000-0005-0000-0000-0000C36A0000}"/>
    <cellStyle name="Normal 62 4 7" xfId="24285" xr:uid="{00000000-0005-0000-0000-0000C46A0000}"/>
    <cellStyle name="Normal 62 4 8" xfId="37365" xr:uid="{00000000-0005-0000-0000-0000C56A0000}"/>
    <cellStyle name="Normal 62 5" xfId="1578" xr:uid="{00000000-0005-0000-0000-0000C66A0000}"/>
    <cellStyle name="Normal 62 5 2" xfId="3624" xr:uid="{00000000-0005-0000-0000-0000C76A0000}"/>
    <cellStyle name="Normal 62 5 2 2" xfId="7858" xr:uid="{00000000-0005-0000-0000-0000C86A0000}"/>
    <cellStyle name="Normal 62 5 2 2 2" xfId="18400" xr:uid="{00000000-0005-0000-0000-0000C96A0000}"/>
    <cellStyle name="Normal 62 5 2 2 3" xfId="30051" xr:uid="{00000000-0005-0000-0000-0000CA6A0000}"/>
    <cellStyle name="Normal 62 5 2 2 4" xfId="37366" xr:uid="{00000000-0005-0000-0000-0000CB6A0000}"/>
    <cellStyle name="Normal 62 5 2 3" xfId="12593" xr:uid="{00000000-0005-0000-0000-0000CC6A0000}"/>
    <cellStyle name="Normal 62 5 2 4" xfId="24292" xr:uid="{00000000-0005-0000-0000-0000CD6A0000}"/>
    <cellStyle name="Normal 62 5 2 5" xfId="37367" xr:uid="{00000000-0005-0000-0000-0000CE6A0000}"/>
    <cellStyle name="Normal 62 5 3" xfId="6246" xr:uid="{00000000-0005-0000-0000-0000CF6A0000}"/>
    <cellStyle name="Normal 62 5 3 2" xfId="18401" xr:uid="{00000000-0005-0000-0000-0000D06A0000}"/>
    <cellStyle name="Normal 62 5 3 2 2" xfId="30052" xr:uid="{00000000-0005-0000-0000-0000D16A0000}"/>
    <cellStyle name="Normal 62 5 3 3" xfId="12594" xr:uid="{00000000-0005-0000-0000-0000D26A0000}"/>
    <cellStyle name="Normal 62 5 3 4" xfId="24293" xr:uid="{00000000-0005-0000-0000-0000D36A0000}"/>
    <cellStyle name="Normal 62 5 3 5" xfId="37368" xr:uid="{00000000-0005-0000-0000-0000D46A0000}"/>
    <cellStyle name="Normal 62 5 4" xfId="18399" xr:uid="{00000000-0005-0000-0000-0000D56A0000}"/>
    <cellStyle name="Normal 62 5 4 2" xfId="30050" xr:uid="{00000000-0005-0000-0000-0000D66A0000}"/>
    <cellStyle name="Normal 62 5 5" xfId="12592" xr:uid="{00000000-0005-0000-0000-0000D76A0000}"/>
    <cellStyle name="Normal 62 5 6" xfId="24291" xr:uid="{00000000-0005-0000-0000-0000D86A0000}"/>
    <cellStyle name="Normal 62 5 7" xfId="37369" xr:uid="{00000000-0005-0000-0000-0000D96A0000}"/>
    <cellStyle name="Normal 62 6" xfId="3617" xr:uid="{00000000-0005-0000-0000-0000DA6A0000}"/>
    <cellStyle name="Normal 62 6 2" xfId="7851" xr:uid="{00000000-0005-0000-0000-0000DB6A0000}"/>
    <cellStyle name="Normal 62 6 2 2" xfId="18402" xr:uid="{00000000-0005-0000-0000-0000DC6A0000}"/>
    <cellStyle name="Normal 62 6 2 3" xfId="30053" xr:uid="{00000000-0005-0000-0000-0000DD6A0000}"/>
    <cellStyle name="Normal 62 6 2 4" xfId="37370" xr:uid="{00000000-0005-0000-0000-0000DE6A0000}"/>
    <cellStyle name="Normal 62 6 3" xfId="12595" xr:uid="{00000000-0005-0000-0000-0000DF6A0000}"/>
    <cellStyle name="Normal 62 6 4" xfId="24294" xr:uid="{00000000-0005-0000-0000-0000E06A0000}"/>
    <cellStyle name="Normal 62 6 5" xfId="37371" xr:uid="{00000000-0005-0000-0000-0000E16A0000}"/>
    <cellStyle name="Normal 62 7" xfId="4610" xr:uid="{00000000-0005-0000-0000-0000E26A0000}"/>
    <cellStyle name="Normal 62 7 2" xfId="18403" xr:uid="{00000000-0005-0000-0000-0000E36A0000}"/>
    <cellStyle name="Normal 62 7 2 2" xfId="30054" xr:uid="{00000000-0005-0000-0000-0000E46A0000}"/>
    <cellStyle name="Normal 62 7 3" xfId="12596" xr:uid="{00000000-0005-0000-0000-0000E56A0000}"/>
    <cellStyle name="Normal 62 7 4" xfId="24295" xr:uid="{00000000-0005-0000-0000-0000E66A0000}"/>
    <cellStyle name="Normal 62 7 5" xfId="37372" xr:uid="{00000000-0005-0000-0000-0000E76A0000}"/>
    <cellStyle name="Normal 62 8" xfId="18380" xr:uid="{00000000-0005-0000-0000-0000E86A0000}"/>
    <cellStyle name="Normal 62 8 2" xfId="30031" xr:uid="{00000000-0005-0000-0000-0000E96A0000}"/>
    <cellStyle name="Normal 62 9" xfId="12573" xr:uid="{00000000-0005-0000-0000-0000EA6A0000}"/>
    <cellStyle name="Normal 63" xfId="1579" xr:uid="{00000000-0005-0000-0000-0000EB6A0000}"/>
    <cellStyle name="Normal 64" xfId="1580" xr:uid="{00000000-0005-0000-0000-0000EC6A0000}"/>
    <cellStyle name="Normal 64 10" xfId="37373" xr:uid="{00000000-0005-0000-0000-0000ED6A0000}"/>
    <cellStyle name="Normal 64 2" xfId="1581" xr:uid="{00000000-0005-0000-0000-0000EE6A0000}"/>
    <cellStyle name="Normal 64 2 2" xfId="1582" xr:uid="{00000000-0005-0000-0000-0000EF6A0000}"/>
    <cellStyle name="Normal 64 2 2 2" xfId="3627" xr:uid="{00000000-0005-0000-0000-0000F06A0000}"/>
    <cellStyle name="Normal 64 2 2 2 2" xfId="7861" xr:uid="{00000000-0005-0000-0000-0000F16A0000}"/>
    <cellStyle name="Normal 64 2 2 2 2 2" xfId="18407" xr:uid="{00000000-0005-0000-0000-0000F26A0000}"/>
    <cellStyle name="Normal 64 2 2 2 2 3" xfId="30058" xr:uid="{00000000-0005-0000-0000-0000F36A0000}"/>
    <cellStyle name="Normal 64 2 2 2 2 4" xfId="37374" xr:uid="{00000000-0005-0000-0000-0000F46A0000}"/>
    <cellStyle name="Normal 64 2 2 2 3" xfId="12600" xr:uid="{00000000-0005-0000-0000-0000F56A0000}"/>
    <cellStyle name="Normal 64 2 2 2 4" xfId="24299" xr:uid="{00000000-0005-0000-0000-0000F66A0000}"/>
    <cellStyle name="Normal 64 2 2 2 5" xfId="37375" xr:uid="{00000000-0005-0000-0000-0000F76A0000}"/>
    <cellStyle name="Normal 64 2 2 3" xfId="6247" xr:uid="{00000000-0005-0000-0000-0000F86A0000}"/>
    <cellStyle name="Normal 64 2 2 3 2" xfId="18408" xr:uid="{00000000-0005-0000-0000-0000F96A0000}"/>
    <cellStyle name="Normal 64 2 2 3 2 2" xfId="30059" xr:uid="{00000000-0005-0000-0000-0000FA6A0000}"/>
    <cellStyle name="Normal 64 2 2 3 3" xfId="12601" xr:uid="{00000000-0005-0000-0000-0000FB6A0000}"/>
    <cellStyle name="Normal 64 2 2 3 4" xfId="24300" xr:uid="{00000000-0005-0000-0000-0000FC6A0000}"/>
    <cellStyle name="Normal 64 2 2 3 5" xfId="37376" xr:uid="{00000000-0005-0000-0000-0000FD6A0000}"/>
    <cellStyle name="Normal 64 2 2 4" xfId="18406" xr:uid="{00000000-0005-0000-0000-0000FE6A0000}"/>
    <cellStyle name="Normal 64 2 2 4 2" xfId="30057" xr:uid="{00000000-0005-0000-0000-0000FF6A0000}"/>
    <cellStyle name="Normal 64 2 2 5" xfId="12599" xr:uid="{00000000-0005-0000-0000-0000006B0000}"/>
    <cellStyle name="Normal 64 2 2 6" xfId="24298" xr:uid="{00000000-0005-0000-0000-0000016B0000}"/>
    <cellStyle name="Normal 64 2 2 7" xfId="37377" xr:uid="{00000000-0005-0000-0000-0000026B0000}"/>
    <cellStyle name="Normal 64 2 3" xfId="3626" xr:uid="{00000000-0005-0000-0000-0000036B0000}"/>
    <cellStyle name="Normal 64 2 3 2" xfId="7860" xr:uid="{00000000-0005-0000-0000-0000046B0000}"/>
    <cellStyle name="Normal 64 2 3 2 2" xfId="18409" xr:uid="{00000000-0005-0000-0000-0000056B0000}"/>
    <cellStyle name="Normal 64 2 3 2 3" xfId="30060" xr:uid="{00000000-0005-0000-0000-0000066B0000}"/>
    <cellStyle name="Normal 64 2 3 2 4" xfId="37378" xr:uid="{00000000-0005-0000-0000-0000076B0000}"/>
    <cellStyle name="Normal 64 2 3 3" xfId="12602" xr:uid="{00000000-0005-0000-0000-0000086B0000}"/>
    <cellStyle name="Normal 64 2 3 4" xfId="24301" xr:uid="{00000000-0005-0000-0000-0000096B0000}"/>
    <cellStyle name="Normal 64 2 3 5" xfId="37379" xr:uid="{00000000-0005-0000-0000-00000A6B0000}"/>
    <cellStyle name="Normal 64 2 4" xfId="5044" xr:uid="{00000000-0005-0000-0000-00000B6B0000}"/>
    <cellStyle name="Normal 64 2 4 2" xfId="18410" xr:uid="{00000000-0005-0000-0000-00000C6B0000}"/>
    <cellStyle name="Normal 64 2 4 2 2" xfId="30061" xr:uid="{00000000-0005-0000-0000-00000D6B0000}"/>
    <cellStyle name="Normal 64 2 4 3" xfId="12603" xr:uid="{00000000-0005-0000-0000-00000E6B0000}"/>
    <cellStyle name="Normal 64 2 4 4" xfId="24302" xr:uid="{00000000-0005-0000-0000-00000F6B0000}"/>
    <cellStyle name="Normal 64 2 4 5" xfId="37380" xr:uid="{00000000-0005-0000-0000-0000106B0000}"/>
    <cellStyle name="Normal 64 2 5" xfId="18405" xr:uid="{00000000-0005-0000-0000-0000116B0000}"/>
    <cellStyle name="Normal 64 2 5 2" xfId="30056" xr:uid="{00000000-0005-0000-0000-0000126B0000}"/>
    <cellStyle name="Normal 64 2 6" xfId="12598" xr:uid="{00000000-0005-0000-0000-0000136B0000}"/>
    <cellStyle name="Normal 64 2 7" xfId="24297" xr:uid="{00000000-0005-0000-0000-0000146B0000}"/>
    <cellStyle name="Normal 64 2 8" xfId="37381" xr:uid="{00000000-0005-0000-0000-0000156B0000}"/>
    <cellStyle name="Normal 64 3" xfId="1583" xr:uid="{00000000-0005-0000-0000-0000166B0000}"/>
    <cellStyle name="Normal 64 3 2" xfId="1584" xr:uid="{00000000-0005-0000-0000-0000176B0000}"/>
    <cellStyle name="Normal 64 3 2 2" xfId="3629" xr:uid="{00000000-0005-0000-0000-0000186B0000}"/>
    <cellStyle name="Normal 64 3 2 2 2" xfId="7863" xr:uid="{00000000-0005-0000-0000-0000196B0000}"/>
    <cellStyle name="Normal 64 3 2 2 2 2" xfId="18413" xr:uid="{00000000-0005-0000-0000-00001A6B0000}"/>
    <cellStyle name="Normal 64 3 2 2 2 3" xfId="30064" xr:uid="{00000000-0005-0000-0000-00001B6B0000}"/>
    <cellStyle name="Normal 64 3 2 2 2 4" xfId="37382" xr:uid="{00000000-0005-0000-0000-00001C6B0000}"/>
    <cellStyle name="Normal 64 3 2 2 3" xfId="12606" xr:uid="{00000000-0005-0000-0000-00001D6B0000}"/>
    <cellStyle name="Normal 64 3 2 2 4" xfId="24305" xr:uid="{00000000-0005-0000-0000-00001E6B0000}"/>
    <cellStyle name="Normal 64 3 2 2 5" xfId="37383" xr:uid="{00000000-0005-0000-0000-00001F6B0000}"/>
    <cellStyle name="Normal 64 3 2 3" xfId="6248" xr:uid="{00000000-0005-0000-0000-0000206B0000}"/>
    <cellStyle name="Normal 64 3 2 3 2" xfId="18414" xr:uid="{00000000-0005-0000-0000-0000216B0000}"/>
    <cellStyle name="Normal 64 3 2 3 2 2" xfId="30065" xr:uid="{00000000-0005-0000-0000-0000226B0000}"/>
    <cellStyle name="Normal 64 3 2 3 3" xfId="12607" xr:uid="{00000000-0005-0000-0000-0000236B0000}"/>
    <cellStyle name="Normal 64 3 2 3 4" xfId="24306" xr:uid="{00000000-0005-0000-0000-0000246B0000}"/>
    <cellStyle name="Normal 64 3 2 3 5" xfId="37384" xr:uid="{00000000-0005-0000-0000-0000256B0000}"/>
    <cellStyle name="Normal 64 3 2 4" xfId="18412" xr:uid="{00000000-0005-0000-0000-0000266B0000}"/>
    <cellStyle name="Normal 64 3 2 4 2" xfId="30063" xr:uid="{00000000-0005-0000-0000-0000276B0000}"/>
    <cellStyle name="Normal 64 3 2 5" xfId="12605" xr:uid="{00000000-0005-0000-0000-0000286B0000}"/>
    <cellStyle name="Normal 64 3 2 6" xfId="24304" xr:uid="{00000000-0005-0000-0000-0000296B0000}"/>
    <cellStyle name="Normal 64 3 2 7" xfId="37385" xr:uid="{00000000-0005-0000-0000-00002A6B0000}"/>
    <cellStyle name="Normal 64 3 3" xfId="3628" xr:uid="{00000000-0005-0000-0000-00002B6B0000}"/>
    <cellStyle name="Normal 64 3 3 2" xfId="7862" xr:uid="{00000000-0005-0000-0000-00002C6B0000}"/>
    <cellStyle name="Normal 64 3 3 2 2" xfId="18415" xr:uid="{00000000-0005-0000-0000-00002D6B0000}"/>
    <cellStyle name="Normal 64 3 3 2 3" xfId="30066" xr:uid="{00000000-0005-0000-0000-00002E6B0000}"/>
    <cellStyle name="Normal 64 3 3 2 4" xfId="37386" xr:uid="{00000000-0005-0000-0000-00002F6B0000}"/>
    <cellStyle name="Normal 64 3 3 3" xfId="12608" xr:uid="{00000000-0005-0000-0000-0000306B0000}"/>
    <cellStyle name="Normal 64 3 3 4" xfId="24307" xr:uid="{00000000-0005-0000-0000-0000316B0000}"/>
    <cellStyle name="Normal 64 3 3 5" xfId="37387" xr:uid="{00000000-0005-0000-0000-0000326B0000}"/>
    <cellStyle name="Normal 64 3 4" xfId="5495" xr:uid="{00000000-0005-0000-0000-0000336B0000}"/>
    <cellStyle name="Normal 64 3 4 2" xfId="18416" xr:uid="{00000000-0005-0000-0000-0000346B0000}"/>
    <cellStyle name="Normal 64 3 4 2 2" xfId="30067" xr:uid="{00000000-0005-0000-0000-0000356B0000}"/>
    <cellStyle name="Normal 64 3 4 3" xfId="12609" xr:uid="{00000000-0005-0000-0000-0000366B0000}"/>
    <cellStyle name="Normal 64 3 4 4" xfId="24308" xr:uid="{00000000-0005-0000-0000-0000376B0000}"/>
    <cellStyle name="Normal 64 3 4 5" xfId="37388" xr:uid="{00000000-0005-0000-0000-0000386B0000}"/>
    <cellStyle name="Normal 64 3 5" xfId="18411" xr:uid="{00000000-0005-0000-0000-0000396B0000}"/>
    <cellStyle name="Normal 64 3 5 2" xfId="30062" xr:uid="{00000000-0005-0000-0000-00003A6B0000}"/>
    <cellStyle name="Normal 64 3 6" xfId="12604" xr:uid="{00000000-0005-0000-0000-00003B6B0000}"/>
    <cellStyle name="Normal 64 3 7" xfId="24303" xr:uid="{00000000-0005-0000-0000-00003C6B0000}"/>
    <cellStyle name="Normal 64 3 8" xfId="37389" xr:uid="{00000000-0005-0000-0000-00003D6B0000}"/>
    <cellStyle name="Normal 64 4" xfId="1585" xr:uid="{00000000-0005-0000-0000-00003E6B0000}"/>
    <cellStyle name="Normal 64 4 2" xfId="3630" xr:uid="{00000000-0005-0000-0000-00003F6B0000}"/>
    <cellStyle name="Normal 64 4 2 2" xfId="7864" xr:uid="{00000000-0005-0000-0000-0000406B0000}"/>
    <cellStyle name="Normal 64 4 2 2 2" xfId="18418" xr:uid="{00000000-0005-0000-0000-0000416B0000}"/>
    <cellStyle name="Normal 64 4 2 2 3" xfId="30069" xr:uid="{00000000-0005-0000-0000-0000426B0000}"/>
    <cellStyle name="Normal 64 4 2 2 4" xfId="37390" xr:uid="{00000000-0005-0000-0000-0000436B0000}"/>
    <cellStyle name="Normal 64 4 2 3" xfId="12611" xr:uid="{00000000-0005-0000-0000-0000446B0000}"/>
    <cellStyle name="Normal 64 4 2 4" xfId="24310" xr:uid="{00000000-0005-0000-0000-0000456B0000}"/>
    <cellStyle name="Normal 64 4 2 5" xfId="37391" xr:uid="{00000000-0005-0000-0000-0000466B0000}"/>
    <cellStyle name="Normal 64 4 3" xfId="6249" xr:uid="{00000000-0005-0000-0000-0000476B0000}"/>
    <cellStyle name="Normal 64 4 3 2" xfId="18419" xr:uid="{00000000-0005-0000-0000-0000486B0000}"/>
    <cellStyle name="Normal 64 4 3 2 2" xfId="30070" xr:uid="{00000000-0005-0000-0000-0000496B0000}"/>
    <cellStyle name="Normal 64 4 3 3" xfId="12612" xr:uid="{00000000-0005-0000-0000-00004A6B0000}"/>
    <cellStyle name="Normal 64 4 3 4" xfId="24311" xr:uid="{00000000-0005-0000-0000-00004B6B0000}"/>
    <cellStyle name="Normal 64 4 3 5" xfId="37392" xr:uid="{00000000-0005-0000-0000-00004C6B0000}"/>
    <cellStyle name="Normal 64 4 4" xfId="18417" xr:uid="{00000000-0005-0000-0000-00004D6B0000}"/>
    <cellStyle name="Normal 64 4 4 2" xfId="30068" xr:uid="{00000000-0005-0000-0000-00004E6B0000}"/>
    <cellStyle name="Normal 64 4 5" xfId="12610" xr:uid="{00000000-0005-0000-0000-00004F6B0000}"/>
    <cellStyle name="Normal 64 4 6" xfId="24309" xr:uid="{00000000-0005-0000-0000-0000506B0000}"/>
    <cellStyle name="Normal 64 4 7" xfId="37393" xr:uid="{00000000-0005-0000-0000-0000516B0000}"/>
    <cellStyle name="Normal 64 5" xfId="3625" xr:uid="{00000000-0005-0000-0000-0000526B0000}"/>
    <cellStyle name="Normal 64 5 2" xfId="7859" xr:uid="{00000000-0005-0000-0000-0000536B0000}"/>
    <cellStyle name="Normal 64 5 2 2" xfId="18420" xr:uid="{00000000-0005-0000-0000-0000546B0000}"/>
    <cellStyle name="Normal 64 5 2 3" xfId="30071" xr:uid="{00000000-0005-0000-0000-0000556B0000}"/>
    <cellStyle name="Normal 64 5 2 4" xfId="37394" xr:uid="{00000000-0005-0000-0000-0000566B0000}"/>
    <cellStyle name="Normal 64 5 3" xfId="12613" xr:uid="{00000000-0005-0000-0000-0000576B0000}"/>
    <cellStyle name="Normal 64 5 4" xfId="24312" xr:uid="{00000000-0005-0000-0000-0000586B0000}"/>
    <cellStyle name="Normal 64 5 5" xfId="37395" xr:uid="{00000000-0005-0000-0000-0000596B0000}"/>
    <cellStyle name="Normal 64 6" xfId="4802" xr:uid="{00000000-0005-0000-0000-00005A6B0000}"/>
    <cellStyle name="Normal 64 6 2" xfId="18421" xr:uid="{00000000-0005-0000-0000-00005B6B0000}"/>
    <cellStyle name="Normal 64 6 2 2" xfId="30072" xr:uid="{00000000-0005-0000-0000-00005C6B0000}"/>
    <cellStyle name="Normal 64 6 3" xfId="12614" xr:uid="{00000000-0005-0000-0000-00005D6B0000}"/>
    <cellStyle name="Normal 64 6 4" xfId="24313" xr:uid="{00000000-0005-0000-0000-00005E6B0000}"/>
    <cellStyle name="Normal 64 6 5" xfId="37396" xr:uid="{00000000-0005-0000-0000-00005F6B0000}"/>
    <cellStyle name="Normal 64 7" xfId="18404" xr:uid="{00000000-0005-0000-0000-0000606B0000}"/>
    <cellStyle name="Normal 64 7 2" xfId="30055" xr:uid="{00000000-0005-0000-0000-0000616B0000}"/>
    <cellStyle name="Normal 64 8" xfId="12597" xr:uid="{00000000-0005-0000-0000-0000626B0000}"/>
    <cellStyle name="Normal 64 9" xfId="24296" xr:uid="{00000000-0005-0000-0000-0000636B0000}"/>
    <cellStyle name="Normal 65" xfId="1586" xr:uid="{00000000-0005-0000-0000-0000646B0000}"/>
    <cellStyle name="Normal 65 10" xfId="37397" xr:uid="{00000000-0005-0000-0000-0000656B0000}"/>
    <cellStyle name="Normal 65 2" xfId="1587" xr:uid="{00000000-0005-0000-0000-0000666B0000}"/>
    <cellStyle name="Normal 65 2 2" xfId="1588" xr:uid="{00000000-0005-0000-0000-0000676B0000}"/>
    <cellStyle name="Normal 65 2 2 2" xfId="3633" xr:uid="{00000000-0005-0000-0000-0000686B0000}"/>
    <cellStyle name="Normal 65 2 2 2 2" xfId="7867" xr:uid="{00000000-0005-0000-0000-0000696B0000}"/>
    <cellStyle name="Normal 65 2 2 2 2 2" xfId="18425" xr:uid="{00000000-0005-0000-0000-00006A6B0000}"/>
    <cellStyle name="Normal 65 2 2 2 2 3" xfId="30076" xr:uid="{00000000-0005-0000-0000-00006B6B0000}"/>
    <cellStyle name="Normal 65 2 2 2 2 4" xfId="37398" xr:uid="{00000000-0005-0000-0000-00006C6B0000}"/>
    <cellStyle name="Normal 65 2 2 2 3" xfId="12618" xr:uid="{00000000-0005-0000-0000-00006D6B0000}"/>
    <cellStyle name="Normal 65 2 2 2 4" xfId="24317" xr:uid="{00000000-0005-0000-0000-00006E6B0000}"/>
    <cellStyle name="Normal 65 2 2 2 5" xfId="37399" xr:uid="{00000000-0005-0000-0000-00006F6B0000}"/>
    <cellStyle name="Normal 65 2 2 3" xfId="6250" xr:uid="{00000000-0005-0000-0000-0000706B0000}"/>
    <cellStyle name="Normal 65 2 2 3 2" xfId="18426" xr:uid="{00000000-0005-0000-0000-0000716B0000}"/>
    <cellStyle name="Normal 65 2 2 3 2 2" xfId="30077" xr:uid="{00000000-0005-0000-0000-0000726B0000}"/>
    <cellStyle name="Normal 65 2 2 3 3" xfId="12619" xr:uid="{00000000-0005-0000-0000-0000736B0000}"/>
    <cellStyle name="Normal 65 2 2 3 4" xfId="24318" xr:uid="{00000000-0005-0000-0000-0000746B0000}"/>
    <cellStyle name="Normal 65 2 2 3 5" xfId="37400" xr:uid="{00000000-0005-0000-0000-0000756B0000}"/>
    <cellStyle name="Normal 65 2 2 4" xfId="18424" xr:uid="{00000000-0005-0000-0000-0000766B0000}"/>
    <cellStyle name="Normal 65 2 2 4 2" xfId="30075" xr:uid="{00000000-0005-0000-0000-0000776B0000}"/>
    <cellStyle name="Normal 65 2 2 5" xfId="12617" xr:uid="{00000000-0005-0000-0000-0000786B0000}"/>
    <cellStyle name="Normal 65 2 2 6" xfId="24316" xr:uid="{00000000-0005-0000-0000-0000796B0000}"/>
    <cellStyle name="Normal 65 2 2 7" xfId="37401" xr:uid="{00000000-0005-0000-0000-00007A6B0000}"/>
    <cellStyle name="Normal 65 2 3" xfId="3632" xr:uid="{00000000-0005-0000-0000-00007B6B0000}"/>
    <cellStyle name="Normal 65 2 3 2" xfId="7866" xr:uid="{00000000-0005-0000-0000-00007C6B0000}"/>
    <cellStyle name="Normal 65 2 3 2 2" xfId="18427" xr:uid="{00000000-0005-0000-0000-00007D6B0000}"/>
    <cellStyle name="Normal 65 2 3 2 3" xfId="30078" xr:uid="{00000000-0005-0000-0000-00007E6B0000}"/>
    <cellStyle name="Normal 65 2 3 2 4" xfId="37402" xr:uid="{00000000-0005-0000-0000-00007F6B0000}"/>
    <cellStyle name="Normal 65 2 3 3" xfId="12620" xr:uid="{00000000-0005-0000-0000-0000806B0000}"/>
    <cellStyle name="Normal 65 2 3 4" xfId="24319" xr:uid="{00000000-0005-0000-0000-0000816B0000}"/>
    <cellStyle name="Normal 65 2 3 5" xfId="37403" xr:uid="{00000000-0005-0000-0000-0000826B0000}"/>
    <cellStyle name="Normal 65 2 4" xfId="5045" xr:uid="{00000000-0005-0000-0000-0000836B0000}"/>
    <cellStyle name="Normal 65 2 4 2" xfId="18428" xr:uid="{00000000-0005-0000-0000-0000846B0000}"/>
    <cellStyle name="Normal 65 2 4 2 2" xfId="30079" xr:uid="{00000000-0005-0000-0000-0000856B0000}"/>
    <cellStyle name="Normal 65 2 4 3" xfId="12621" xr:uid="{00000000-0005-0000-0000-0000866B0000}"/>
    <cellStyle name="Normal 65 2 4 4" xfId="24320" xr:uid="{00000000-0005-0000-0000-0000876B0000}"/>
    <cellStyle name="Normal 65 2 4 5" xfId="37404" xr:uid="{00000000-0005-0000-0000-0000886B0000}"/>
    <cellStyle name="Normal 65 2 5" xfId="18423" xr:uid="{00000000-0005-0000-0000-0000896B0000}"/>
    <cellStyle name="Normal 65 2 5 2" xfId="30074" xr:uid="{00000000-0005-0000-0000-00008A6B0000}"/>
    <cellStyle name="Normal 65 2 6" xfId="12616" xr:uid="{00000000-0005-0000-0000-00008B6B0000}"/>
    <cellStyle name="Normal 65 2 7" xfId="24315" xr:uid="{00000000-0005-0000-0000-00008C6B0000}"/>
    <cellStyle name="Normal 65 2 8" xfId="37405" xr:uid="{00000000-0005-0000-0000-00008D6B0000}"/>
    <cellStyle name="Normal 65 3" xfId="1589" xr:uid="{00000000-0005-0000-0000-00008E6B0000}"/>
    <cellStyle name="Normal 65 3 2" xfId="1590" xr:uid="{00000000-0005-0000-0000-00008F6B0000}"/>
    <cellStyle name="Normal 65 3 2 2" xfId="3635" xr:uid="{00000000-0005-0000-0000-0000906B0000}"/>
    <cellStyle name="Normal 65 3 2 2 2" xfId="7869" xr:uid="{00000000-0005-0000-0000-0000916B0000}"/>
    <cellStyle name="Normal 65 3 2 2 2 2" xfId="18431" xr:uid="{00000000-0005-0000-0000-0000926B0000}"/>
    <cellStyle name="Normal 65 3 2 2 2 3" xfId="30082" xr:uid="{00000000-0005-0000-0000-0000936B0000}"/>
    <cellStyle name="Normal 65 3 2 2 2 4" xfId="37406" xr:uid="{00000000-0005-0000-0000-0000946B0000}"/>
    <cellStyle name="Normal 65 3 2 2 3" xfId="12624" xr:uid="{00000000-0005-0000-0000-0000956B0000}"/>
    <cellStyle name="Normal 65 3 2 2 4" xfId="24323" xr:uid="{00000000-0005-0000-0000-0000966B0000}"/>
    <cellStyle name="Normal 65 3 2 2 5" xfId="37407" xr:uid="{00000000-0005-0000-0000-0000976B0000}"/>
    <cellStyle name="Normal 65 3 2 3" xfId="6251" xr:uid="{00000000-0005-0000-0000-0000986B0000}"/>
    <cellStyle name="Normal 65 3 2 3 2" xfId="18432" xr:uid="{00000000-0005-0000-0000-0000996B0000}"/>
    <cellStyle name="Normal 65 3 2 3 2 2" xfId="30083" xr:uid="{00000000-0005-0000-0000-00009A6B0000}"/>
    <cellStyle name="Normal 65 3 2 3 3" xfId="12625" xr:uid="{00000000-0005-0000-0000-00009B6B0000}"/>
    <cellStyle name="Normal 65 3 2 3 4" xfId="24324" xr:uid="{00000000-0005-0000-0000-00009C6B0000}"/>
    <cellStyle name="Normal 65 3 2 3 5" xfId="37408" xr:uid="{00000000-0005-0000-0000-00009D6B0000}"/>
    <cellStyle name="Normal 65 3 2 4" xfId="18430" xr:uid="{00000000-0005-0000-0000-00009E6B0000}"/>
    <cellStyle name="Normal 65 3 2 4 2" xfId="30081" xr:uid="{00000000-0005-0000-0000-00009F6B0000}"/>
    <cellStyle name="Normal 65 3 2 5" xfId="12623" xr:uid="{00000000-0005-0000-0000-0000A06B0000}"/>
    <cellStyle name="Normal 65 3 2 6" xfId="24322" xr:uid="{00000000-0005-0000-0000-0000A16B0000}"/>
    <cellStyle name="Normal 65 3 2 7" xfId="37409" xr:uid="{00000000-0005-0000-0000-0000A26B0000}"/>
    <cellStyle name="Normal 65 3 3" xfId="3634" xr:uid="{00000000-0005-0000-0000-0000A36B0000}"/>
    <cellStyle name="Normal 65 3 3 2" xfId="7868" xr:uid="{00000000-0005-0000-0000-0000A46B0000}"/>
    <cellStyle name="Normal 65 3 3 2 2" xfId="18433" xr:uid="{00000000-0005-0000-0000-0000A56B0000}"/>
    <cellStyle name="Normal 65 3 3 2 3" xfId="30084" xr:uid="{00000000-0005-0000-0000-0000A66B0000}"/>
    <cellStyle name="Normal 65 3 3 2 4" xfId="37410" xr:uid="{00000000-0005-0000-0000-0000A76B0000}"/>
    <cellStyle name="Normal 65 3 3 3" xfId="12626" xr:uid="{00000000-0005-0000-0000-0000A86B0000}"/>
    <cellStyle name="Normal 65 3 3 4" xfId="24325" xr:uid="{00000000-0005-0000-0000-0000A96B0000}"/>
    <cellStyle name="Normal 65 3 3 5" xfId="37411" xr:uid="{00000000-0005-0000-0000-0000AA6B0000}"/>
    <cellStyle name="Normal 65 3 4" xfId="5496" xr:uid="{00000000-0005-0000-0000-0000AB6B0000}"/>
    <cellStyle name="Normal 65 3 4 2" xfId="18434" xr:uid="{00000000-0005-0000-0000-0000AC6B0000}"/>
    <cellStyle name="Normal 65 3 4 2 2" xfId="30085" xr:uid="{00000000-0005-0000-0000-0000AD6B0000}"/>
    <cellStyle name="Normal 65 3 4 3" xfId="12627" xr:uid="{00000000-0005-0000-0000-0000AE6B0000}"/>
    <cellStyle name="Normal 65 3 4 4" xfId="24326" xr:uid="{00000000-0005-0000-0000-0000AF6B0000}"/>
    <cellStyle name="Normal 65 3 4 5" xfId="37412" xr:uid="{00000000-0005-0000-0000-0000B06B0000}"/>
    <cellStyle name="Normal 65 3 5" xfId="18429" xr:uid="{00000000-0005-0000-0000-0000B16B0000}"/>
    <cellStyle name="Normal 65 3 5 2" xfId="30080" xr:uid="{00000000-0005-0000-0000-0000B26B0000}"/>
    <cellStyle name="Normal 65 3 6" xfId="12622" xr:uid="{00000000-0005-0000-0000-0000B36B0000}"/>
    <cellStyle name="Normal 65 3 7" xfId="24321" xr:uid="{00000000-0005-0000-0000-0000B46B0000}"/>
    <cellStyle name="Normal 65 3 8" xfId="37413" xr:uid="{00000000-0005-0000-0000-0000B56B0000}"/>
    <cellStyle name="Normal 65 4" xfId="1591" xr:uid="{00000000-0005-0000-0000-0000B66B0000}"/>
    <cellStyle name="Normal 65 4 2" xfId="3636" xr:uid="{00000000-0005-0000-0000-0000B76B0000}"/>
    <cellStyle name="Normal 65 4 2 2" xfId="7870" xr:uid="{00000000-0005-0000-0000-0000B86B0000}"/>
    <cellStyle name="Normal 65 4 2 2 2" xfId="18436" xr:uid="{00000000-0005-0000-0000-0000B96B0000}"/>
    <cellStyle name="Normal 65 4 2 2 3" xfId="30087" xr:uid="{00000000-0005-0000-0000-0000BA6B0000}"/>
    <cellStyle name="Normal 65 4 2 2 4" xfId="37414" xr:uid="{00000000-0005-0000-0000-0000BB6B0000}"/>
    <cellStyle name="Normal 65 4 2 3" xfId="12629" xr:uid="{00000000-0005-0000-0000-0000BC6B0000}"/>
    <cellStyle name="Normal 65 4 2 4" xfId="24328" xr:uid="{00000000-0005-0000-0000-0000BD6B0000}"/>
    <cellStyle name="Normal 65 4 2 5" xfId="37415" xr:uid="{00000000-0005-0000-0000-0000BE6B0000}"/>
    <cellStyle name="Normal 65 4 3" xfId="6252" xr:uid="{00000000-0005-0000-0000-0000BF6B0000}"/>
    <cellStyle name="Normal 65 4 3 2" xfId="18437" xr:uid="{00000000-0005-0000-0000-0000C06B0000}"/>
    <cellStyle name="Normal 65 4 3 2 2" xfId="30088" xr:uid="{00000000-0005-0000-0000-0000C16B0000}"/>
    <cellStyle name="Normal 65 4 3 3" xfId="12630" xr:uid="{00000000-0005-0000-0000-0000C26B0000}"/>
    <cellStyle name="Normal 65 4 3 4" xfId="24329" xr:uid="{00000000-0005-0000-0000-0000C36B0000}"/>
    <cellStyle name="Normal 65 4 3 5" xfId="37416" xr:uid="{00000000-0005-0000-0000-0000C46B0000}"/>
    <cellStyle name="Normal 65 4 4" xfId="18435" xr:uid="{00000000-0005-0000-0000-0000C56B0000}"/>
    <cellStyle name="Normal 65 4 4 2" xfId="30086" xr:uid="{00000000-0005-0000-0000-0000C66B0000}"/>
    <cellStyle name="Normal 65 4 5" xfId="12628" xr:uid="{00000000-0005-0000-0000-0000C76B0000}"/>
    <cellStyle name="Normal 65 4 6" xfId="24327" xr:uid="{00000000-0005-0000-0000-0000C86B0000}"/>
    <cellStyle name="Normal 65 4 7" xfId="37417" xr:uid="{00000000-0005-0000-0000-0000C96B0000}"/>
    <cellStyle name="Normal 65 5" xfId="3631" xr:uid="{00000000-0005-0000-0000-0000CA6B0000}"/>
    <cellStyle name="Normal 65 5 2" xfId="7865" xr:uid="{00000000-0005-0000-0000-0000CB6B0000}"/>
    <cellStyle name="Normal 65 5 2 2" xfId="18438" xr:uid="{00000000-0005-0000-0000-0000CC6B0000}"/>
    <cellStyle name="Normal 65 5 2 3" xfId="30089" xr:uid="{00000000-0005-0000-0000-0000CD6B0000}"/>
    <cellStyle name="Normal 65 5 2 4" xfId="37418" xr:uid="{00000000-0005-0000-0000-0000CE6B0000}"/>
    <cellStyle name="Normal 65 5 3" xfId="12631" xr:uid="{00000000-0005-0000-0000-0000CF6B0000}"/>
    <cellStyle name="Normal 65 5 4" xfId="24330" xr:uid="{00000000-0005-0000-0000-0000D06B0000}"/>
    <cellStyle name="Normal 65 5 5" xfId="37419" xr:uid="{00000000-0005-0000-0000-0000D16B0000}"/>
    <cellStyle name="Normal 65 6" xfId="4803" xr:uid="{00000000-0005-0000-0000-0000D26B0000}"/>
    <cellStyle name="Normal 65 6 2" xfId="18439" xr:uid="{00000000-0005-0000-0000-0000D36B0000}"/>
    <cellStyle name="Normal 65 6 2 2" xfId="30090" xr:uid="{00000000-0005-0000-0000-0000D46B0000}"/>
    <cellStyle name="Normal 65 6 3" xfId="12632" xr:uid="{00000000-0005-0000-0000-0000D56B0000}"/>
    <cellStyle name="Normal 65 6 4" xfId="24331" xr:uid="{00000000-0005-0000-0000-0000D66B0000}"/>
    <cellStyle name="Normal 65 6 5" xfId="37420" xr:uid="{00000000-0005-0000-0000-0000D76B0000}"/>
    <cellStyle name="Normal 65 7" xfId="18422" xr:uid="{00000000-0005-0000-0000-0000D86B0000}"/>
    <cellStyle name="Normal 65 7 2" xfId="30073" xr:uid="{00000000-0005-0000-0000-0000D96B0000}"/>
    <cellStyle name="Normal 65 8" xfId="12615" xr:uid="{00000000-0005-0000-0000-0000DA6B0000}"/>
    <cellStyle name="Normal 65 9" xfId="24314" xr:uid="{00000000-0005-0000-0000-0000DB6B0000}"/>
    <cellStyle name="Normal 66" xfId="1592" xr:uid="{00000000-0005-0000-0000-0000DC6B0000}"/>
    <cellStyle name="Normal 66 10" xfId="37421" xr:uid="{00000000-0005-0000-0000-0000DD6B0000}"/>
    <cellStyle name="Normal 66 2" xfId="1593" xr:uid="{00000000-0005-0000-0000-0000DE6B0000}"/>
    <cellStyle name="Normal 66 2 2" xfId="1594" xr:uid="{00000000-0005-0000-0000-0000DF6B0000}"/>
    <cellStyle name="Normal 66 2 2 2" xfId="3639" xr:uid="{00000000-0005-0000-0000-0000E06B0000}"/>
    <cellStyle name="Normal 66 2 2 2 2" xfId="7873" xr:uid="{00000000-0005-0000-0000-0000E16B0000}"/>
    <cellStyle name="Normal 66 2 2 2 2 2" xfId="18443" xr:uid="{00000000-0005-0000-0000-0000E26B0000}"/>
    <cellStyle name="Normal 66 2 2 2 2 3" xfId="30094" xr:uid="{00000000-0005-0000-0000-0000E36B0000}"/>
    <cellStyle name="Normal 66 2 2 2 2 4" xfId="37422" xr:uid="{00000000-0005-0000-0000-0000E46B0000}"/>
    <cellStyle name="Normal 66 2 2 2 3" xfId="12636" xr:uid="{00000000-0005-0000-0000-0000E56B0000}"/>
    <cellStyle name="Normal 66 2 2 2 4" xfId="24335" xr:uid="{00000000-0005-0000-0000-0000E66B0000}"/>
    <cellStyle name="Normal 66 2 2 2 5" xfId="37423" xr:uid="{00000000-0005-0000-0000-0000E76B0000}"/>
    <cellStyle name="Normal 66 2 2 3" xfId="6253" xr:uid="{00000000-0005-0000-0000-0000E86B0000}"/>
    <cellStyle name="Normal 66 2 2 3 2" xfId="18444" xr:uid="{00000000-0005-0000-0000-0000E96B0000}"/>
    <cellStyle name="Normal 66 2 2 3 2 2" xfId="30095" xr:uid="{00000000-0005-0000-0000-0000EA6B0000}"/>
    <cellStyle name="Normal 66 2 2 3 3" xfId="12637" xr:uid="{00000000-0005-0000-0000-0000EB6B0000}"/>
    <cellStyle name="Normal 66 2 2 3 4" xfId="24336" xr:uid="{00000000-0005-0000-0000-0000EC6B0000}"/>
    <cellStyle name="Normal 66 2 2 3 5" xfId="37424" xr:uid="{00000000-0005-0000-0000-0000ED6B0000}"/>
    <cellStyle name="Normal 66 2 2 4" xfId="18442" xr:uid="{00000000-0005-0000-0000-0000EE6B0000}"/>
    <cellStyle name="Normal 66 2 2 4 2" xfId="30093" xr:uid="{00000000-0005-0000-0000-0000EF6B0000}"/>
    <cellStyle name="Normal 66 2 2 5" xfId="12635" xr:uid="{00000000-0005-0000-0000-0000F06B0000}"/>
    <cellStyle name="Normal 66 2 2 6" xfId="24334" xr:uid="{00000000-0005-0000-0000-0000F16B0000}"/>
    <cellStyle name="Normal 66 2 2 7" xfId="37425" xr:uid="{00000000-0005-0000-0000-0000F26B0000}"/>
    <cellStyle name="Normal 66 2 3" xfId="3638" xr:uid="{00000000-0005-0000-0000-0000F36B0000}"/>
    <cellStyle name="Normal 66 2 3 2" xfId="7872" xr:uid="{00000000-0005-0000-0000-0000F46B0000}"/>
    <cellStyle name="Normal 66 2 3 2 2" xfId="18445" xr:uid="{00000000-0005-0000-0000-0000F56B0000}"/>
    <cellStyle name="Normal 66 2 3 2 3" xfId="30096" xr:uid="{00000000-0005-0000-0000-0000F66B0000}"/>
    <cellStyle name="Normal 66 2 3 2 4" xfId="37426" xr:uid="{00000000-0005-0000-0000-0000F76B0000}"/>
    <cellStyle name="Normal 66 2 3 3" xfId="12638" xr:uid="{00000000-0005-0000-0000-0000F86B0000}"/>
    <cellStyle name="Normal 66 2 3 4" xfId="24337" xr:uid="{00000000-0005-0000-0000-0000F96B0000}"/>
    <cellStyle name="Normal 66 2 3 5" xfId="37427" xr:uid="{00000000-0005-0000-0000-0000FA6B0000}"/>
    <cellStyle name="Normal 66 2 4" xfId="5046" xr:uid="{00000000-0005-0000-0000-0000FB6B0000}"/>
    <cellStyle name="Normal 66 2 4 2" xfId="18446" xr:uid="{00000000-0005-0000-0000-0000FC6B0000}"/>
    <cellStyle name="Normal 66 2 4 2 2" xfId="30097" xr:uid="{00000000-0005-0000-0000-0000FD6B0000}"/>
    <cellStyle name="Normal 66 2 4 3" xfId="12639" xr:uid="{00000000-0005-0000-0000-0000FE6B0000}"/>
    <cellStyle name="Normal 66 2 4 4" xfId="24338" xr:uid="{00000000-0005-0000-0000-0000FF6B0000}"/>
    <cellStyle name="Normal 66 2 4 5" xfId="37428" xr:uid="{00000000-0005-0000-0000-0000006C0000}"/>
    <cellStyle name="Normal 66 2 5" xfId="18441" xr:uid="{00000000-0005-0000-0000-0000016C0000}"/>
    <cellStyle name="Normal 66 2 5 2" xfId="30092" xr:uid="{00000000-0005-0000-0000-0000026C0000}"/>
    <cellStyle name="Normal 66 2 6" xfId="12634" xr:uid="{00000000-0005-0000-0000-0000036C0000}"/>
    <cellStyle name="Normal 66 2 7" xfId="24333" xr:uid="{00000000-0005-0000-0000-0000046C0000}"/>
    <cellStyle name="Normal 66 2 8" xfId="37429" xr:uid="{00000000-0005-0000-0000-0000056C0000}"/>
    <cellStyle name="Normal 66 3" xfId="1595" xr:uid="{00000000-0005-0000-0000-0000066C0000}"/>
    <cellStyle name="Normal 66 3 2" xfId="1596" xr:uid="{00000000-0005-0000-0000-0000076C0000}"/>
    <cellStyle name="Normal 66 3 2 2" xfId="3641" xr:uid="{00000000-0005-0000-0000-0000086C0000}"/>
    <cellStyle name="Normal 66 3 2 2 2" xfId="7875" xr:uid="{00000000-0005-0000-0000-0000096C0000}"/>
    <cellStyle name="Normal 66 3 2 2 2 2" xfId="18449" xr:uid="{00000000-0005-0000-0000-00000A6C0000}"/>
    <cellStyle name="Normal 66 3 2 2 2 3" xfId="30100" xr:uid="{00000000-0005-0000-0000-00000B6C0000}"/>
    <cellStyle name="Normal 66 3 2 2 2 4" xfId="37430" xr:uid="{00000000-0005-0000-0000-00000C6C0000}"/>
    <cellStyle name="Normal 66 3 2 2 3" xfId="12642" xr:uid="{00000000-0005-0000-0000-00000D6C0000}"/>
    <cellStyle name="Normal 66 3 2 2 4" xfId="24341" xr:uid="{00000000-0005-0000-0000-00000E6C0000}"/>
    <cellStyle name="Normal 66 3 2 2 5" xfId="37431" xr:uid="{00000000-0005-0000-0000-00000F6C0000}"/>
    <cellStyle name="Normal 66 3 2 3" xfId="6254" xr:uid="{00000000-0005-0000-0000-0000106C0000}"/>
    <cellStyle name="Normal 66 3 2 3 2" xfId="18450" xr:uid="{00000000-0005-0000-0000-0000116C0000}"/>
    <cellStyle name="Normal 66 3 2 3 2 2" xfId="30101" xr:uid="{00000000-0005-0000-0000-0000126C0000}"/>
    <cellStyle name="Normal 66 3 2 3 3" xfId="12643" xr:uid="{00000000-0005-0000-0000-0000136C0000}"/>
    <cellStyle name="Normal 66 3 2 3 4" xfId="24342" xr:uid="{00000000-0005-0000-0000-0000146C0000}"/>
    <cellStyle name="Normal 66 3 2 3 5" xfId="37432" xr:uid="{00000000-0005-0000-0000-0000156C0000}"/>
    <cellStyle name="Normal 66 3 2 4" xfId="18448" xr:uid="{00000000-0005-0000-0000-0000166C0000}"/>
    <cellStyle name="Normal 66 3 2 4 2" xfId="30099" xr:uid="{00000000-0005-0000-0000-0000176C0000}"/>
    <cellStyle name="Normal 66 3 2 5" xfId="12641" xr:uid="{00000000-0005-0000-0000-0000186C0000}"/>
    <cellStyle name="Normal 66 3 2 6" xfId="24340" xr:uid="{00000000-0005-0000-0000-0000196C0000}"/>
    <cellStyle name="Normal 66 3 2 7" xfId="37433" xr:uid="{00000000-0005-0000-0000-00001A6C0000}"/>
    <cellStyle name="Normal 66 3 3" xfId="3640" xr:uid="{00000000-0005-0000-0000-00001B6C0000}"/>
    <cellStyle name="Normal 66 3 3 2" xfId="7874" xr:uid="{00000000-0005-0000-0000-00001C6C0000}"/>
    <cellStyle name="Normal 66 3 3 2 2" xfId="18451" xr:uid="{00000000-0005-0000-0000-00001D6C0000}"/>
    <cellStyle name="Normal 66 3 3 2 3" xfId="30102" xr:uid="{00000000-0005-0000-0000-00001E6C0000}"/>
    <cellStyle name="Normal 66 3 3 2 4" xfId="37434" xr:uid="{00000000-0005-0000-0000-00001F6C0000}"/>
    <cellStyle name="Normal 66 3 3 3" xfId="12644" xr:uid="{00000000-0005-0000-0000-0000206C0000}"/>
    <cellStyle name="Normal 66 3 3 4" xfId="24343" xr:uid="{00000000-0005-0000-0000-0000216C0000}"/>
    <cellStyle name="Normal 66 3 3 5" xfId="37435" xr:uid="{00000000-0005-0000-0000-0000226C0000}"/>
    <cellStyle name="Normal 66 3 4" xfId="5497" xr:uid="{00000000-0005-0000-0000-0000236C0000}"/>
    <cellStyle name="Normal 66 3 4 2" xfId="18452" xr:uid="{00000000-0005-0000-0000-0000246C0000}"/>
    <cellStyle name="Normal 66 3 4 2 2" xfId="30103" xr:uid="{00000000-0005-0000-0000-0000256C0000}"/>
    <cellStyle name="Normal 66 3 4 3" xfId="12645" xr:uid="{00000000-0005-0000-0000-0000266C0000}"/>
    <cellStyle name="Normal 66 3 4 4" xfId="24344" xr:uid="{00000000-0005-0000-0000-0000276C0000}"/>
    <cellStyle name="Normal 66 3 4 5" xfId="37436" xr:uid="{00000000-0005-0000-0000-0000286C0000}"/>
    <cellStyle name="Normal 66 3 5" xfId="18447" xr:uid="{00000000-0005-0000-0000-0000296C0000}"/>
    <cellStyle name="Normal 66 3 5 2" xfId="30098" xr:uid="{00000000-0005-0000-0000-00002A6C0000}"/>
    <cellStyle name="Normal 66 3 6" xfId="12640" xr:uid="{00000000-0005-0000-0000-00002B6C0000}"/>
    <cellStyle name="Normal 66 3 7" xfId="24339" xr:uid="{00000000-0005-0000-0000-00002C6C0000}"/>
    <cellStyle name="Normal 66 3 8" xfId="37437" xr:uid="{00000000-0005-0000-0000-00002D6C0000}"/>
    <cellStyle name="Normal 66 4" xfId="1597" xr:uid="{00000000-0005-0000-0000-00002E6C0000}"/>
    <cellStyle name="Normal 66 4 2" xfId="3642" xr:uid="{00000000-0005-0000-0000-00002F6C0000}"/>
    <cellStyle name="Normal 66 4 2 2" xfId="7876" xr:uid="{00000000-0005-0000-0000-0000306C0000}"/>
    <cellStyle name="Normal 66 4 2 2 2" xfId="18454" xr:uid="{00000000-0005-0000-0000-0000316C0000}"/>
    <cellStyle name="Normal 66 4 2 2 3" xfId="30105" xr:uid="{00000000-0005-0000-0000-0000326C0000}"/>
    <cellStyle name="Normal 66 4 2 2 4" xfId="37438" xr:uid="{00000000-0005-0000-0000-0000336C0000}"/>
    <cellStyle name="Normal 66 4 2 3" xfId="12647" xr:uid="{00000000-0005-0000-0000-0000346C0000}"/>
    <cellStyle name="Normal 66 4 2 4" xfId="24346" xr:uid="{00000000-0005-0000-0000-0000356C0000}"/>
    <cellStyle name="Normal 66 4 2 5" xfId="37439" xr:uid="{00000000-0005-0000-0000-0000366C0000}"/>
    <cellStyle name="Normal 66 4 3" xfId="6255" xr:uid="{00000000-0005-0000-0000-0000376C0000}"/>
    <cellStyle name="Normal 66 4 3 2" xfId="18455" xr:uid="{00000000-0005-0000-0000-0000386C0000}"/>
    <cellStyle name="Normal 66 4 3 2 2" xfId="30106" xr:uid="{00000000-0005-0000-0000-0000396C0000}"/>
    <cellStyle name="Normal 66 4 3 3" xfId="12648" xr:uid="{00000000-0005-0000-0000-00003A6C0000}"/>
    <cellStyle name="Normal 66 4 3 4" xfId="24347" xr:uid="{00000000-0005-0000-0000-00003B6C0000}"/>
    <cellStyle name="Normal 66 4 3 5" xfId="37440" xr:uid="{00000000-0005-0000-0000-00003C6C0000}"/>
    <cellStyle name="Normal 66 4 4" xfId="18453" xr:uid="{00000000-0005-0000-0000-00003D6C0000}"/>
    <cellStyle name="Normal 66 4 4 2" xfId="30104" xr:uid="{00000000-0005-0000-0000-00003E6C0000}"/>
    <cellStyle name="Normal 66 4 5" xfId="12646" xr:uid="{00000000-0005-0000-0000-00003F6C0000}"/>
    <cellStyle name="Normal 66 4 6" xfId="24345" xr:uid="{00000000-0005-0000-0000-0000406C0000}"/>
    <cellStyle name="Normal 66 4 7" xfId="37441" xr:uid="{00000000-0005-0000-0000-0000416C0000}"/>
    <cellStyle name="Normal 66 5" xfId="3637" xr:uid="{00000000-0005-0000-0000-0000426C0000}"/>
    <cellStyle name="Normal 66 5 2" xfId="7871" xr:uid="{00000000-0005-0000-0000-0000436C0000}"/>
    <cellStyle name="Normal 66 5 2 2" xfId="18456" xr:uid="{00000000-0005-0000-0000-0000446C0000}"/>
    <cellStyle name="Normal 66 5 2 3" xfId="30107" xr:uid="{00000000-0005-0000-0000-0000456C0000}"/>
    <cellStyle name="Normal 66 5 2 4" xfId="37442" xr:uid="{00000000-0005-0000-0000-0000466C0000}"/>
    <cellStyle name="Normal 66 5 3" xfId="12649" xr:uid="{00000000-0005-0000-0000-0000476C0000}"/>
    <cellStyle name="Normal 66 5 4" xfId="24348" xr:uid="{00000000-0005-0000-0000-0000486C0000}"/>
    <cellStyle name="Normal 66 5 5" xfId="37443" xr:uid="{00000000-0005-0000-0000-0000496C0000}"/>
    <cellStyle name="Normal 66 6" xfId="4804" xr:uid="{00000000-0005-0000-0000-00004A6C0000}"/>
    <cellStyle name="Normal 66 6 2" xfId="18457" xr:uid="{00000000-0005-0000-0000-00004B6C0000}"/>
    <cellStyle name="Normal 66 6 2 2" xfId="30108" xr:uid="{00000000-0005-0000-0000-00004C6C0000}"/>
    <cellStyle name="Normal 66 6 3" xfId="12650" xr:uid="{00000000-0005-0000-0000-00004D6C0000}"/>
    <cellStyle name="Normal 66 6 4" xfId="24349" xr:uid="{00000000-0005-0000-0000-00004E6C0000}"/>
    <cellStyle name="Normal 66 6 5" xfId="37444" xr:uid="{00000000-0005-0000-0000-00004F6C0000}"/>
    <cellStyle name="Normal 66 7" xfId="18440" xr:uid="{00000000-0005-0000-0000-0000506C0000}"/>
    <cellStyle name="Normal 66 7 2" xfId="30091" xr:uid="{00000000-0005-0000-0000-0000516C0000}"/>
    <cellStyle name="Normal 66 8" xfId="12633" xr:uid="{00000000-0005-0000-0000-0000526C0000}"/>
    <cellStyle name="Normal 66 9" xfId="24332" xr:uid="{00000000-0005-0000-0000-0000536C0000}"/>
    <cellStyle name="Normal 67" xfId="1598" xr:uid="{00000000-0005-0000-0000-0000546C0000}"/>
    <cellStyle name="Normal 67 10" xfId="37445" xr:uid="{00000000-0005-0000-0000-0000556C0000}"/>
    <cellStyle name="Normal 67 2" xfId="1599" xr:uid="{00000000-0005-0000-0000-0000566C0000}"/>
    <cellStyle name="Normal 67 2 2" xfId="1600" xr:uid="{00000000-0005-0000-0000-0000576C0000}"/>
    <cellStyle name="Normal 67 2 2 2" xfId="3645" xr:uid="{00000000-0005-0000-0000-0000586C0000}"/>
    <cellStyle name="Normal 67 2 2 2 2" xfId="7879" xr:uid="{00000000-0005-0000-0000-0000596C0000}"/>
    <cellStyle name="Normal 67 2 2 2 2 2" xfId="18461" xr:uid="{00000000-0005-0000-0000-00005A6C0000}"/>
    <cellStyle name="Normal 67 2 2 2 2 3" xfId="30112" xr:uid="{00000000-0005-0000-0000-00005B6C0000}"/>
    <cellStyle name="Normal 67 2 2 2 2 4" xfId="37446" xr:uid="{00000000-0005-0000-0000-00005C6C0000}"/>
    <cellStyle name="Normal 67 2 2 2 3" xfId="12654" xr:uid="{00000000-0005-0000-0000-00005D6C0000}"/>
    <cellStyle name="Normal 67 2 2 2 4" xfId="24353" xr:uid="{00000000-0005-0000-0000-00005E6C0000}"/>
    <cellStyle name="Normal 67 2 2 2 5" xfId="37447" xr:uid="{00000000-0005-0000-0000-00005F6C0000}"/>
    <cellStyle name="Normal 67 2 2 3" xfId="6256" xr:uid="{00000000-0005-0000-0000-0000606C0000}"/>
    <cellStyle name="Normal 67 2 2 3 2" xfId="18462" xr:uid="{00000000-0005-0000-0000-0000616C0000}"/>
    <cellStyle name="Normal 67 2 2 3 2 2" xfId="30113" xr:uid="{00000000-0005-0000-0000-0000626C0000}"/>
    <cellStyle name="Normal 67 2 2 3 3" xfId="12655" xr:uid="{00000000-0005-0000-0000-0000636C0000}"/>
    <cellStyle name="Normal 67 2 2 3 4" xfId="24354" xr:uid="{00000000-0005-0000-0000-0000646C0000}"/>
    <cellStyle name="Normal 67 2 2 3 5" xfId="37448" xr:uid="{00000000-0005-0000-0000-0000656C0000}"/>
    <cellStyle name="Normal 67 2 2 4" xfId="18460" xr:uid="{00000000-0005-0000-0000-0000666C0000}"/>
    <cellStyle name="Normal 67 2 2 4 2" xfId="30111" xr:uid="{00000000-0005-0000-0000-0000676C0000}"/>
    <cellStyle name="Normal 67 2 2 5" xfId="12653" xr:uid="{00000000-0005-0000-0000-0000686C0000}"/>
    <cellStyle name="Normal 67 2 2 6" xfId="24352" xr:uid="{00000000-0005-0000-0000-0000696C0000}"/>
    <cellStyle name="Normal 67 2 2 7" xfId="37449" xr:uid="{00000000-0005-0000-0000-00006A6C0000}"/>
    <cellStyle name="Normal 67 2 3" xfId="3644" xr:uid="{00000000-0005-0000-0000-00006B6C0000}"/>
    <cellStyle name="Normal 67 2 3 2" xfId="7878" xr:uid="{00000000-0005-0000-0000-00006C6C0000}"/>
    <cellStyle name="Normal 67 2 3 2 2" xfId="18463" xr:uid="{00000000-0005-0000-0000-00006D6C0000}"/>
    <cellStyle name="Normal 67 2 3 2 3" xfId="30114" xr:uid="{00000000-0005-0000-0000-00006E6C0000}"/>
    <cellStyle name="Normal 67 2 3 2 4" xfId="37450" xr:uid="{00000000-0005-0000-0000-00006F6C0000}"/>
    <cellStyle name="Normal 67 2 3 3" xfId="12656" xr:uid="{00000000-0005-0000-0000-0000706C0000}"/>
    <cellStyle name="Normal 67 2 3 4" xfId="24355" xr:uid="{00000000-0005-0000-0000-0000716C0000}"/>
    <cellStyle name="Normal 67 2 3 5" xfId="37451" xr:uid="{00000000-0005-0000-0000-0000726C0000}"/>
    <cellStyle name="Normal 67 2 4" xfId="5047" xr:uid="{00000000-0005-0000-0000-0000736C0000}"/>
    <cellStyle name="Normal 67 2 4 2" xfId="18464" xr:uid="{00000000-0005-0000-0000-0000746C0000}"/>
    <cellStyle name="Normal 67 2 4 2 2" xfId="30115" xr:uid="{00000000-0005-0000-0000-0000756C0000}"/>
    <cellStyle name="Normal 67 2 4 3" xfId="12657" xr:uid="{00000000-0005-0000-0000-0000766C0000}"/>
    <cellStyle name="Normal 67 2 4 4" xfId="24356" xr:uid="{00000000-0005-0000-0000-0000776C0000}"/>
    <cellStyle name="Normal 67 2 4 5" xfId="37452" xr:uid="{00000000-0005-0000-0000-0000786C0000}"/>
    <cellStyle name="Normal 67 2 5" xfId="18459" xr:uid="{00000000-0005-0000-0000-0000796C0000}"/>
    <cellStyle name="Normal 67 2 5 2" xfId="30110" xr:uid="{00000000-0005-0000-0000-00007A6C0000}"/>
    <cellStyle name="Normal 67 2 6" xfId="12652" xr:uid="{00000000-0005-0000-0000-00007B6C0000}"/>
    <cellStyle name="Normal 67 2 7" xfId="24351" xr:uid="{00000000-0005-0000-0000-00007C6C0000}"/>
    <cellStyle name="Normal 67 2 8" xfId="37453" xr:uid="{00000000-0005-0000-0000-00007D6C0000}"/>
    <cellStyle name="Normal 67 3" xfId="1601" xr:uid="{00000000-0005-0000-0000-00007E6C0000}"/>
    <cellStyle name="Normal 67 3 2" xfId="1602" xr:uid="{00000000-0005-0000-0000-00007F6C0000}"/>
    <cellStyle name="Normal 67 3 2 2" xfId="3647" xr:uid="{00000000-0005-0000-0000-0000806C0000}"/>
    <cellStyle name="Normal 67 3 2 2 2" xfId="7881" xr:uid="{00000000-0005-0000-0000-0000816C0000}"/>
    <cellStyle name="Normal 67 3 2 2 2 2" xfId="18467" xr:uid="{00000000-0005-0000-0000-0000826C0000}"/>
    <cellStyle name="Normal 67 3 2 2 2 3" xfId="30118" xr:uid="{00000000-0005-0000-0000-0000836C0000}"/>
    <cellStyle name="Normal 67 3 2 2 2 4" xfId="37454" xr:uid="{00000000-0005-0000-0000-0000846C0000}"/>
    <cellStyle name="Normal 67 3 2 2 3" xfId="12660" xr:uid="{00000000-0005-0000-0000-0000856C0000}"/>
    <cellStyle name="Normal 67 3 2 2 4" xfId="24359" xr:uid="{00000000-0005-0000-0000-0000866C0000}"/>
    <cellStyle name="Normal 67 3 2 2 5" xfId="37455" xr:uid="{00000000-0005-0000-0000-0000876C0000}"/>
    <cellStyle name="Normal 67 3 2 3" xfId="6257" xr:uid="{00000000-0005-0000-0000-0000886C0000}"/>
    <cellStyle name="Normal 67 3 2 3 2" xfId="18468" xr:uid="{00000000-0005-0000-0000-0000896C0000}"/>
    <cellStyle name="Normal 67 3 2 3 2 2" xfId="30119" xr:uid="{00000000-0005-0000-0000-00008A6C0000}"/>
    <cellStyle name="Normal 67 3 2 3 3" xfId="12661" xr:uid="{00000000-0005-0000-0000-00008B6C0000}"/>
    <cellStyle name="Normal 67 3 2 3 4" xfId="24360" xr:uid="{00000000-0005-0000-0000-00008C6C0000}"/>
    <cellStyle name="Normal 67 3 2 3 5" xfId="37456" xr:uid="{00000000-0005-0000-0000-00008D6C0000}"/>
    <cellStyle name="Normal 67 3 2 4" xfId="18466" xr:uid="{00000000-0005-0000-0000-00008E6C0000}"/>
    <cellStyle name="Normal 67 3 2 4 2" xfId="30117" xr:uid="{00000000-0005-0000-0000-00008F6C0000}"/>
    <cellStyle name="Normal 67 3 2 5" xfId="12659" xr:uid="{00000000-0005-0000-0000-0000906C0000}"/>
    <cellStyle name="Normal 67 3 2 6" xfId="24358" xr:uid="{00000000-0005-0000-0000-0000916C0000}"/>
    <cellStyle name="Normal 67 3 2 7" xfId="37457" xr:uid="{00000000-0005-0000-0000-0000926C0000}"/>
    <cellStyle name="Normal 67 3 3" xfId="3646" xr:uid="{00000000-0005-0000-0000-0000936C0000}"/>
    <cellStyle name="Normal 67 3 3 2" xfId="7880" xr:uid="{00000000-0005-0000-0000-0000946C0000}"/>
    <cellStyle name="Normal 67 3 3 2 2" xfId="18469" xr:uid="{00000000-0005-0000-0000-0000956C0000}"/>
    <cellStyle name="Normal 67 3 3 2 3" xfId="30120" xr:uid="{00000000-0005-0000-0000-0000966C0000}"/>
    <cellStyle name="Normal 67 3 3 2 4" xfId="37458" xr:uid="{00000000-0005-0000-0000-0000976C0000}"/>
    <cellStyle name="Normal 67 3 3 3" xfId="12662" xr:uid="{00000000-0005-0000-0000-0000986C0000}"/>
    <cellStyle name="Normal 67 3 3 4" xfId="24361" xr:uid="{00000000-0005-0000-0000-0000996C0000}"/>
    <cellStyle name="Normal 67 3 3 5" xfId="37459" xr:uid="{00000000-0005-0000-0000-00009A6C0000}"/>
    <cellStyle name="Normal 67 3 4" xfId="5498" xr:uid="{00000000-0005-0000-0000-00009B6C0000}"/>
    <cellStyle name="Normal 67 3 4 2" xfId="18470" xr:uid="{00000000-0005-0000-0000-00009C6C0000}"/>
    <cellStyle name="Normal 67 3 4 2 2" xfId="30121" xr:uid="{00000000-0005-0000-0000-00009D6C0000}"/>
    <cellStyle name="Normal 67 3 4 3" xfId="12663" xr:uid="{00000000-0005-0000-0000-00009E6C0000}"/>
    <cellStyle name="Normal 67 3 4 4" xfId="24362" xr:uid="{00000000-0005-0000-0000-00009F6C0000}"/>
    <cellStyle name="Normal 67 3 4 5" xfId="37460" xr:uid="{00000000-0005-0000-0000-0000A06C0000}"/>
    <cellStyle name="Normal 67 3 5" xfId="18465" xr:uid="{00000000-0005-0000-0000-0000A16C0000}"/>
    <cellStyle name="Normal 67 3 5 2" xfId="30116" xr:uid="{00000000-0005-0000-0000-0000A26C0000}"/>
    <cellStyle name="Normal 67 3 6" xfId="12658" xr:uid="{00000000-0005-0000-0000-0000A36C0000}"/>
    <cellStyle name="Normal 67 3 7" xfId="24357" xr:uid="{00000000-0005-0000-0000-0000A46C0000}"/>
    <cellStyle name="Normal 67 3 8" xfId="37461" xr:uid="{00000000-0005-0000-0000-0000A56C0000}"/>
    <cellStyle name="Normal 67 4" xfId="1603" xr:uid="{00000000-0005-0000-0000-0000A66C0000}"/>
    <cellStyle name="Normal 67 4 2" xfId="3648" xr:uid="{00000000-0005-0000-0000-0000A76C0000}"/>
    <cellStyle name="Normal 67 4 2 2" xfId="7882" xr:uid="{00000000-0005-0000-0000-0000A86C0000}"/>
    <cellStyle name="Normal 67 4 2 2 2" xfId="18472" xr:uid="{00000000-0005-0000-0000-0000A96C0000}"/>
    <cellStyle name="Normal 67 4 2 2 3" xfId="30123" xr:uid="{00000000-0005-0000-0000-0000AA6C0000}"/>
    <cellStyle name="Normal 67 4 2 2 4" xfId="37462" xr:uid="{00000000-0005-0000-0000-0000AB6C0000}"/>
    <cellStyle name="Normal 67 4 2 3" xfId="12665" xr:uid="{00000000-0005-0000-0000-0000AC6C0000}"/>
    <cellStyle name="Normal 67 4 2 4" xfId="24364" xr:uid="{00000000-0005-0000-0000-0000AD6C0000}"/>
    <cellStyle name="Normal 67 4 2 5" xfId="37463" xr:uid="{00000000-0005-0000-0000-0000AE6C0000}"/>
    <cellStyle name="Normal 67 4 3" xfId="6258" xr:uid="{00000000-0005-0000-0000-0000AF6C0000}"/>
    <cellStyle name="Normal 67 4 3 2" xfId="18473" xr:uid="{00000000-0005-0000-0000-0000B06C0000}"/>
    <cellStyle name="Normal 67 4 3 2 2" xfId="30124" xr:uid="{00000000-0005-0000-0000-0000B16C0000}"/>
    <cellStyle name="Normal 67 4 3 3" xfId="12666" xr:uid="{00000000-0005-0000-0000-0000B26C0000}"/>
    <cellStyle name="Normal 67 4 3 4" xfId="24365" xr:uid="{00000000-0005-0000-0000-0000B36C0000}"/>
    <cellStyle name="Normal 67 4 3 5" xfId="37464" xr:uid="{00000000-0005-0000-0000-0000B46C0000}"/>
    <cellStyle name="Normal 67 4 4" xfId="18471" xr:uid="{00000000-0005-0000-0000-0000B56C0000}"/>
    <cellStyle name="Normal 67 4 4 2" xfId="30122" xr:uid="{00000000-0005-0000-0000-0000B66C0000}"/>
    <cellStyle name="Normal 67 4 5" xfId="12664" xr:uid="{00000000-0005-0000-0000-0000B76C0000}"/>
    <cellStyle name="Normal 67 4 6" xfId="24363" xr:uid="{00000000-0005-0000-0000-0000B86C0000}"/>
    <cellStyle name="Normal 67 4 7" xfId="37465" xr:uid="{00000000-0005-0000-0000-0000B96C0000}"/>
    <cellStyle name="Normal 67 5" xfId="3643" xr:uid="{00000000-0005-0000-0000-0000BA6C0000}"/>
    <cellStyle name="Normal 67 5 2" xfId="7877" xr:uid="{00000000-0005-0000-0000-0000BB6C0000}"/>
    <cellStyle name="Normal 67 5 2 2" xfId="18474" xr:uid="{00000000-0005-0000-0000-0000BC6C0000}"/>
    <cellStyle name="Normal 67 5 2 3" xfId="30125" xr:uid="{00000000-0005-0000-0000-0000BD6C0000}"/>
    <cellStyle name="Normal 67 5 2 4" xfId="37466" xr:uid="{00000000-0005-0000-0000-0000BE6C0000}"/>
    <cellStyle name="Normal 67 5 3" xfId="12667" xr:uid="{00000000-0005-0000-0000-0000BF6C0000}"/>
    <cellStyle name="Normal 67 5 4" xfId="24366" xr:uid="{00000000-0005-0000-0000-0000C06C0000}"/>
    <cellStyle name="Normal 67 5 5" xfId="37467" xr:uid="{00000000-0005-0000-0000-0000C16C0000}"/>
    <cellStyle name="Normal 67 6" xfId="4805" xr:uid="{00000000-0005-0000-0000-0000C26C0000}"/>
    <cellStyle name="Normal 67 6 2" xfId="18475" xr:uid="{00000000-0005-0000-0000-0000C36C0000}"/>
    <cellStyle name="Normal 67 6 2 2" xfId="30126" xr:uid="{00000000-0005-0000-0000-0000C46C0000}"/>
    <cellStyle name="Normal 67 6 3" xfId="12668" xr:uid="{00000000-0005-0000-0000-0000C56C0000}"/>
    <cellStyle name="Normal 67 6 4" xfId="24367" xr:uid="{00000000-0005-0000-0000-0000C66C0000}"/>
    <cellStyle name="Normal 67 6 5" xfId="37468" xr:uid="{00000000-0005-0000-0000-0000C76C0000}"/>
    <cellStyle name="Normal 67 7" xfId="18458" xr:uid="{00000000-0005-0000-0000-0000C86C0000}"/>
    <cellStyle name="Normal 67 7 2" xfId="30109" xr:uid="{00000000-0005-0000-0000-0000C96C0000}"/>
    <cellStyle name="Normal 67 8" xfId="12651" xr:uid="{00000000-0005-0000-0000-0000CA6C0000}"/>
    <cellStyle name="Normal 67 9" xfId="24350" xr:uid="{00000000-0005-0000-0000-0000CB6C0000}"/>
    <cellStyle name="Normal 68" xfId="1604" xr:uid="{00000000-0005-0000-0000-0000CC6C0000}"/>
    <cellStyle name="Normal 68 10" xfId="37469" xr:uid="{00000000-0005-0000-0000-0000CD6C0000}"/>
    <cellStyle name="Normal 68 2" xfId="1605" xr:uid="{00000000-0005-0000-0000-0000CE6C0000}"/>
    <cellStyle name="Normal 68 2 2" xfId="1606" xr:uid="{00000000-0005-0000-0000-0000CF6C0000}"/>
    <cellStyle name="Normal 68 2 2 2" xfId="3651" xr:uid="{00000000-0005-0000-0000-0000D06C0000}"/>
    <cellStyle name="Normal 68 2 2 2 2" xfId="7885" xr:uid="{00000000-0005-0000-0000-0000D16C0000}"/>
    <cellStyle name="Normal 68 2 2 2 2 2" xfId="18479" xr:uid="{00000000-0005-0000-0000-0000D26C0000}"/>
    <cellStyle name="Normal 68 2 2 2 2 3" xfId="30130" xr:uid="{00000000-0005-0000-0000-0000D36C0000}"/>
    <cellStyle name="Normal 68 2 2 2 2 4" xfId="37470" xr:uid="{00000000-0005-0000-0000-0000D46C0000}"/>
    <cellStyle name="Normal 68 2 2 2 3" xfId="12672" xr:uid="{00000000-0005-0000-0000-0000D56C0000}"/>
    <cellStyle name="Normal 68 2 2 2 4" xfId="24371" xr:uid="{00000000-0005-0000-0000-0000D66C0000}"/>
    <cellStyle name="Normal 68 2 2 2 5" xfId="37471" xr:uid="{00000000-0005-0000-0000-0000D76C0000}"/>
    <cellStyle name="Normal 68 2 2 3" xfId="6259" xr:uid="{00000000-0005-0000-0000-0000D86C0000}"/>
    <cellStyle name="Normal 68 2 2 3 2" xfId="18480" xr:uid="{00000000-0005-0000-0000-0000D96C0000}"/>
    <cellStyle name="Normal 68 2 2 3 2 2" xfId="30131" xr:uid="{00000000-0005-0000-0000-0000DA6C0000}"/>
    <cellStyle name="Normal 68 2 2 3 3" xfId="12673" xr:uid="{00000000-0005-0000-0000-0000DB6C0000}"/>
    <cellStyle name="Normal 68 2 2 3 4" xfId="24372" xr:uid="{00000000-0005-0000-0000-0000DC6C0000}"/>
    <cellStyle name="Normal 68 2 2 3 5" xfId="37472" xr:uid="{00000000-0005-0000-0000-0000DD6C0000}"/>
    <cellStyle name="Normal 68 2 2 4" xfId="18478" xr:uid="{00000000-0005-0000-0000-0000DE6C0000}"/>
    <cellStyle name="Normal 68 2 2 4 2" xfId="30129" xr:uid="{00000000-0005-0000-0000-0000DF6C0000}"/>
    <cellStyle name="Normal 68 2 2 5" xfId="12671" xr:uid="{00000000-0005-0000-0000-0000E06C0000}"/>
    <cellStyle name="Normal 68 2 2 6" xfId="24370" xr:uid="{00000000-0005-0000-0000-0000E16C0000}"/>
    <cellStyle name="Normal 68 2 2 7" xfId="37473" xr:uid="{00000000-0005-0000-0000-0000E26C0000}"/>
    <cellStyle name="Normal 68 2 3" xfId="3650" xr:uid="{00000000-0005-0000-0000-0000E36C0000}"/>
    <cellStyle name="Normal 68 2 3 2" xfId="7884" xr:uid="{00000000-0005-0000-0000-0000E46C0000}"/>
    <cellStyle name="Normal 68 2 3 2 2" xfId="18481" xr:uid="{00000000-0005-0000-0000-0000E56C0000}"/>
    <cellStyle name="Normal 68 2 3 2 3" xfId="30132" xr:uid="{00000000-0005-0000-0000-0000E66C0000}"/>
    <cellStyle name="Normal 68 2 3 2 4" xfId="37474" xr:uid="{00000000-0005-0000-0000-0000E76C0000}"/>
    <cellStyle name="Normal 68 2 3 3" xfId="12674" xr:uid="{00000000-0005-0000-0000-0000E86C0000}"/>
    <cellStyle name="Normal 68 2 3 4" xfId="24373" xr:uid="{00000000-0005-0000-0000-0000E96C0000}"/>
    <cellStyle name="Normal 68 2 3 5" xfId="37475" xr:uid="{00000000-0005-0000-0000-0000EA6C0000}"/>
    <cellStyle name="Normal 68 2 4" xfId="5048" xr:uid="{00000000-0005-0000-0000-0000EB6C0000}"/>
    <cellStyle name="Normal 68 2 4 2" xfId="18482" xr:uid="{00000000-0005-0000-0000-0000EC6C0000}"/>
    <cellStyle name="Normal 68 2 4 2 2" xfId="30133" xr:uid="{00000000-0005-0000-0000-0000ED6C0000}"/>
    <cellStyle name="Normal 68 2 4 3" xfId="12675" xr:uid="{00000000-0005-0000-0000-0000EE6C0000}"/>
    <cellStyle name="Normal 68 2 4 4" xfId="24374" xr:uid="{00000000-0005-0000-0000-0000EF6C0000}"/>
    <cellStyle name="Normal 68 2 4 5" xfId="37476" xr:uid="{00000000-0005-0000-0000-0000F06C0000}"/>
    <cellStyle name="Normal 68 2 5" xfId="18477" xr:uid="{00000000-0005-0000-0000-0000F16C0000}"/>
    <cellStyle name="Normal 68 2 5 2" xfId="30128" xr:uid="{00000000-0005-0000-0000-0000F26C0000}"/>
    <cellStyle name="Normal 68 2 6" xfId="12670" xr:uid="{00000000-0005-0000-0000-0000F36C0000}"/>
    <cellStyle name="Normal 68 2 7" xfId="24369" xr:uid="{00000000-0005-0000-0000-0000F46C0000}"/>
    <cellStyle name="Normal 68 2 8" xfId="37477" xr:uid="{00000000-0005-0000-0000-0000F56C0000}"/>
    <cellStyle name="Normal 68 3" xfId="1607" xr:uid="{00000000-0005-0000-0000-0000F66C0000}"/>
    <cellStyle name="Normal 68 3 2" xfId="1608" xr:uid="{00000000-0005-0000-0000-0000F76C0000}"/>
    <cellStyle name="Normal 68 3 2 2" xfId="3653" xr:uid="{00000000-0005-0000-0000-0000F86C0000}"/>
    <cellStyle name="Normal 68 3 2 2 2" xfId="7887" xr:uid="{00000000-0005-0000-0000-0000F96C0000}"/>
    <cellStyle name="Normal 68 3 2 2 2 2" xfId="18485" xr:uid="{00000000-0005-0000-0000-0000FA6C0000}"/>
    <cellStyle name="Normal 68 3 2 2 2 3" xfId="30136" xr:uid="{00000000-0005-0000-0000-0000FB6C0000}"/>
    <cellStyle name="Normal 68 3 2 2 2 4" xfId="37478" xr:uid="{00000000-0005-0000-0000-0000FC6C0000}"/>
    <cellStyle name="Normal 68 3 2 2 3" xfId="12678" xr:uid="{00000000-0005-0000-0000-0000FD6C0000}"/>
    <cellStyle name="Normal 68 3 2 2 4" xfId="24377" xr:uid="{00000000-0005-0000-0000-0000FE6C0000}"/>
    <cellStyle name="Normal 68 3 2 2 5" xfId="37479" xr:uid="{00000000-0005-0000-0000-0000FF6C0000}"/>
    <cellStyle name="Normal 68 3 2 3" xfId="6260" xr:uid="{00000000-0005-0000-0000-0000006D0000}"/>
    <cellStyle name="Normal 68 3 2 3 2" xfId="18486" xr:uid="{00000000-0005-0000-0000-0000016D0000}"/>
    <cellStyle name="Normal 68 3 2 3 2 2" xfId="30137" xr:uid="{00000000-0005-0000-0000-0000026D0000}"/>
    <cellStyle name="Normal 68 3 2 3 3" xfId="12679" xr:uid="{00000000-0005-0000-0000-0000036D0000}"/>
    <cellStyle name="Normal 68 3 2 3 4" xfId="24378" xr:uid="{00000000-0005-0000-0000-0000046D0000}"/>
    <cellStyle name="Normal 68 3 2 3 5" xfId="37480" xr:uid="{00000000-0005-0000-0000-0000056D0000}"/>
    <cellStyle name="Normal 68 3 2 4" xfId="18484" xr:uid="{00000000-0005-0000-0000-0000066D0000}"/>
    <cellStyle name="Normal 68 3 2 4 2" xfId="30135" xr:uid="{00000000-0005-0000-0000-0000076D0000}"/>
    <cellStyle name="Normal 68 3 2 5" xfId="12677" xr:uid="{00000000-0005-0000-0000-0000086D0000}"/>
    <cellStyle name="Normal 68 3 2 6" xfId="24376" xr:uid="{00000000-0005-0000-0000-0000096D0000}"/>
    <cellStyle name="Normal 68 3 2 7" xfId="37481" xr:uid="{00000000-0005-0000-0000-00000A6D0000}"/>
    <cellStyle name="Normal 68 3 3" xfId="3652" xr:uid="{00000000-0005-0000-0000-00000B6D0000}"/>
    <cellStyle name="Normal 68 3 3 2" xfId="7886" xr:uid="{00000000-0005-0000-0000-00000C6D0000}"/>
    <cellStyle name="Normal 68 3 3 2 2" xfId="18487" xr:uid="{00000000-0005-0000-0000-00000D6D0000}"/>
    <cellStyle name="Normal 68 3 3 2 3" xfId="30138" xr:uid="{00000000-0005-0000-0000-00000E6D0000}"/>
    <cellStyle name="Normal 68 3 3 2 4" xfId="37482" xr:uid="{00000000-0005-0000-0000-00000F6D0000}"/>
    <cellStyle name="Normal 68 3 3 3" xfId="12680" xr:uid="{00000000-0005-0000-0000-0000106D0000}"/>
    <cellStyle name="Normal 68 3 3 4" xfId="24379" xr:uid="{00000000-0005-0000-0000-0000116D0000}"/>
    <cellStyle name="Normal 68 3 3 5" xfId="37483" xr:uid="{00000000-0005-0000-0000-0000126D0000}"/>
    <cellStyle name="Normal 68 3 4" xfId="5499" xr:uid="{00000000-0005-0000-0000-0000136D0000}"/>
    <cellStyle name="Normal 68 3 4 2" xfId="18488" xr:uid="{00000000-0005-0000-0000-0000146D0000}"/>
    <cellStyle name="Normal 68 3 4 2 2" xfId="30139" xr:uid="{00000000-0005-0000-0000-0000156D0000}"/>
    <cellStyle name="Normal 68 3 4 3" xfId="12681" xr:uid="{00000000-0005-0000-0000-0000166D0000}"/>
    <cellStyle name="Normal 68 3 4 4" xfId="24380" xr:uid="{00000000-0005-0000-0000-0000176D0000}"/>
    <cellStyle name="Normal 68 3 4 5" xfId="37484" xr:uid="{00000000-0005-0000-0000-0000186D0000}"/>
    <cellStyle name="Normal 68 3 5" xfId="18483" xr:uid="{00000000-0005-0000-0000-0000196D0000}"/>
    <cellStyle name="Normal 68 3 5 2" xfId="30134" xr:uid="{00000000-0005-0000-0000-00001A6D0000}"/>
    <cellStyle name="Normal 68 3 6" xfId="12676" xr:uid="{00000000-0005-0000-0000-00001B6D0000}"/>
    <cellStyle name="Normal 68 3 7" xfId="24375" xr:uid="{00000000-0005-0000-0000-00001C6D0000}"/>
    <cellStyle name="Normal 68 3 8" xfId="37485" xr:uid="{00000000-0005-0000-0000-00001D6D0000}"/>
    <cellStyle name="Normal 68 4" xfId="1609" xr:uid="{00000000-0005-0000-0000-00001E6D0000}"/>
    <cellStyle name="Normal 68 4 2" xfId="3654" xr:uid="{00000000-0005-0000-0000-00001F6D0000}"/>
    <cellStyle name="Normal 68 4 2 2" xfId="7888" xr:uid="{00000000-0005-0000-0000-0000206D0000}"/>
    <cellStyle name="Normal 68 4 2 2 2" xfId="18490" xr:uid="{00000000-0005-0000-0000-0000216D0000}"/>
    <cellStyle name="Normal 68 4 2 2 3" xfId="30141" xr:uid="{00000000-0005-0000-0000-0000226D0000}"/>
    <cellStyle name="Normal 68 4 2 2 4" xfId="37486" xr:uid="{00000000-0005-0000-0000-0000236D0000}"/>
    <cellStyle name="Normal 68 4 2 3" xfId="12683" xr:uid="{00000000-0005-0000-0000-0000246D0000}"/>
    <cellStyle name="Normal 68 4 2 4" xfId="24382" xr:uid="{00000000-0005-0000-0000-0000256D0000}"/>
    <cellStyle name="Normal 68 4 2 5" xfId="37487" xr:uid="{00000000-0005-0000-0000-0000266D0000}"/>
    <cellStyle name="Normal 68 4 3" xfId="6261" xr:uid="{00000000-0005-0000-0000-0000276D0000}"/>
    <cellStyle name="Normal 68 4 3 2" xfId="18491" xr:uid="{00000000-0005-0000-0000-0000286D0000}"/>
    <cellStyle name="Normal 68 4 3 2 2" xfId="30142" xr:uid="{00000000-0005-0000-0000-0000296D0000}"/>
    <cellStyle name="Normal 68 4 3 3" xfId="12684" xr:uid="{00000000-0005-0000-0000-00002A6D0000}"/>
    <cellStyle name="Normal 68 4 3 4" xfId="24383" xr:uid="{00000000-0005-0000-0000-00002B6D0000}"/>
    <cellStyle name="Normal 68 4 3 5" xfId="37488" xr:uid="{00000000-0005-0000-0000-00002C6D0000}"/>
    <cellStyle name="Normal 68 4 4" xfId="18489" xr:uid="{00000000-0005-0000-0000-00002D6D0000}"/>
    <cellStyle name="Normal 68 4 4 2" xfId="30140" xr:uid="{00000000-0005-0000-0000-00002E6D0000}"/>
    <cellStyle name="Normal 68 4 5" xfId="12682" xr:uid="{00000000-0005-0000-0000-00002F6D0000}"/>
    <cellStyle name="Normal 68 4 6" xfId="24381" xr:uid="{00000000-0005-0000-0000-0000306D0000}"/>
    <cellStyle name="Normal 68 4 7" xfId="37489" xr:uid="{00000000-0005-0000-0000-0000316D0000}"/>
    <cellStyle name="Normal 68 5" xfId="3649" xr:uid="{00000000-0005-0000-0000-0000326D0000}"/>
    <cellStyle name="Normal 68 5 2" xfId="7883" xr:uid="{00000000-0005-0000-0000-0000336D0000}"/>
    <cellStyle name="Normal 68 5 2 2" xfId="18492" xr:uid="{00000000-0005-0000-0000-0000346D0000}"/>
    <cellStyle name="Normal 68 5 2 3" xfId="30143" xr:uid="{00000000-0005-0000-0000-0000356D0000}"/>
    <cellStyle name="Normal 68 5 2 4" xfId="37490" xr:uid="{00000000-0005-0000-0000-0000366D0000}"/>
    <cellStyle name="Normal 68 5 3" xfId="12685" xr:uid="{00000000-0005-0000-0000-0000376D0000}"/>
    <cellStyle name="Normal 68 5 4" xfId="24384" xr:uid="{00000000-0005-0000-0000-0000386D0000}"/>
    <cellStyle name="Normal 68 5 5" xfId="37491" xr:uid="{00000000-0005-0000-0000-0000396D0000}"/>
    <cellStyle name="Normal 68 6" xfId="4806" xr:uid="{00000000-0005-0000-0000-00003A6D0000}"/>
    <cellStyle name="Normal 68 6 2" xfId="18493" xr:uid="{00000000-0005-0000-0000-00003B6D0000}"/>
    <cellStyle name="Normal 68 6 2 2" xfId="30144" xr:uid="{00000000-0005-0000-0000-00003C6D0000}"/>
    <cellStyle name="Normal 68 6 3" xfId="12686" xr:uid="{00000000-0005-0000-0000-00003D6D0000}"/>
    <cellStyle name="Normal 68 6 4" xfId="24385" xr:uid="{00000000-0005-0000-0000-00003E6D0000}"/>
    <cellStyle name="Normal 68 6 5" xfId="37492" xr:uid="{00000000-0005-0000-0000-00003F6D0000}"/>
    <cellStyle name="Normal 68 7" xfId="18476" xr:uid="{00000000-0005-0000-0000-0000406D0000}"/>
    <cellStyle name="Normal 68 7 2" xfId="30127" xr:uid="{00000000-0005-0000-0000-0000416D0000}"/>
    <cellStyle name="Normal 68 8" xfId="12669" xr:uid="{00000000-0005-0000-0000-0000426D0000}"/>
    <cellStyle name="Normal 68 9" xfId="24368" xr:uid="{00000000-0005-0000-0000-0000436D0000}"/>
    <cellStyle name="Normal 69" xfId="1610" xr:uid="{00000000-0005-0000-0000-0000446D0000}"/>
    <cellStyle name="Normal 69 10" xfId="37493" xr:uid="{00000000-0005-0000-0000-0000456D0000}"/>
    <cellStyle name="Normal 69 2" xfId="1611" xr:uid="{00000000-0005-0000-0000-0000466D0000}"/>
    <cellStyle name="Normal 69 2 2" xfId="1612" xr:uid="{00000000-0005-0000-0000-0000476D0000}"/>
    <cellStyle name="Normal 69 2 2 2" xfId="3657" xr:uid="{00000000-0005-0000-0000-0000486D0000}"/>
    <cellStyle name="Normal 69 2 2 2 2" xfId="7891" xr:uid="{00000000-0005-0000-0000-0000496D0000}"/>
    <cellStyle name="Normal 69 2 2 2 2 2" xfId="18497" xr:uid="{00000000-0005-0000-0000-00004A6D0000}"/>
    <cellStyle name="Normal 69 2 2 2 2 3" xfId="30148" xr:uid="{00000000-0005-0000-0000-00004B6D0000}"/>
    <cellStyle name="Normal 69 2 2 2 2 4" xfId="37494" xr:uid="{00000000-0005-0000-0000-00004C6D0000}"/>
    <cellStyle name="Normal 69 2 2 2 3" xfId="12690" xr:uid="{00000000-0005-0000-0000-00004D6D0000}"/>
    <cellStyle name="Normal 69 2 2 2 4" xfId="24389" xr:uid="{00000000-0005-0000-0000-00004E6D0000}"/>
    <cellStyle name="Normal 69 2 2 2 5" xfId="37495" xr:uid="{00000000-0005-0000-0000-00004F6D0000}"/>
    <cellStyle name="Normal 69 2 2 3" xfId="6262" xr:uid="{00000000-0005-0000-0000-0000506D0000}"/>
    <cellStyle name="Normal 69 2 2 3 2" xfId="18498" xr:uid="{00000000-0005-0000-0000-0000516D0000}"/>
    <cellStyle name="Normal 69 2 2 3 2 2" xfId="30149" xr:uid="{00000000-0005-0000-0000-0000526D0000}"/>
    <cellStyle name="Normal 69 2 2 3 3" xfId="12691" xr:uid="{00000000-0005-0000-0000-0000536D0000}"/>
    <cellStyle name="Normal 69 2 2 3 4" xfId="24390" xr:uid="{00000000-0005-0000-0000-0000546D0000}"/>
    <cellStyle name="Normal 69 2 2 3 5" xfId="37496" xr:uid="{00000000-0005-0000-0000-0000556D0000}"/>
    <cellStyle name="Normal 69 2 2 4" xfId="18496" xr:uid="{00000000-0005-0000-0000-0000566D0000}"/>
    <cellStyle name="Normal 69 2 2 4 2" xfId="30147" xr:uid="{00000000-0005-0000-0000-0000576D0000}"/>
    <cellStyle name="Normal 69 2 2 5" xfId="12689" xr:uid="{00000000-0005-0000-0000-0000586D0000}"/>
    <cellStyle name="Normal 69 2 2 6" xfId="24388" xr:uid="{00000000-0005-0000-0000-0000596D0000}"/>
    <cellStyle name="Normal 69 2 2 7" xfId="37497" xr:uid="{00000000-0005-0000-0000-00005A6D0000}"/>
    <cellStyle name="Normal 69 2 3" xfId="3656" xr:uid="{00000000-0005-0000-0000-00005B6D0000}"/>
    <cellStyle name="Normal 69 2 3 2" xfId="7890" xr:uid="{00000000-0005-0000-0000-00005C6D0000}"/>
    <cellStyle name="Normal 69 2 3 2 2" xfId="18499" xr:uid="{00000000-0005-0000-0000-00005D6D0000}"/>
    <cellStyle name="Normal 69 2 3 2 3" xfId="30150" xr:uid="{00000000-0005-0000-0000-00005E6D0000}"/>
    <cellStyle name="Normal 69 2 3 2 4" xfId="37498" xr:uid="{00000000-0005-0000-0000-00005F6D0000}"/>
    <cellStyle name="Normal 69 2 3 3" xfId="12692" xr:uid="{00000000-0005-0000-0000-0000606D0000}"/>
    <cellStyle name="Normal 69 2 3 4" xfId="24391" xr:uid="{00000000-0005-0000-0000-0000616D0000}"/>
    <cellStyle name="Normal 69 2 3 5" xfId="37499" xr:uid="{00000000-0005-0000-0000-0000626D0000}"/>
    <cellStyle name="Normal 69 2 4" xfId="5049" xr:uid="{00000000-0005-0000-0000-0000636D0000}"/>
    <cellStyle name="Normal 69 2 4 2" xfId="18500" xr:uid="{00000000-0005-0000-0000-0000646D0000}"/>
    <cellStyle name="Normal 69 2 4 2 2" xfId="30151" xr:uid="{00000000-0005-0000-0000-0000656D0000}"/>
    <cellStyle name="Normal 69 2 4 3" xfId="12693" xr:uid="{00000000-0005-0000-0000-0000666D0000}"/>
    <cellStyle name="Normal 69 2 4 4" xfId="24392" xr:uid="{00000000-0005-0000-0000-0000676D0000}"/>
    <cellStyle name="Normal 69 2 4 5" xfId="37500" xr:uid="{00000000-0005-0000-0000-0000686D0000}"/>
    <cellStyle name="Normal 69 2 5" xfId="18495" xr:uid="{00000000-0005-0000-0000-0000696D0000}"/>
    <cellStyle name="Normal 69 2 5 2" xfId="30146" xr:uid="{00000000-0005-0000-0000-00006A6D0000}"/>
    <cellStyle name="Normal 69 2 6" xfId="12688" xr:uid="{00000000-0005-0000-0000-00006B6D0000}"/>
    <cellStyle name="Normal 69 2 7" xfId="24387" xr:uid="{00000000-0005-0000-0000-00006C6D0000}"/>
    <cellStyle name="Normal 69 2 8" xfId="37501" xr:uid="{00000000-0005-0000-0000-00006D6D0000}"/>
    <cellStyle name="Normal 69 3" xfId="1613" xr:uid="{00000000-0005-0000-0000-00006E6D0000}"/>
    <cellStyle name="Normal 69 3 2" xfId="1614" xr:uid="{00000000-0005-0000-0000-00006F6D0000}"/>
    <cellStyle name="Normal 69 3 2 2" xfId="3659" xr:uid="{00000000-0005-0000-0000-0000706D0000}"/>
    <cellStyle name="Normal 69 3 2 2 2" xfId="7893" xr:uid="{00000000-0005-0000-0000-0000716D0000}"/>
    <cellStyle name="Normal 69 3 2 2 2 2" xfId="18503" xr:uid="{00000000-0005-0000-0000-0000726D0000}"/>
    <cellStyle name="Normal 69 3 2 2 2 3" xfId="30154" xr:uid="{00000000-0005-0000-0000-0000736D0000}"/>
    <cellStyle name="Normal 69 3 2 2 2 4" xfId="37502" xr:uid="{00000000-0005-0000-0000-0000746D0000}"/>
    <cellStyle name="Normal 69 3 2 2 3" xfId="12696" xr:uid="{00000000-0005-0000-0000-0000756D0000}"/>
    <cellStyle name="Normal 69 3 2 2 4" xfId="24395" xr:uid="{00000000-0005-0000-0000-0000766D0000}"/>
    <cellStyle name="Normal 69 3 2 2 5" xfId="37503" xr:uid="{00000000-0005-0000-0000-0000776D0000}"/>
    <cellStyle name="Normal 69 3 2 3" xfId="6263" xr:uid="{00000000-0005-0000-0000-0000786D0000}"/>
    <cellStyle name="Normal 69 3 2 3 2" xfId="18504" xr:uid="{00000000-0005-0000-0000-0000796D0000}"/>
    <cellStyle name="Normal 69 3 2 3 2 2" xfId="30155" xr:uid="{00000000-0005-0000-0000-00007A6D0000}"/>
    <cellStyle name="Normal 69 3 2 3 3" xfId="12697" xr:uid="{00000000-0005-0000-0000-00007B6D0000}"/>
    <cellStyle name="Normal 69 3 2 3 4" xfId="24396" xr:uid="{00000000-0005-0000-0000-00007C6D0000}"/>
    <cellStyle name="Normal 69 3 2 3 5" xfId="37504" xr:uid="{00000000-0005-0000-0000-00007D6D0000}"/>
    <cellStyle name="Normal 69 3 2 4" xfId="18502" xr:uid="{00000000-0005-0000-0000-00007E6D0000}"/>
    <cellStyle name="Normal 69 3 2 4 2" xfId="30153" xr:uid="{00000000-0005-0000-0000-00007F6D0000}"/>
    <cellStyle name="Normal 69 3 2 5" xfId="12695" xr:uid="{00000000-0005-0000-0000-0000806D0000}"/>
    <cellStyle name="Normal 69 3 2 6" xfId="24394" xr:uid="{00000000-0005-0000-0000-0000816D0000}"/>
    <cellStyle name="Normal 69 3 2 7" xfId="37505" xr:uid="{00000000-0005-0000-0000-0000826D0000}"/>
    <cellStyle name="Normal 69 3 3" xfId="3658" xr:uid="{00000000-0005-0000-0000-0000836D0000}"/>
    <cellStyle name="Normal 69 3 3 2" xfId="7892" xr:uid="{00000000-0005-0000-0000-0000846D0000}"/>
    <cellStyle name="Normal 69 3 3 2 2" xfId="18505" xr:uid="{00000000-0005-0000-0000-0000856D0000}"/>
    <cellStyle name="Normal 69 3 3 2 3" xfId="30156" xr:uid="{00000000-0005-0000-0000-0000866D0000}"/>
    <cellStyle name="Normal 69 3 3 2 4" xfId="37506" xr:uid="{00000000-0005-0000-0000-0000876D0000}"/>
    <cellStyle name="Normal 69 3 3 3" xfId="12698" xr:uid="{00000000-0005-0000-0000-0000886D0000}"/>
    <cellStyle name="Normal 69 3 3 4" xfId="24397" xr:uid="{00000000-0005-0000-0000-0000896D0000}"/>
    <cellStyle name="Normal 69 3 3 5" xfId="37507" xr:uid="{00000000-0005-0000-0000-00008A6D0000}"/>
    <cellStyle name="Normal 69 3 4" xfId="5500" xr:uid="{00000000-0005-0000-0000-00008B6D0000}"/>
    <cellStyle name="Normal 69 3 4 2" xfId="18506" xr:uid="{00000000-0005-0000-0000-00008C6D0000}"/>
    <cellStyle name="Normal 69 3 4 2 2" xfId="30157" xr:uid="{00000000-0005-0000-0000-00008D6D0000}"/>
    <cellStyle name="Normal 69 3 4 3" xfId="12699" xr:uid="{00000000-0005-0000-0000-00008E6D0000}"/>
    <cellStyle name="Normal 69 3 4 4" xfId="24398" xr:uid="{00000000-0005-0000-0000-00008F6D0000}"/>
    <cellStyle name="Normal 69 3 4 5" xfId="37508" xr:uid="{00000000-0005-0000-0000-0000906D0000}"/>
    <cellStyle name="Normal 69 3 5" xfId="18501" xr:uid="{00000000-0005-0000-0000-0000916D0000}"/>
    <cellStyle name="Normal 69 3 5 2" xfId="30152" xr:uid="{00000000-0005-0000-0000-0000926D0000}"/>
    <cellStyle name="Normal 69 3 6" xfId="12694" xr:uid="{00000000-0005-0000-0000-0000936D0000}"/>
    <cellStyle name="Normal 69 3 7" xfId="24393" xr:uid="{00000000-0005-0000-0000-0000946D0000}"/>
    <cellStyle name="Normal 69 3 8" xfId="37509" xr:uid="{00000000-0005-0000-0000-0000956D0000}"/>
    <cellStyle name="Normal 69 4" xfId="1615" xr:uid="{00000000-0005-0000-0000-0000966D0000}"/>
    <cellStyle name="Normal 69 4 2" xfId="3660" xr:uid="{00000000-0005-0000-0000-0000976D0000}"/>
    <cellStyle name="Normal 69 4 2 2" xfId="7894" xr:uid="{00000000-0005-0000-0000-0000986D0000}"/>
    <cellStyle name="Normal 69 4 2 2 2" xfId="18508" xr:uid="{00000000-0005-0000-0000-0000996D0000}"/>
    <cellStyle name="Normal 69 4 2 2 3" xfId="30159" xr:uid="{00000000-0005-0000-0000-00009A6D0000}"/>
    <cellStyle name="Normal 69 4 2 2 4" xfId="37510" xr:uid="{00000000-0005-0000-0000-00009B6D0000}"/>
    <cellStyle name="Normal 69 4 2 3" xfId="12701" xr:uid="{00000000-0005-0000-0000-00009C6D0000}"/>
    <cellStyle name="Normal 69 4 2 4" xfId="24400" xr:uid="{00000000-0005-0000-0000-00009D6D0000}"/>
    <cellStyle name="Normal 69 4 2 5" xfId="37511" xr:uid="{00000000-0005-0000-0000-00009E6D0000}"/>
    <cellStyle name="Normal 69 4 3" xfId="6264" xr:uid="{00000000-0005-0000-0000-00009F6D0000}"/>
    <cellStyle name="Normal 69 4 3 2" xfId="18509" xr:uid="{00000000-0005-0000-0000-0000A06D0000}"/>
    <cellStyle name="Normal 69 4 3 2 2" xfId="30160" xr:uid="{00000000-0005-0000-0000-0000A16D0000}"/>
    <cellStyle name="Normal 69 4 3 3" xfId="12702" xr:uid="{00000000-0005-0000-0000-0000A26D0000}"/>
    <cellStyle name="Normal 69 4 3 4" xfId="24401" xr:uid="{00000000-0005-0000-0000-0000A36D0000}"/>
    <cellStyle name="Normal 69 4 3 5" xfId="37512" xr:uid="{00000000-0005-0000-0000-0000A46D0000}"/>
    <cellStyle name="Normal 69 4 4" xfId="18507" xr:uid="{00000000-0005-0000-0000-0000A56D0000}"/>
    <cellStyle name="Normal 69 4 4 2" xfId="30158" xr:uid="{00000000-0005-0000-0000-0000A66D0000}"/>
    <cellStyle name="Normal 69 4 5" xfId="12700" xr:uid="{00000000-0005-0000-0000-0000A76D0000}"/>
    <cellStyle name="Normal 69 4 6" xfId="24399" xr:uid="{00000000-0005-0000-0000-0000A86D0000}"/>
    <cellStyle name="Normal 69 4 7" xfId="37513" xr:uid="{00000000-0005-0000-0000-0000A96D0000}"/>
    <cellStyle name="Normal 69 5" xfId="3655" xr:uid="{00000000-0005-0000-0000-0000AA6D0000}"/>
    <cellStyle name="Normal 69 5 2" xfId="7889" xr:uid="{00000000-0005-0000-0000-0000AB6D0000}"/>
    <cellStyle name="Normal 69 5 2 2" xfId="18510" xr:uid="{00000000-0005-0000-0000-0000AC6D0000}"/>
    <cellStyle name="Normal 69 5 2 3" xfId="30161" xr:uid="{00000000-0005-0000-0000-0000AD6D0000}"/>
    <cellStyle name="Normal 69 5 2 4" xfId="37514" xr:uid="{00000000-0005-0000-0000-0000AE6D0000}"/>
    <cellStyle name="Normal 69 5 3" xfId="12703" xr:uid="{00000000-0005-0000-0000-0000AF6D0000}"/>
    <cellStyle name="Normal 69 5 4" xfId="24402" xr:uid="{00000000-0005-0000-0000-0000B06D0000}"/>
    <cellStyle name="Normal 69 5 5" xfId="37515" xr:uid="{00000000-0005-0000-0000-0000B16D0000}"/>
    <cellStyle name="Normal 69 6" xfId="4807" xr:uid="{00000000-0005-0000-0000-0000B26D0000}"/>
    <cellStyle name="Normal 69 6 2" xfId="18511" xr:uid="{00000000-0005-0000-0000-0000B36D0000}"/>
    <cellStyle name="Normal 69 6 2 2" xfId="30162" xr:uid="{00000000-0005-0000-0000-0000B46D0000}"/>
    <cellStyle name="Normal 69 6 3" xfId="12704" xr:uid="{00000000-0005-0000-0000-0000B56D0000}"/>
    <cellStyle name="Normal 69 6 4" xfId="24403" xr:uid="{00000000-0005-0000-0000-0000B66D0000}"/>
    <cellStyle name="Normal 69 6 5" xfId="37516" xr:uid="{00000000-0005-0000-0000-0000B76D0000}"/>
    <cellStyle name="Normal 69 7" xfId="18494" xr:uid="{00000000-0005-0000-0000-0000B86D0000}"/>
    <cellStyle name="Normal 69 7 2" xfId="30145" xr:uid="{00000000-0005-0000-0000-0000B96D0000}"/>
    <cellStyle name="Normal 69 8" xfId="12687" xr:uid="{00000000-0005-0000-0000-0000BA6D0000}"/>
    <cellStyle name="Normal 69 9" xfId="24386" xr:uid="{00000000-0005-0000-0000-0000BB6D0000}"/>
    <cellStyle name="Normal 7" xfId="1616" xr:uid="{00000000-0005-0000-0000-0000BC6D0000}"/>
    <cellStyle name="Normal 7 10" xfId="24404" xr:uid="{00000000-0005-0000-0000-0000BD6D0000}"/>
    <cellStyle name="Normal 7 11" xfId="37517" xr:uid="{00000000-0005-0000-0000-0000BE6D0000}"/>
    <cellStyle name="Normal 7 2" xfId="1617" xr:uid="{00000000-0005-0000-0000-0000BF6D0000}"/>
    <cellStyle name="Normal 7 2 2" xfId="1618" xr:uid="{00000000-0005-0000-0000-0000C06D0000}"/>
    <cellStyle name="Normal 7 2 2 2" xfId="12706" xr:uid="{00000000-0005-0000-0000-0000C16D0000}"/>
    <cellStyle name="Normal 7 3" xfId="1619" xr:uid="{00000000-0005-0000-0000-0000C26D0000}"/>
    <cellStyle name="Normal 7 3 2" xfId="12707" xr:uid="{00000000-0005-0000-0000-0000C36D0000}"/>
    <cellStyle name="Normal 7 4" xfId="1620" xr:uid="{00000000-0005-0000-0000-0000C46D0000}"/>
    <cellStyle name="Normal 7 5" xfId="1621" xr:uid="{00000000-0005-0000-0000-0000C56D0000}"/>
    <cellStyle name="Normal 7 5 2" xfId="3662" xr:uid="{00000000-0005-0000-0000-0000C66D0000}"/>
    <cellStyle name="Normal 7 5 2 2" xfId="7895" xr:uid="{00000000-0005-0000-0000-0000C76D0000}"/>
    <cellStyle name="Normal 7 5 2 2 2" xfId="18514" xr:uid="{00000000-0005-0000-0000-0000C86D0000}"/>
    <cellStyle name="Normal 7 5 2 2 3" xfId="30165" xr:uid="{00000000-0005-0000-0000-0000C96D0000}"/>
    <cellStyle name="Normal 7 5 2 2 4" xfId="37518" xr:uid="{00000000-0005-0000-0000-0000CA6D0000}"/>
    <cellStyle name="Normal 7 5 2 3" xfId="12709" xr:uid="{00000000-0005-0000-0000-0000CB6D0000}"/>
    <cellStyle name="Normal 7 5 2 4" xfId="24406" xr:uid="{00000000-0005-0000-0000-0000CC6D0000}"/>
    <cellStyle name="Normal 7 5 2 5" xfId="37519" xr:uid="{00000000-0005-0000-0000-0000CD6D0000}"/>
    <cellStyle name="Normal 7 5 3" xfId="5538" xr:uid="{00000000-0005-0000-0000-0000CE6D0000}"/>
    <cellStyle name="Normal 7 5 3 2" xfId="18515" xr:uid="{00000000-0005-0000-0000-0000CF6D0000}"/>
    <cellStyle name="Normal 7 5 3 2 2" xfId="30166" xr:uid="{00000000-0005-0000-0000-0000D06D0000}"/>
    <cellStyle name="Normal 7 5 3 3" xfId="12710" xr:uid="{00000000-0005-0000-0000-0000D16D0000}"/>
    <cellStyle name="Normal 7 5 3 4" xfId="24407" xr:uid="{00000000-0005-0000-0000-0000D26D0000}"/>
    <cellStyle name="Normal 7 5 3 5" xfId="37520" xr:uid="{00000000-0005-0000-0000-0000D36D0000}"/>
    <cellStyle name="Normal 7 5 4" xfId="18513" xr:uid="{00000000-0005-0000-0000-0000D46D0000}"/>
    <cellStyle name="Normal 7 5 4 2" xfId="30164" xr:uid="{00000000-0005-0000-0000-0000D56D0000}"/>
    <cellStyle name="Normal 7 5 5" xfId="12708" xr:uid="{00000000-0005-0000-0000-0000D66D0000}"/>
    <cellStyle name="Normal 7 5 6" xfId="24405" xr:uid="{00000000-0005-0000-0000-0000D76D0000}"/>
    <cellStyle name="Normal 7 5 7" xfId="37521" xr:uid="{00000000-0005-0000-0000-0000D86D0000}"/>
    <cellStyle name="Normal 7 6" xfId="3661" xr:uid="{00000000-0005-0000-0000-0000D96D0000}"/>
    <cellStyle name="Normal 7 6 2" xfId="5558" xr:uid="{00000000-0005-0000-0000-0000DA6D0000}"/>
    <cellStyle name="Normal 7 6 2 2" xfId="18516" xr:uid="{00000000-0005-0000-0000-0000DB6D0000}"/>
    <cellStyle name="Normal 7 6 2 3" xfId="30167" xr:uid="{00000000-0005-0000-0000-0000DC6D0000}"/>
    <cellStyle name="Normal 7 6 2 4" xfId="37522" xr:uid="{00000000-0005-0000-0000-0000DD6D0000}"/>
    <cellStyle name="Normal 7 6 3" xfId="12711" xr:uid="{00000000-0005-0000-0000-0000DE6D0000}"/>
    <cellStyle name="Normal 7 6 4" xfId="24408" xr:uid="{00000000-0005-0000-0000-0000DF6D0000}"/>
    <cellStyle name="Normal 7 6 5" xfId="37523" xr:uid="{00000000-0005-0000-0000-0000E06D0000}"/>
    <cellStyle name="Normal 7 7" xfId="4432" xr:uid="{00000000-0005-0000-0000-0000E16D0000}"/>
    <cellStyle name="Normal 7 7 2" xfId="18517" xr:uid="{00000000-0005-0000-0000-0000E26D0000}"/>
    <cellStyle name="Normal 7 7 2 2" xfId="30168" xr:uid="{00000000-0005-0000-0000-0000E36D0000}"/>
    <cellStyle name="Normal 7 7 3" xfId="12712" xr:uid="{00000000-0005-0000-0000-0000E46D0000}"/>
    <cellStyle name="Normal 7 7 4" xfId="24409" xr:uid="{00000000-0005-0000-0000-0000E56D0000}"/>
    <cellStyle name="Normal 7 8" xfId="18512" xr:uid="{00000000-0005-0000-0000-0000E66D0000}"/>
    <cellStyle name="Normal 7 8 2" xfId="30163" xr:uid="{00000000-0005-0000-0000-0000E76D0000}"/>
    <cellStyle name="Normal 7 9" xfId="12705" xr:uid="{00000000-0005-0000-0000-0000E86D0000}"/>
    <cellStyle name="Normal 70" xfId="1622" xr:uid="{00000000-0005-0000-0000-0000E96D0000}"/>
    <cellStyle name="Normal 70 10" xfId="37524" xr:uid="{00000000-0005-0000-0000-0000EA6D0000}"/>
    <cellStyle name="Normal 70 2" xfId="1623" xr:uid="{00000000-0005-0000-0000-0000EB6D0000}"/>
    <cellStyle name="Normal 70 2 2" xfId="1624" xr:uid="{00000000-0005-0000-0000-0000EC6D0000}"/>
    <cellStyle name="Normal 70 2 2 2" xfId="3665" xr:uid="{00000000-0005-0000-0000-0000ED6D0000}"/>
    <cellStyle name="Normal 70 2 2 2 2" xfId="7898" xr:uid="{00000000-0005-0000-0000-0000EE6D0000}"/>
    <cellStyle name="Normal 70 2 2 2 2 2" xfId="18521" xr:uid="{00000000-0005-0000-0000-0000EF6D0000}"/>
    <cellStyle name="Normal 70 2 2 2 2 3" xfId="30172" xr:uid="{00000000-0005-0000-0000-0000F06D0000}"/>
    <cellStyle name="Normal 70 2 2 2 2 4" xfId="37525" xr:uid="{00000000-0005-0000-0000-0000F16D0000}"/>
    <cellStyle name="Normal 70 2 2 2 3" xfId="12716" xr:uid="{00000000-0005-0000-0000-0000F26D0000}"/>
    <cellStyle name="Normal 70 2 2 2 4" xfId="24413" xr:uid="{00000000-0005-0000-0000-0000F36D0000}"/>
    <cellStyle name="Normal 70 2 2 2 5" xfId="37526" xr:uid="{00000000-0005-0000-0000-0000F46D0000}"/>
    <cellStyle name="Normal 70 2 2 3" xfId="6265" xr:uid="{00000000-0005-0000-0000-0000F56D0000}"/>
    <cellStyle name="Normal 70 2 2 3 2" xfId="18522" xr:uid="{00000000-0005-0000-0000-0000F66D0000}"/>
    <cellStyle name="Normal 70 2 2 3 2 2" xfId="30173" xr:uid="{00000000-0005-0000-0000-0000F76D0000}"/>
    <cellStyle name="Normal 70 2 2 3 3" xfId="12717" xr:uid="{00000000-0005-0000-0000-0000F86D0000}"/>
    <cellStyle name="Normal 70 2 2 3 4" xfId="24414" xr:uid="{00000000-0005-0000-0000-0000F96D0000}"/>
    <cellStyle name="Normal 70 2 2 3 5" xfId="37527" xr:uid="{00000000-0005-0000-0000-0000FA6D0000}"/>
    <cellStyle name="Normal 70 2 2 4" xfId="18520" xr:uid="{00000000-0005-0000-0000-0000FB6D0000}"/>
    <cellStyle name="Normal 70 2 2 4 2" xfId="30171" xr:uid="{00000000-0005-0000-0000-0000FC6D0000}"/>
    <cellStyle name="Normal 70 2 2 5" xfId="12715" xr:uid="{00000000-0005-0000-0000-0000FD6D0000}"/>
    <cellStyle name="Normal 70 2 2 6" xfId="24412" xr:uid="{00000000-0005-0000-0000-0000FE6D0000}"/>
    <cellStyle name="Normal 70 2 2 7" xfId="37528" xr:uid="{00000000-0005-0000-0000-0000FF6D0000}"/>
    <cellStyle name="Normal 70 2 3" xfId="3664" xr:uid="{00000000-0005-0000-0000-0000006E0000}"/>
    <cellStyle name="Normal 70 2 3 2" xfId="7897" xr:uid="{00000000-0005-0000-0000-0000016E0000}"/>
    <cellStyle name="Normal 70 2 3 2 2" xfId="18523" xr:uid="{00000000-0005-0000-0000-0000026E0000}"/>
    <cellStyle name="Normal 70 2 3 2 3" xfId="30174" xr:uid="{00000000-0005-0000-0000-0000036E0000}"/>
    <cellStyle name="Normal 70 2 3 2 4" xfId="37529" xr:uid="{00000000-0005-0000-0000-0000046E0000}"/>
    <cellStyle name="Normal 70 2 3 3" xfId="12718" xr:uid="{00000000-0005-0000-0000-0000056E0000}"/>
    <cellStyle name="Normal 70 2 3 4" xfId="24415" xr:uid="{00000000-0005-0000-0000-0000066E0000}"/>
    <cellStyle name="Normal 70 2 3 5" xfId="37530" xr:uid="{00000000-0005-0000-0000-0000076E0000}"/>
    <cellStyle name="Normal 70 2 4" xfId="5050" xr:uid="{00000000-0005-0000-0000-0000086E0000}"/>
    <cellStyle name="Normal 70 2 4 2" xfId="18524" xr:uid="{00000000-0005-0000-0000-0000096E0000}"/>
    <cellStyle name="Normal 70 2 4 2 2" xfId="30175" xr:uid="{00000000-0005-0000-0000-00000A6E0000}"/>
    <cellStyle name="Normal 70 2 4 3" xfId="12719" xr:uid="{00000000-0005-0000-0000-00000B6E0000}"/>
    <cellStyle name="Normal 70 2 4 4" xfId="24416" xr:uid="{00000000-0005-0000-0000-00000C6E0000}"/>
    <cellStyle name="Normal 70 2 4 5" xfId="37531" xr:uid="{00000000-0005-0000-0000-00000D6E0000}"/>
    <cellStyle name="Normal 70 2 5" xfId="18519" xr:uid="{00000000-0005-0000-0000-00000E6E0000}"/>
    <cellStyle name="Normal 70 2 5 2" xfId="30170" xr:uid="{00000000-0005-0000-0000-00000F6E0000}"/>
    <cellStyle name="Normal 70 2 6" xfId="12714" xr:uid="{00000000-0005-0000-0000-0000106E0000}"/>
    <cellStyle name="Normal 70 2 7" xfId="24411" xr:uid="{00000000-0005-0000-0000-0000116E0000}"/>
    <cellStyle name="Normal 70 2 8" xfId="37532" xr:uid="{00000000-0005-0000-0000-0000126E0000}"/>
    <cellStyle name="Normal 70 3" xfId="1625" xr:uid="{00000000-0005-0000-0000-0000136E0000}"/>
    <cellStyle name="Normal 70 3 2" xfId="1626" xr:uid="{00000000-0005-0000-0000-0000146E0000}"/>
    <cellStyle name="Normal 70 3 2 2" xfId="3667" xr:uid="{00000000-0005-0000-0000-0000156E0000}"/>
    <cellStyle name="Normal 70 3 2 2 2" xfId="7900" xr:uid="{00000000-0005-0000-0000-0000166E0000}"/>
    <cellStyle name="Normal 70 3 2 2 2 2" xfId="18527" xr:uid="{00000000-0005-0000-0000-0000176E0000}"/>
    <cellStyle name="Normal 70 3 2 2 2 3" xfId="30178" xr:uid="{00000000-0005-0000-0000-0000186E0000}"/>
    <cellStyle name="Normal 70 3 2 2 2 4" xfId="37533" xr:uid="{00000000-0005-0000-0000-0000196E0000}"/>
    <cellStyle name="Normal 70 3 2 2 3" xfId="12722" xr:uid="{00000000-0005-0000-0000-00001A6E0000}"/>
    <cellStyle name="Normal 70 3 2 2 4" xfId="24419" xr:uid="{00000000-0005-0000-0000-00001B6E0000}"/>
    <cellStyle name="Normal 70 3 2 2 5" xfId="37534" xr:uid="{00000000-0005-0000-0000-00001C6E0000}"/>
    <cellStyle name="Normal 70 3 2 3" xfId="6266" xr:uid="{00000000-0005-0000-0000-00001D6E0000}"/>
    <cellStyle name="Normal 70 3 2 3 2" xfId="18528" xr:uid="{00000000-0005-0000-0000-00001E6E0000}"/>
    <cellStyle name="Normal 70 3 2 3 2 2" xfId="30179" xr:uid="{00000000-0005-0000-0000-00001F6E0000}"/>
    <cellStyle name="Normal 70 3 2 3 3" xfId="12723" xr:uid="{00000000-0005-0000-0000-0000206E0000}"/>
    <cellStyle name="Normal 70 3 2 3 4" xfId="24420" xr:uid="{00000000-0005-0000-0000-0000216E0000}"/>
    <cellStyle name="Normal 70 3 2 3 5" xfId="37535" xr:uid="{00000000-0005-0000-0000-0000226E0000}"/>
    <cellStyle name="Normal 70 3 2 4" xfId="18526" xr:uid="{00000000-0005-0000-0000-0000236E0000}"/>
    <cellStyle name="Normal 70 3 2 4 2" xfId="30177" xr:uid="{00000000-0005-0000-0000-0000246E0000}"/>
    <cellStyle name="Normal 70 3 2 5" xfId="12721" xr:uid="{00000000-0005-0000-0000-0000256E0000}"/>
    <cellStyle name="Normal 70 3 2 6" xfId="24418" xr:uid="{00000000-0005-0000-0000-0000266E0000}"/>
    <cellStyle name="Normal 70 3 2 7" xfId="37536" xr:uid="{00000000-0005-0000-0000-0000276E0000}"/>
    <cellStyle name="Normal 70 3 3" xfId="3666" xr:uid="{00000000-0005-0000-0000-0000286E0000}"/>
    <cellStyle name="Normal 70 3 3 2" xfId="7899" xr:uid="{00000000-0005-0000-0000-0000296E0000}"/>
    <cellStyle name="Normal 70 3 3 2 2" xfId="18529" xr:uid="{00000000-0005-0000-0000-00002A6E0000}"/>
    <cellStyle name="Normal 70 3 3 2 3" xfId="30180" xr:uid="{00000000-0005-0000-0000-00002B6E0000}"/>
    <cellStyle name="Normal 70 3 3 2 4" xfId="37537" xr:uid="{00000000-0005-0000-0000-00002C6E0000}"/>
    <cellStyle name="Normal 70 3 3 3" xfId="12724" xr:uid="{00000000-0005-0000-0000-00002D6E0000}"/>
    <cellStyle name="Normal 70 3 3 4" xfId="24421" xr:uid="{00000000-0005-0000-0000-00002E6E0000}"/>
    <cellStyle name="Normal 70 3 3 5" xfId="37538" xr:uid="{00000000-0005-0000-0000-00002F6E0000}"/>
    <cellStyle name="Normal 70 3 4" xfId="5501" xr:uid="{00000000-0005-0000-0000-0000306E0000}"/>
    <cellStyle name="Normal 70 3 4 2" xfId="18530" xr:uid="{00000000-0005-0000-0000-0000316E0000}"/>
    <cellStyle name="Normal 70 3 4 2 2" xfId="30181" xr:uid="{00000000-0005-0000-0000-0000326E0000}"/>
    <cellStyle name="Normal 70 3 4 3" xfId="12725" xr:uid="{00000000-0005-0000-0000-0000336E0000}"/>
    <cellStyle name="Normal 70 3 4 4" xfId="24422" xr:uid="{00000000-0005-0000-0000-0000346E0000}"/>
    <cellStyle name="Normal 70 3 4 5" xfId="37539" xr:uid="{00000000-0005-0000-0000-0000356E0000}"/>
    <cellStyle name="Normal 70 3 5" xfId="18525" xr:uid="{00000000-0005-0000-0000-0000366E0000}"/>
    <cellStyle name="Normal 70 3 5 2" xfId="30176" xr:uid="{00000000-0005-0000-0000-0000376E0000}"/>
    <cellStyle name="Normal 70 3 6" xfId="12720" xr:uid="{00000000-0005-0000-0000-0000386E0000}"/>
    <cellStyle name="Normal 70 3 7" xfId="24417" xr:uid="{00000000-0005-0000-0000-0000396E0000}"/>
    <cellStyle name="Normal 70 3 8" xfId="37540" xr:uid="{00000000-0005-0000-0000-00003A6E0000}"/>
    <cellStyle name="Normal 70 4" xfId="1627" xr:uid="{00000000-0005-0000-0000-00003B6E0000}"/>
    <cellStyle name="Normal 70 4 2" xfId="3668" xr:uid="{00000000-0005-0000-0000-00003C6E0000}"/>
    <cellStyle name="Normal 70 4 2 2" xfId="7901" xr:uid="{00000000-0005-0000-0000-00003D6E0000}"/>
    <cellStyle name="Normal 70 4 2 2 2" xfId="18532" xr:uid="{00000000-0005-0000-0000-00003E6E0000}"/>
    <cellStyle name="Normal 70 4 2 2 3" xfId="30183" xr:uid="{00000000-0005-0000-0000-00003F6E0000}"/>
    <cellStyle name="Normal 70 4 2 2 4" xfId="37541" xr:uid="{00000000-0005-0000-0000-0000406E0000}"/>
    <cellStyle name="Normal 70 4 2 3" xfId="12727" xr:uid="{00000000-0005-0000-0000-0000416E0000}"/>
    <cellStyle name="Normal 70 4 2 4" xfId="24424" xr:uid="{00000000-0005-0000-0000-0000426E0000}"/>
    <cellStyle name="Normal 70 4 2 5" xfId="37542" xr:uid="{00000000-0005-0000-0000-0000436E0000}"/>
    <cellStyle name="Normal 70 4 3" xfId="6267" xr:uid="{00000000-0005-0000-0000-0000446E0000}"/>
    <cellStyle name="Normal 70 4 3 2" xfId="18533" xr:uid="{00000000-0005-0000-0000-0000456E0000}"/>
    <cellStyle name="Normal 70 4 3 2 2" xfId="30184" xr:uid="{00000000-0005-0000-0000-0000466E0000}"/>
    <cellStyle name="Normal 70 4 3 3" xfId="12728" xr:uid="{00000000-0005-0000-0000-0000476E0000}"/>
    <cellStyle name="Normal 70 4 3 4" xfId="24425" xr:uid="{00000000-0005-0000-0000-0000486E0000}"/>
    <cellStyle name="Normal 70 4 3 5" xfId="37543" xr:uid="{00000000-0005-0000-0000-0000496E0000}"/>
    <cellStyle name="Normal 70 4 4" xfId="18531" xr:uid="{00000000-0005-0000-0000-00004A6E0000}"/>
    <cellStyle name="Normal 70 4 4 2" xfId="30182" xr:uid="{00000000-0005-0000-0000-00004B6E0000}"/>
    <cellStyle name="Normal 70 4 5" xfId="12726" xr:uid="{00000000-0005-0000-0000-00004C6E0000}"/>
    <cellStyle name="Normal 70 4 6" xfId="24423" xr:uid="{00000000-0005-0000-0000-00004D6E0000}"/>
    <cellStyle name="Normal 70 4 7" xfId="37544" xr:uid="{00000000-0005-0000-0000-00004E6E0000}"/>
    <cellStyle name="Normal 70 5" xfId="3663" xr:uid="{00000000-0005-0000-0000-00004F6E0000}"/>
    <cellStyle name="Normal 70 5 2" xfId="7896" xr:uid="{00000000-0005-0000-0000-0000506E0000}"/>
    <cellStyle name="Normal 70 5 2 2" xfId="18534" xr:uid="{00000000-0005-0000-0000-0000516E0000}"/>
    <cellStyle name="Normal 70 5 2 3" xfId="30185" xr:uid="{00000000-0005-0000-0000-0000526E0000}"/>
    <cellStyle name="Normal 70 5 2 4" xfId="37545" xr:uid="{00000000-0005-0000-0000-0000536E0000}"/>
    <cellStyle name="Normal 70 5 3" xfId="12729" xr:uid="{00000000-0005-0000-0000-0000546E0000}"/>
    <cellStyle name="Normal 70 5 4" xfId="24426" xr:uid="{00000000-0005-0000-0000-0000556E0000}"/>
    <cellStyle name="Normal 70 5 5" xfId="37546" xr:uid="{00000000-0005-0000-0000-0000566E0000}"/>
    <cellStyle name="Normal 70 6" xfId="4808" xr:uid="{00000000-0005-0000-0000-0000576E0000}"/>
    <cellStyle name="Normal 70 6 2" xfId="18535" xr:uid="{00000000-0005-0000-0000-0000586E0000}"/>
    <cellStyle name="Normal 70 6 2 2" xfId="30186" xr:uid="{00000000-0005-0000-0000-0000596E0000}"/>
    <cellStyle name="Normal 70 6 3" xfId="12730" xr:uid="{00000000-0005-0000-0000-00005A6E0000}"/>
    <cellStyle name="Normal 70 6 4" xfId="24427" xr:uid="{00000000-0005-0000-0000-00005B6E0000}"/>
    <cellStyle name="Normal 70 6 5" xfId="37547" xr:uid="{00000000-0005-0000-0000-00005C6E0000}"/>
    <cellStyle name="Normal 70 7" xfId="18518" xr:uid="{00000000-0005-0000-0000-00005D6E0000}"/>
    <cellStyle name="Normal 70 7 2" xfId="30169" xr:uid="{00000000-0005-0000-0000-00005E6E0000}"/>
    <cellStyle name="Normal 70 8" xfId="12713" xr:uid="{00000000-0005-0000-0000-00005F6E0000}"/>
    <cellStyle name="Normal 70 9" xfId="24410" xr:uid="{00000000-0005-0000-0000-0000606E0000}"/>
    <cellStyle name="Normal 71" xfId="1628" xr:uid="{00000000-0005-0000-0000-0000616E0000}"/>
    <cellStyle name="Normal 71 10" xfId="37548" xr:uid="{00000000-0005-0000-0000-0000626E0000}"/>
    <cellStyle name="Normal 71 2" xfId="1629" xr:uid="{00000000-0005-0000-0000-0000636E0000}"/>
    <cellStyle name="Normal 71 2 2" xfId="1630" xr:uid="{00000000-0005-0000-0000-0000646E0000}"/>
    <cellStyle name="Normal 71 2 2 2" xfId="3671" xr:uid="{00000000-0005-0000-0000-0000656E0000}"/>
    <cellStyle name="Normal 71 2 2 2 2" xfId="7904" xr:uid="{00000000-0005-0000-0000-0000666E0000}"/>
    <cellStyle name="Normal 71 2 2 2 2 2" xfId="18539" xr:uid="{00000000-0005-0000-0000-0000676E0000}"/>
    <cellStyle name="Normal 71 2 2 2 2 3" xfId="30190" xr:uid="{00000000-0005-0000-0000-0000686E0000}"/>
    <cellStyle name="Normal 71 2 2 2 2 4" xfId="37549" xr:uid="{00000000-0005-0000-0000-0000696E0000}"/>
    <cellStyle name="Normal 71 2 2 2 3" xfId="12734" xr:uid="{00000000-0005-0000-0000-00006A6E0000}"/>
    <cellStyle name="Normal 71 2 2 2 4" xfId="24431" xr:uid="{00000000-0005-0000-0000-00006B6E0000}"/>
    <cellStyle name="Normal 71 2 2 2 5" xfId="37550" xr:uid="{00000000-0005-0000-0000-00006C6E0000}"/>
    <cellStyle name="Normal 71 2 2 3" xfId="6268" xr:uid="{00000000-0005-0000-0000-00006D6E0000}"/>
    <cellStyle name="Normal 71 2 2 3 2" xfId="18540" xr:uid="{00000000-0005-0000-0000-00006E6E0000}"/>
    <cellStyle name="Normal 71 2 2 3 2 2" xfId="30191" xr:uid="{00000000-0005-0000-0000-00006F6E0000}"/>
    <cellStyle name="Normal 71 2 2 3 3" xfId="12735" xr:uid="{00000000-0005-0000-0000-0000706E0000}"/>
    <cellStyle name="Normal 71 2 2 3 4" xfId="24432" xr:uid="{00000000-0005-0000-0000-0000716E0000}"/>
    <cellStyle name="Normal 71 2 2 3 5" xfId="37551" xr:uid="{00000000-0005-0000-0000-0000726E0000}"/>
    <cellStyle name="Normal 71 2 2 4" xfId="18538" xr:uid="{00000000-0005-0000-0000-0000736E0000}"/>
    <cellStyle name="Normal 71 2 2 4 2" xfId="30189" xr:uid="{00000000-0005-0000-0000-0000746E0000}"/>
    <cellStyle name="Normal 71 2 2 5" xfId="12733" xr:uid="{00000000-0005-0000-0000-0000756E0000}"/>
    <cellStyle name="Normal 71 2 2 6" xfId="24430" xr:uid="{00000000-0005-0000-0000-0000766E0000}"/>
    <cellStyle name="Normal 71 2 2 7" xfId="37552" xr:uid="{00000000-0005-0000-0000-0000776E0000}"/>
    <cellStyle name="Normal 71 2 3" xfId="3670" xr:uid="{00000000-0005-0000-0000-0000786E0000}"/>
    <cellStyle name="Normal 71 2 3 2" xfId="7903" xr:uid="{00000000-0005-0000-0000-0000796E0000}"/>
    <cellStyle name="Normal 71 2 3 2 2" xfId="18541" xr:uid="{00000000-0005-0000-0000-00007A6E0000}"/>
    <cellStyle name="Normal 71 2 3 2 3" xfId="30192" xr:uid="{00000000-0005-0000-0000-00007B6E0000}"/>
    <cellStyle name="Normal 71 2 3 2 4" xfId="37553" xr:uid="{00000000-0005-0000-0000-00007C6E0000}"/>
    <cellStyle name="Normal 71 2 3 3" xfId="12736" xr:uid="{00000000-0005-0000-0000-00007D6E0000}"/>
    <cellStyle name="Normal 71 2 3 4" xfId="24433" xr:uid="{00000000-0005-0000-0000-00007E6E0000}"/>
    <cellStyle name="Normal 71 2 3 5" xfId="37554" xr:uid="{00000000-0005-0000-0000-00007F6E0000}"/>
    <cellStyle name="Normal 71 2 4" xfId="5051" xr:uid="{00000000-0005-0000-0000-0000806E0000}"/>
    <cellStyle name="Normal 71 2 4 2" xfId="18542" xr:uid="{00000000-0005-0000-0000-0000816E0000}"/>
    <cellStyle name="Normal 71 2 4 2 2" xfId="30193" xr:uid="{00000000-0005-0000-0000-0000826E0000}"/>
    <cellStyle name="Normal 71 2 4 3" xfId="12737" xr:uid="{00000000-0005-0000-0000-0000836E0000}"/>
    <cellStyle name="Normal 71 2 4 4" xfId="24434" xr:uid="{00000000-0005-0000-0000-0000846E0000}"/>
    <cellStyle name="Normal 71 2 4 5" xfId="37555" xr:uid="{00000000-0005-0000-0000-0000856E0000}"/>
    <cellStyle name="Normal 71 2 5" xfId="18537" xr:uid="{00000000-0005-0000-0000-0000866E0000}"/>
    <cellStyle name="Normal 71 2 5 2" xfId="30188" xr:uid="{00000000-0005-0000-0000-0000876E0000}"/>
    <cellStyle name="Normal 71 2 6" xfId="12732" xr:uid="{00000000-0005-0000-0000-0000886E0000}"/>
    <cellStyle name="Normal 71 2 7" xfId="24429" xr:uid="{00000000-0005-0000-0000-0000896E0000}"/>
    <cellStyle name="Normal 71 2 8" xfId="37556" xr:uid="{00000000-0005-0000-0000-00008A6E0000}"/>
    <cellStyle name="Normal 71 3" xfId="1631" xr:uid="{00000000-0005-0000-0000-00008B6E0000}"/>
    <cellStyle name="Normal 71 3 2" xfId="1632" xr:uid="{00000000-0005-0000-0000-00008C6E0000}"/>
    <cellStyle name="Normal 71 3 2 2" xfId="3673" xr:uid="{00000000-0005-0000-0000-00008D6E0000}"/>
    <cellStyle name="Normal 71 3 2 2 2" xfId="7906" xr:uid="{00000000-0005-0000-0000-00008E6E0000}"/>
    <cellStyle name="Normal 71 3 2 2 2 2" xfId="18545" xr:uid="{00000000-0005-0000-0000-00008F6E0000}"/>
    <cellStyle name="Normal 71 3 2 2 2 3" xfId="30196" xr:uid="{00000000-0005-0000-0000-0000906E0000}"/>
    <cellStyle name="Normal 71 3 2 2 2 4" xfId="37557" xr:uid="{00000000-0005-0000-0000-0000916E0000}"/>
    <cellStyle name="Normal 71 3 2 2 3" xfId="12740" xr:uid="{00000000-0005-0000-0000-0000926E0000}"/>
    <cellStyle name="Normal 71 3 2 2 4" xfId="24437" xr:uid="{00000000-0005-0000-0000-0000936E0000}"/>
    <cellStyle name="Normal 71 3 2 2 5" xfId="37558" xr:uid="{00000000-0005-0000-0000-0000946E0000}"/>
    <cellStyle name="Normal 71 3 2 3" xfId="6269" xr:uid="{00000000-0005-0000-0000-0000956E0000}"/>
    <cellStyle name="Normal 71 3 2 3 2" xfId="18546" xr:uid="{00000000-0005-0000-0000-0000966E0000}"/>
    <cellStyle name="Normal 71 3 2 3 2 2" xfId="30197" xr:uid="{00000000-0005-0000-0000-0000976E0000}"/>
    <cellStyle name="Normal 71 3 2 3 3" xfId="12741" xr:uid="{00000000-0005-0000-0000-0000986E0000}"/>
    <cellStyle name="Normal 71 3 2 3 4" xfId="24438" xr:uid="{00000000-0005-0000-0000-0000996E0000}"/>
    <cellStyle name="Normal 71 3 2 3 5" xfId="37559" xr:uid="{00000000-0005-0000-0000-00009A6E0000}"/>
    <cellStyle name="Normal 71 3 2 4" xfId="18544" xr:uid="{00000000-0005-0000-0000-00009B6E0000}"/>
    <cellStyle name="Normal 71 3 2 4 2" xfId="30195" xr:uid="{00000000-0005-0000-0000-00009C6E0000}"/>
    <cellStyle name="Normal 71 3 2 5" xfId="12739" xr:uid="{00000000-0005-0000-0000-00009D6E0000}"/>
    <cellStyle name="Normal 71 3 2 6" xfId="24436" xr:uid="{00000000-0005-0000-0000-00009E6E0000}"/>
    <cellStyle name="Normal 71 3 2 7" xfId="37560" xr:uid="{00000000-0005-0000-0000-00009F6E0000}"/>
    <cellStyle name="Normal 71 3 3" xfId="3672" xr:uid="{00000000-0005-0000-0000-0000A06E0000}"/>
    <cellStyle name="Normal 71 3 3 2" xfId="7905" xr:uid="{00000000-0005-0000-0000-0000A16E0000}"/>
    <cellStyle name="Normal 71 3 3 2 2" xfId="18547" xr:uid="{00000000-0005-0000-0000-0000A26E0000}"/>
    <cellStyle name="Normal 71 3 3 2 3" xfId="30198" xr:uid="{00000000-0005-0000-0000-0000A36E0000}"/>
    <cellStyle name="Normal 71 3 3 2 4" xfId="37561" xr:uid="{00000000-0005-0000-0000-0000A46E0000}"/>
    <cellStyle name="Normal 71 3 3 3" xfId="12742" xr:uid="{00000000-0005-0000-0000-0000A56E0000}"/>
    <cellStyle name="Normal 71 3 3 4" xfId="24439" xr:uid="{00000000-0005-0000-0000-0000A66E0000}"/>
    <cellStyle name="Normal 71 3 3 5" xfId="37562" xr:uid="{00000000-0005-0000-0000-0000A76E0000}"/>
    <cellStyle name="Normal 71 3 4" xfId="5502" xr:uid="{00000000-0005-0000-0000-0000A86E0000}"/>
    <cellStyle name="Normal 71 3 4 2" xfId="18548" xr:uid="{00000000-0005-0000-0000-0000A96E0000}"/>
    <cellStyle name="Normal 71 3 4 2 2" xfId="30199" xr:uid="{00000000-0005-0000-0000-0000AA6E0000}"/>
    <cellStyle name="Normal 71 3 4 3" xfId="12743" xr:uid="{00000000-0005-0000-0000-0000AB6E0000}"/>
    <cellStyle name="Normal 71 3 4 4" xfId="24440" xr:uid="{00000000-0005-0000-0000-0000AC6E0000}"/>
    <cellStyle name="Normal 71 3 4 5" xfId="37563" xr:uid="{00000000-0005-0000-0000-0000AD6E0000}"/>
    <cellStyle name="Normal 71 3 5" xfId="18543" xr:uid="{00000000-0005-0000-0000-0000AE6E0000}"/>
    <cellStyle name="Normal 71 3 5 2" xfId="30194" xr:uid="{00000000-0005-0000-0000-0000AF6E0000}"/>
    <cellStyle name="Normal 71 3 6" xfId="12738" xr:uid="{00000000-0005-0000-0000-0000B06E0000}"/>
    <cellStyle name="Normal 71 3 7" xfId="24435" xr:uid="{00000000-0005-0000-0000-0000B16E0000}"/>
    <cellStyle name="Normal 71 3 8" xfId="37564" xr:uid="{00000000-0005-0000-0000-0000B26E0000}"/>
    <cellStyle name="Normal 71 4" xfId="1633" xr:uid="{00000000-0005-0000-0000-0000B36E0000}"/>
    <cellStyle name="Normal 71 4 2" xfId="3674" xr:uid="{00000000-0005-0000-0000-0000B46E0000}"/>
    <cellStyle name="Normal 71 4 2 2" xfId="7907" xr:uid="{00000000-0005-0000-0000-0000B56E0000}"/>
    <cellStyle name="Normal 71 4 2 2 2" xfId="18550" xr:uid="{00000000-0005-0000-0000-0000B66E0000}"/>
    <cellStyle name="Normal 71 4 2 2 3" xfId="30201" xr:uid="{00000000-0005-0000-0000-0000B76E0000}"/>
    <cellStyle name="Normal 71 4 2 2 4" xfId="37565" xr:uid="{00000000-0005-0000-0000-0000B86E0000}"/>
    <cellStyle name="Normal 71 4 2 3" xfId="12745" xr:uid="{00000000-0005-0000-0000-0000B96E0000}"/>
    <cellStyle name="Normal 71 4 2 4" xfId="24442" xr:uid="{00000000-0005-0000-0000-0000BA6E0000}"/>
    <cellStyle name="Normal 71 4 2 5" xfId="37566" xr:uid="{00000000-0005-0000-0000-0000BB6E0000}"/>
    <cellStyle name="Normal 71 4 3" xfId="6270" xr:uid="{00000000-0005-0000-0000-0000BC6E0000}"/>
    <cellStyle name="Normal 71 4 3 2" xfId="18551" xr:uid="{00000000-0005-0000-0000-0000BD6E0000}"/>
    <cellStyle name="Normal 71 4 3 2 2" xfId="30202" xr:uid="{00000000-0005-0000-0000-0000BE6E0000}"/>
    <cellStyle name="Normal 71 4 3 3" xfId="12746" xr:uid="{00000000-0005-0000-0000-0000BF6E0000}"/>
    <cellStyle name="Normal 71 4 3 4" xfId="24443" xr:uid="{00000000-0005-0000-0000-0000C06E0000}"/>
    <cellStyle name="Normal 71 4 3 5" xfId="37567" xr:uid="{00000000-0005-0000-0000-0000C16E0000}"/>
    <cellStyle name="Normal 71 4 4" xfId="18549" xr:uid="{00000000-0005-0000-0000-0000C26E0000}"/>
    <cellStyle name="Normal 71 4 4 2" xfId="30200" xr:uid="{00000000-0005-0000-0000-0000C36E0000}"/>
    <cellStyle name="Normal 71 4 5" xfId="12744" xr:uid="{00000000-0005-0000-0000-0000C46E0000}"/>
    <cellStyle name="Normal 71 4 6" xfId="24441" xr:uid="{00000000-0005-0000-0000-0000C56E0000}"/>
    <cellStyle name="Normal 71 4 7" xfId="37568" xr:uid="{00000000-0005-0000-0000-0000C66E0000}"/>
    <cellStyle name="Normal 71 5" xfId="3669" xr:uid="{00000000-0005-0000-0000-0000C76E0000}"/>
    <cellStyle name="Normal 71 5 2" xfId="7902" xr:uid="{00000000-0005-0000-0000-0000C86E0000}"/>
    <cellStyle name="Normal 71 5 2 2" xfId="18552" xr:uid="{00000000-0005-0000-0000-0000C96E0000}"/>
    <cellStyle name="Normal 71 5 2 3" xfId="30203" xr:uid="{00000000-0005-0000-0000-0000CA6E0000}"/>
    <cellStyle name="Normal 71 5 2 4" xfId="37569" xr:uid="{00000000-0005-0000-0000-0000CB6E0000}"/>
    <cellStyle name="Normal 71 5 3" xfId="12747" xr:uid="{00000000-0005-0000-0000-0000CC6E0000}"/>
    <cellStyle name="Normal 71 5 4" xfId="24444" xr:uid="{00000000-0005-0000-0000-0000CD6E0000}"/>
    <cellStyle name="Normal 71 5 5" xfId="37570" xr:uid="{00000000-0005-0000-0000-0000CE6E0000}"/>
    <cellStyle name="Normal 71 6" xfId="4809" xr:uid="{00000000-0005-0000-0000-0000CF6E0000}"/>
    <cellStyle name="Normal 71 6 2" xfId="18553" xr:uid="{00000000-0005-0000-0000-0000D06E0000}"/>
    <cellStyle name="Normal 71 6 2 2" xfId="30204" xr:uid="{00000000-0005-0000-0000-0000D16E0000}"/>
    <cellStyle name="Normal 71 6 3" xfId="12748" xr:uid="{00000000-0005-0000-0000-0000D26E0000}"/>
    <cellStyle name="Normal 71 6 4" xfId="24445" xr:uid="{00000000-0005-0000-0000-0000D36E0000}"/>
    <cellStyle name="Normal 71 6 5" xfId="37571" xr:uid="{00000000-0005-0000-0000-0000D46E0000}"/>
    <cellStyle name="Normal 71 7" xfId="18536" xr:uid="{00000000-0005-0000-0000-0000D56E0000}"/>
    <cellStyle name="Normal 71 7 2" xfId="30187" xr:uid="{00000000-0005-0000-0000-0000D66E0000}"/>
    <cellStyle name="Normal 71 8" xfId="12731" xr:uid="{00000000-0005-0000-0000-0000D76E0000}"/>
    <cellStyle name="Normal 71 9" xfId="24428" xr:uid="{00000000-0005-0000-0000-0000D86E0000}"/>
    <cellStyle name="Normal 72" xfId="1634" xr:uid="{00000000-0005-0000-0000-0000D96E0000}"/>
    <cellStyle name="Normal 72 10" xfId="37572" xr:uid="{00000000-0005-0000-0000-0000DA6E0000}"/>
    <cellStyle name="Normal 72 2" xfId="1635" xr:uid="{00000000-0005-0000-0000-0000DB6E0000}"/>
    <cellStyle name="Normal 72 2 2" xfId="1636" xr:uid="{00000000-0005-0000-0000-0000DC6E0000}"/>
    <cellStyle name="Normal 72 2 2 2" xfId="3677" xr:uid="{00000000-0005-0000-0000-0000DD6E0000}"/>
    <cellStyle name="Normal 72 2 2 2 2" xfId="7910" xr:uid="{00000000-0005-0000-0000-0000DE6E0000}"/>
    <cellStyle name="Normal 72 2 2 2 2 2" xfId="18557" xr:uid="{00000000-0005-0000-0000-0000DF6E0000}"/>
    <cellStyle name="Normal 72 2 2 2 2 3" xfId="30208" xr:uid="{00000000-0005-0000-0000-0000E06E0000}"/>
    <cellStyle name="Normal 72 2 2 2 2 4" xfId="37573" xr:uid="{00000000-0005-0000-0000-0000E16E0000}"/>
    <cellStyle name="Normal 72 2 2 2 3" xfId="12752" xr:uid="{00000000-0005-0000-0000-0000E26E0000}"/>
    <cellStyle name="Normal 72 2 2 2 4" xfId="24449" xr:uid="{00000000-0005-0000-0000-0000E36E0000}"/>
    <cellStyle name="Normal 72 2 2 2 5" xfId="37574" xr:uid="{00000000-0005-0000-0000-0000E46E0000}"/>
    <cellStyle name="Normal 72 2 2 3" xfId="6271" xr:uid="{00000000-0005-0000-0000-0000E56E0000}"/>
    <cellStyle name="Normal 72 2 2 3 2" xfId="18558" xr:uid="{00000000-0005-0000-0000-0000E66E0000}"/>
    <cellStyle name="Normal 72 2 2 3 2 2" xfId="30209" xr:uid="{00000000-0005-0000-0000-0000E76E0000}"/>
    <cellStyle name="Normal 72 2 2 3 3" xfId="12753" xr:uid="{00000000-0005-0000-0000-0000E86E0000}"/>
    <cellStyle name="Normal 72 2 2 3 4" xfId="24450" xr:uid="{00000000-0005-0000-0000-0000E96E0000}"/>
    <cellStyle name="Normal 72 2 2 3 5" xfId="37575" xr:uid="{00000000-0005-0000-0000-0000EA6E0000}"/>
    <cellStyle name="Normal 72 2 2 4" xfId="18556" xr:uid="{00000000-0005-0000-0000-0000EB6E0000}"/>
    <cellStyle name="Normal 72 2 2 4 2" xfId="30207" xr:uid="{00000000-0005-0000-0000-0000EC6E0000}"/>
    <cellStyle name="Normal 72 2 2 5" xfId="12751" xr:uid="{00000000-0005-0000-0000-0000ED6E0000}"/>
    <cellStyle name="Normal 72 2 2 6" xfId="24448" xr:uid="{00000000-0005-0000-0000-0000EE6E0000}"/>
    <cellStyle name="Normal 72 2 2 7" xfId="37576" xr:uid="{00000000-0005-0000-0000-0000EF6E0000}"/>
    <cellStyle name="Normal 72 2 3" xfId="3676" xr:uid="{00000000-0005-0000-0000-0000F06E0000}"/>
    <cellStyle name="Normal 72 2 3 2" xfId="7909" xr:uid="{00000000-0005-0000-0000-0000F16E0000}"/>
    <cellStyle name="Normal 72 2 3 2 2" xfId="18559" xr:uid="{00000000-0005-0000-0000-0000F26E0000}"/>
    <cellStyle name="Normal 72 2 3 2 3" xfId="30210" xr:uid="{00000000-0005-0000-0000-0000F36E0000}"/>
    <cellStyle name="Normal 72 2 3 2 4" xfId="37577" xr:uid="{00000000-0005-0000-0000-0000F46E0000}"/>
    <cellStyle name="Normal 72 2 3 3" xfId="12754" xr:uid="{00000000-0005-0000-0000-0000F56E0000}"/>
    <cellStyle name="Normal 72 2 3 4" xfId="24451" xr:uid="{00000000-0005-0000-0000-0000F66E0000}"/>
    <cellStyle name="Normal 72 2 3 5" xfId="37578" xr:uid="{00000000-0005-0000-0000-0000F76E0000}"/>
    <cellStyle name="Normal 72 2 4" xfId="5052" xr:uid="{00000000-0005-0000-0000-0000F86E0000}"/>
    <cellStyle name="Normal 72 2 4 2" xfId="18560" xr:uid="{00000000-0005-0000-0000-0000F96E0000}"/>
    <cellStyle name="Normal 72 2 4 2 2" xfId="30211" xr:uid="{00000000-0005-0000-0000-0000FA6E0000}"/>
    <cellStyle name="Normal 72 2 4 3" xfId="12755" xr:uid="{00000000-0005-0000-0000-0000FB6E0000}"/>
    <cellStyle name="Normal 72 2 4 4" xfId="24452" xr:uid="{00000000-0005-0000-0000-0000FC6E0000}"/>
    <cellStyle name="Normal 72 2 4 5" xfId="37579" xr:uid="{00000000-0005-0000-0000-0000FD6E0000}"/>
    <cellStyle name="Normal 72 2 5" xfId="18555" xr:uid="{00000000-0005-0000-0000-0000FE6E0000}"/>
    <cellStyle name="Normal 72 2 5 2" xfId="30206" xr:uid="{00000000-0005-0000-0000-0000FF6E0000}"/>
    <cellStyle name="Normal 72 2 6" xfId="12750" xr:uid="{00000000-0005-0000-0000-0000006F0000}"/>
    <cellStyle name="Normal 72 2 7" xfId="24447" xr:uid="{00000000-0005-0000-0000-0000016F0000}"/>
    <cellStyle name="Normal 72 2 8" xfId="37580" xr:uid="{00000000-0005-0000-0000-0000026F0000}"/>
    <cellStyle name="Normal 72 3" xfId="1637" xr:uid="{00000000-0005-0000-0000-0000036F0000}"/>
    <cellStyle name="Normal 72 3 2" xfId="1638" xr:uid="{00000000-0005-0000-0000-0000046F0000}"/>
    <cellStyle name="Normal 72 3 2 2" xfId="3679" xr:uid="{00000000-0005-0000-0000-0000056F0000}"/>
    <cellStyle name="Normal 72 3 2 2 2" xfId="7912" xr:uid="{00000000-0005-0000-0000-0000066F0000}"/>
    <cellStyle name="Normal 72 3 2 2 2 2" xfId="18563" xr:uid="{00000000-0005-0000-0000-0000076F0000}"/>
    <cellStyle name="Normal 72 3 2 2 2 3" xfId="30214" xr:uid="{00000000-0005-0000-0000-0000086F0000}"/>
    <cellStyle name="Normal 72 3 2 2 2 4" xfId="37581" xr:uid="{00000000-0005-0000-0000-0000096F0000}"/>
    <cellStyle name="Normal 72 3 2 2 3" xfId="12758" xr:uid="{00000000-0005-0000-0000-00000A6F0000}"/>
    <cellStyle name="Normal 72 3 2 2 4" xfId="24455" xr:uid="{00000000-0005-0000-0000-00000B6F0000}"/>
    <cellStyle name="Normal 72 3 2 2 5" xfId="37582" xr:uid="{00000000-0005-0000-0000-00000C6F0000}"/>
    <cellStyle name="Normal 72 3 2 3" xfId="6272" xr:uid="{00000000-0005-0000-0000-00000D6F0000}"/>
    <cellStyle name="Normal 72 3 2 3 2" xfId="18564" xr:uid="{00000000-0005-0000-0000-00000E6F0000}"/>
    <cellStyle name="Normal 72 3 2 3 2 2" xfId="30215" xr:uid="{00000000-0005-0000-0000-00000F6F0000}"/>
    <cellStyle name="Normal 72 3 2 3 3" xfId="12759" xr:uid="{00000000-0005-0000-0000-0000106F0000}"/>
    <cellStyle name="Normal 72 3 2 3 4" xfId="24456" xr:uid="{00000000-0005-0000-0000-0000116F0000}"/>
    <cellStyle name="Normal 72 3 2 3 5" xfId="37583" xr:uid="{00000000-0005-0000-0000-0000126F0000}"/>
    <cellStyle name="Normal 72 3 2 4" xfId="18562" xr:uid="{00000000-0005-0000-0000-0000136F0000}"/>
    <cellStyle name="Normal 72 3 2 4 2" xfId="30213" xr:uid="{00000000-0005-0000-0000-0000146F0000}"/>
    <cellStyle name="Normal 72 3 2 5" xfId="12757" xr:uid="{00000000-0005-0000-0000-0000156F0000}"/>
    <cellStyle name="Normal 72 3 2 6" xfId="24454" xr:uid="{00000000-0005-0000-0000-0000166F0000}"/>
    <cellStyle name="Normal 72 3 2 7" xfId="37584" xr:uid="{00000000-0005-0000-0000-0000176F0000}"/>
    <cellStyle name="Normal 72 3 3" xfId="3678" xr:uid="{00000000-0005-0000-0000-0000186F0000}"/>
    <cellStyle name="Normal 72 3 3 2" xfId="7911" xr:uid="{00000000-0005-0000-0000-0000196F0000}"/>
    <cellStyle name="Normal 72 3 3 2 2" xfId="18565" xr:uid="{00000000-0005-0000-0000-00001A6F0000}"/>
    <cellStyle name="Normal 72 3 3 2 3" xfId="30216" xr:uid="{00000000-0005-0000-0000-00001B6F0000}"/>
    <cellStyle name="Normal 72 3 3 2 4" xfId="37585" xr:uid="{00000000-0005-0000-0000-00001C6F0000}"/>
    <cellStyle name="Normal 72 3 3 3" xfId="12760" xr:uid="{00000000-0005-0000-0000-00001D6F0000}"/>
    <cellStyle name="Normal 72 3 3 4" xfId="24457" xr:uid="{00000000-0005-0000-0000-00001E6F0000}"/>
    <cellStyle name="Normal 72 3 3 5" xfId="37586" xr:uid="{00000000-0005-0000-0000-00001F6F0000}"/>
    <cellStyle name="Normal 72 3 4" xfId="5503" xr:uid="{00000000-0005-0000-0000-0000206F0000}"/>
    <cellStyle name="Normal 72 3 4 2" xfId="18566" xr:uid="{00000000-0005-0000-0000-0000216F0000}"/>
    <cellStyle name="Normal 72 3 4 2 2" xfId="30217" xr:uid="{00000000-0005-0000-0000-0000226F0000}"/>
    <cellStyle name="Normal 72 3 4 3" xfId="12761" xr:uid="{00000000-0005-0000-0000-0000236F0000}"/>
    <cellStyle name="Normal 72 3 4 4" xfId="24458" xr:uid="{00000000-0005-0000-0000-0000246F0000}"/>
    <cellStyle name="Normal 72 3 4 5" xfId="37587" xr:uid="{00000000-0005-0000-0000-0000256F0000}"/>
    <cellStyle name="Normal 72 3 5" xfId="18561" xr:uid="{00000000-0005-0000-0000-0000266F0000}"/>
    <cellStyle name="Normal 72 3 5 2" xfId="30212" xr:uid="{00000000-0005-0000-0000-0000276F0000}"/>
    <cellStyle name="Normal 72 3 6" xfId="12756" xr:uid="{00000000-0005-0000-0000-0000286F0000}"/>
    <cellStyle name="Normal 72 3 7" xfId="24453" xr:uid="{00000000-0005-0000-0000-0000296F0000}"/>
    <cellStyle name="Normal 72 3 8" xfId="37588" xr:uid="{00000000-0005-0000-0000-00002A6F0000}"/>
    <cellStyle name="Normal 72 4" xfId="1639" xr:uid="{00000000-0005-0000-0000-00002B6F0000}"/>
    <cellStyle name="Normal 72 4 2" xfId="3680" xr:uid="{00000000-0005-0000-0000-00002C6F0000}"/>
    <cellStyle name="Normal 72 4 2 2" xfId="7913" xr:uid="{00000000-0005-0000-0000-00002D6F0000}"/>
    <cellStyle name="Normal 72 4 2 2 2" xfId="18568" xr:uid="{00000000-0005-0000-0000-00002E6F0000}"/>
    <cellStyle name="Normal 72 4 2 2 3" xfId="30219" xr:uid="{00000000-0005-0000-0000-00002F6F0000}"/>
    <cellStyle name="Normal 72 4 2 2 4" xfId="37589" xr:uid="{00000000-0005-0000-0000-0000306F0000}"/>
    <cellStyle name="Normal 72 4 2 3" xfId="12763" xr:uid="{00000000-0005-0000-0000-0000316F0000}"/>
    <cellStyle name="Normal 72 4 2 4" xfId="24460" xr:uid="{00000000-0005-0000-0000-0000326F0000}"/>
    <cellStyle name="Normal 72 4 2 5" xfId="37590" xr:uid="{00000000-0005-0000-0000-0000336F0000}"/>
    <cellStyle name="Normal 72 4 3" xfId="6273" xr:uid="{00000000-0005-0000-0000-0000346F0000}"/>
    <cellStyle name="Normal 72 4 3 2" xfId="18569" xr:uid="{00000000-0005-0000-0000-0000356F0000}"/>
    <cellStyle name="Normal 72 4 3 2 2" xfId="30220" xr:uid="{00000000-0005-0000-0000-0000366F0000}"/>
    <cellStyle name="Normal 72 4 3 3" xfId="12764" xr:uid="{00000000-0005-0000-0000-0000376F0000}"/>
    <cellStyle name="Normal 72 4 3 4" xfId="24461" xr:uid="{00000000-0005-0000-0000-0000386F0000}"/>
    <cellStyle name="Normal 72 4 3 5" xfId="37591" xr:uid="{00000000-0005-0000-0000-0000396F0000}"/>
    <cellStyle name="Normal 72 4 4" xfId="18567" xr:uid="{00000000-0005-0000-0000-00003A6F0000}"/>
    <cellStyle name="Normal 72 4 4 2" xfId="30218" xr:uid="{00000000-0005-0000-0000-00003B6F0000}"/>
    <cellStyle name="Normal 72 4 5" xfId="12762" xr:uid="{00000000-0005-0000-0000-00003C6F0000}"/>
    <cellStyle name="Normal 72 4 6" xfId="24459" xr:uid="{00000000-0005-0000-0000-00003D6F0000}"/>
    <cellStyle name="Normal 72 4 7" xfId="37592" xr:uid="{00000000-0005-0000-0000-00003E6F0000}"/>
    <cellStyle name="Normal 72 5" xfId="3675" xr:uid="{00000000-0005-0000-0000-00003F6F0000}"/>
    <cellStyle name="Normal 72 5 2" xfId="7908" xr:uid="{00000000-0005-0000-0000-0000406F0000}"/>
    <cellStyle name="Normal 72 5 2 2" xfId="18570" xr:uid="{00000000-0005-0000-0000-0000416F0000}"/>
    <cellStyle name="Normal 72 5 2 3" xfId="30221" xr:uid="{00000000-0005-0000-0000-0000426F0000}"/>
    <cellStyle name="Normal 72 5 2 4" xfId="37593" xr:uid="{00000000-0005-0000-0000-0000436F0000}"/>
    <cellStyle name="Normal 72 5 3" xfId="12765" xr:uid="{00000000-0005-0000-0000-0000446F0000}"/>
    <cellStyle name="Normal 72 5 4" xfId="24462" xr:uid="{00000000-0005-0000-0000-0000456F0000}"/>
    <cellStyle name="Normal 72 5 5" xfId="37594" xr:uid="{00000000-0005-0000-0000-0000466F0000}"/>
    <cellStyle name="Normal 72 6" xfId="4810" xr:uid="{00000000-0005-0000-0000-0000476F0000}"/>
    <cellStyle name="Normal 72 6 2" xfId="18571" xr:uid="{00000000-0005-0000-0000-0000486F0000}"/>
    <cellStyle name="Normal 72 6 2 2" xfId="30222" xr:uid="{00000000-0005-0000-0000-0000496F0000}"/>
    <cellStyle name="Normal 72 6 3" xfId="12766" xr:uid="{00000000-0005-0000-0000-00004A6F0000}"/>
    <cellStyle name="Normal 72 6 4" xfId="24463" xr:uid="{00000000-0005-0000-0000-00004B6F0000}"/>
    <cellStyle name="Normal 72 6 5" xfId="37595" xr:uid="{00000000-0005-0000-0000-00004C6F0000}"/>
    <cellStyle name="Normal 72 7" xfId="18554" xr:uid="{00000000-0005-0000-0000-00004D6F0000}"/>
    <cellStyle name="Normal 72 7 2" xfId="30205" xr:uid="{00000000-0005-0000-0000-00004E6F0000}"/>
    <cellStyle name="Normal 72 8" xfId="12749" xr:uid="{00000000-0005-0000-0000-00004F6F0000}"/>
    <cellStyle name="Normal 72 9" xfId="24446" xr:uid="{00000000-0005-0000-0000-0000506F0000}"/>
    <cellStyle name="Normal 73" xfId="1640" xr:uid="{00000000-0005-0000-0000-0000516F0000}"/>
    <cellStyle name="Normal 73 10" xfId="37596" xr:uid="{00000000-0005-0000-0000-0000526F0000}"/>
    <cellStyle name="Normal 73 2" xfId="1641" xr:uid="{00000000-0005-0000-0000-0000536F0000}"/>
    <cellStyle name="Normal 73 2 2" xfId="1642" xr:uid="{00000000-0005-0000-0000-0000546F0000}"/>
    <cellStyle name="Normal 73 2 2 2" xfId="3683" xr:uid="{00000000-0005-0000-0000-0000556F0000}"/>
    <cellStyle name="Normal 73 2 2 2 2" xfId="7916" xr:uid="{00000000-0005-0000-0000-0000566F0000}"/>
    <cellStyle name="Normal 73 2 2 2 2 2" xfId="18575" xr:uid="{00000000-0005-0000-0000-0000576F0000}"/>
    <cellStyle name="Normal 73 2 2 2 2 3" xfId="30226" xr:uid="{00000000-0005-0000-0000-0000586F0000}"/>
    <cellStyle name="Normal 73 2 2 2 2 4" xfId="37597" xr:uid="{00000000-0005-0000-0000-0000596F0000}"/>
    <cellStyle name="Normal 73 2 2 2 3" xfId="12770" xr:uid="{00000000-0005-0000-0000-00005A6F0000}"/>
    <cellStyle name="Normal 73 2 2 2 4" xfId="24467" xr:uid="{00000000-0005-0000-0000-00005B6F0000}"/>
    <cellStyle name="Normal 73 2 2 2 5" xfId="37598" xr:uid="{00000000-0005-0000-0000-00005C6F0000}"/>
    <cellStyle name="Normal 73 2 2 3" xfId="6274" xr:uid="{00000000-0005-0000-0000-00005D6F0000}"/>
    <cellStyle name="Normal 73 2 2 3 2" xfId="18576" xr:uid="{00000000-0005-0000-0000-00005E6F0000}"/>
    <cellStyle name="Normal 73 2 2 3 2 2" xfId="30227" xr:uid="{00000000-0005-0000-0000-00005F6F0000}"/>
    <cellStyle name="Normal 73 2 2 3 3" xfId="12771" xr:uid="{00000000-0005-0000-0000-0000606F0000}"/>
    <cellStyle name="Normal 73 2 2 3 4" xfId="24468" xr:uid="{00000000-0005-0000-0000-0000616F0000}"/>
    <cellStyle name="Normal 73 2 2 3 5" xfId="37599" xr:uid="{00000000-0005-0000-0000-0000626F0000}"/>
    <cellStyle name="Normal 73 2 2 4" xfId="18574" xr:uid="{00000000-0005-0000-0000-0000636F0000}"/>
    <cellStyle name="Normal 73 2 2 4 2" xfId="30225" xr:uid="{00000000-0005-0000-0000-0000646F0000}"/>
    <cellStyle name="Normal 73 2 2 5" xfId="12769" xr:uid="{00000000-0005-0000-0000-0000656F0000}"/>
    <cellStyle name="Normal 73 2 2 6" xfId="24466" xr:uid="{00000000-0005-0000-0000-0000666F0000}"/>
    <cellStyle name="Normal 73 2 2 7" xfId="37600" xr:uid="{00000000-0005-0000-0000-0000676F0000}"/>
    <cellStyle name="Normal 73 2 3" xfId="3682" xr:uid="{00000000-0005-0000-0000-0000686F0000}"/>
    <cellStyle name="Normal 73 2 3 2" xfId="7915" xr:uid="{00000000-0005-0000-0000-0000696F0000}"/>
    <cellStyle name="Normal 73 2 3 2 2" xfId="18577" xr:uid="{00000000-0005-0000-0000-00006A6F0000}"/>
    <cellStyle name="Normal 73 2 3 2 3" xfId="30228" xr:uid="{00000000-0005-0000-0000-00006B6F0000}"/>
    <cellStyle name="Normal 73 2 3 2 4" xfId="37601" xr:uid="{00000000-0005-0000-0000-00006C6F0000}"/>
    <cellStyle name="Normal 73 2 3 3" xfId="12772" xr:uid="{00000000-0005-0000-0000-00006D6F0000}"/>
    <cellStyle name="Normal 73 2 3 4" xfId="24469" xr:uid="{00000000-0005-0000-0000-00006E6F0000}"/>
    <cellStyle name="Normal 73 2 3 5" xfId="37602" xr:uid="{00000000-0005-0000-0000-00006F6F0000}"/>
    <cellStyle name="Normal 73 2 4" xfId="5053" xr:uid="{00000000-0005-0000-0000-0000706F0000}"/>
    <cellStyle name="Normal 73 2 4 2" xfId="18578" xr:uid="{00000000-0005-0000-0000-0000716F0000}"/>
    <cellStyle name="Normal 73 2 4 2 2" xfId="30229" xr:uid="{00000000-0005-0000-0000-0000726F0000}"/>
    <cellStyle name="Normal 73 2 4 3" xfId="12773" xr:uid="{00000000-0005-0000-0000-0000736F0000}"/>
    <cellStyle name="Normal 73 2 4 4" xfId="24470" xr:uid="{00000000-0005-0000-0000-0000746F0000}"/>
    <cellStyle name="Normal 73 2 4 5" xfId="37603" xr:uid="{00000000-0005-0000-0000-0000756F0000}"/>
    <cellStyle name="Normal 73 2 5" xfId="18573" xr:uid="{00000000-0005-0000-0000-0000766F0000}"/>
    <cellStyle name="Normal 73 2 5 2" xfId="30224" xr:uid="{00000000-0005-0000-0000-0000776F0000}"/>
    <cellStyle name="Normal 73 2 6" xfId="12768" xr:uid="{00000000-0005-0000-0000-0000786F0000}"/>
    <cellStyle name="Normal 73 2 7" xfId="24465" xr:uid="{00000000-0005-0000-0000-0000796F0000}"/>
    <cellStyle name="Normal 73 2 8" xfId="37604" xr:uid="{00000000-0005-0000-0000-00007A6F0000}"/>
    <cellStyle name="Normal 73 3" xfId="1643" xr:uid="{00000000-0005-0000-0000-00007B6F0000}"/>
    <cellStyle name="Normal 73 3 2" xfId="1644" xr:uid="{00000000-0005-0000-0000-00007C6F0000}"/>
    <cellStyle name="Normal 73 3 2 2" xfId="3685" xr:uid="{00000000-0005-0000-0000-00007D6F0000}"/>
    <cellStyle name="Normal 73 3 2 2 2" xfId="7918" xr:uid="{00000000-0005-0000-0000-00007E6F0000}"/>
    <cellStyle name="Normal 73 3 2 2 2 2" xfId="18581" xr:uid="{00000000-0005-0000-0000-00007F6F0000}"/>
    <cellStyle name="Normal 73 3 2 2 2 3" xfId="30232" xr:uid="{00000000-0005-0000-0000-0000806F0000}"/>
    <cellStyle name="Normal 73 3 2 2 2 4" xfId="37605" xr:uid="{00000000-0005-0000-0000-0000816F0000}"/>
    <cellStyle name="Normal 73 3 2 2 3" xfId="12776" xr:uid="{00000000-0005-0000-0000-0000826F0000}"/>
    <cellStyle name="Normal 73 3 2 2 4" xfId="24473" xr:uid="{00000000-0005-0000-0000-0000836F0000}"/>
    <cellStyle name="Normal 73 3 2 2 5" xfId="37606" xr:uid="{00000000-0005-0000-0000-0000846F0000}"/>
    <cellStyle name="Normal 73 3 2 3" xfId="6275" xr:uid="{00000000-0005-0000-0000-0000856F0000}"/>
    <cellStyle name="Normal 73 3 2 3 2" xfId="18582" xr:uid="{00000000-0005-0000-0000-0000866F0000}"/>
    <cellStyle name="Normal 73 3 2 3 2 2" xfId="30233" xr:uid="{00000000-0005-0000-0000-0000876F0000}"/>
    <cellStyle name="Normal 73 3 2 3 3" xfId="12777" xr:uid="{00000000-0005-0000-0000-0000886F0000}"/>
    <cellStyle name="Normal 73 3 2 3 4" xfId="24474" xr:uid="{00000000-0005-0000-0000-0000896F0000}"/>
    <cellStyle name="Normal 73 3 2 3 5" xfId="37607" xr:uid="{00000000-0005-0000-0000-00008A6F0000}"/>
    <cellStyle name="Normal 73 3 2 4" xfId="18580" xr:uid="{00000000-0005-0000-0000-00008B6F0000}"/>
    <cellStyle name="Normal 73 3 2 4 2" xfId="30231" xr:uid="{00000000-0005-0000-0000-00008C6F0000}"/>
    <cellStyle name="Normal 73 3 2 5" xfId="12775" xr:uid="{00000000-0005-0000-0000-00008D6F0000}"/>
    <cellStyle name="Normal 73 3 2 6" xfId="24472" xr:uid="{00000000-0005-0000-0000-00008E6F0000}"/>
    <cellStyle name="Normal 73 3 2 7" xfId="37608" xr:uid="{00000000-0005-0000-0000-00008F6F0000}"/>
    <cellStyle name="Normal 73 3 3" xfId="3684" xr:uid="{00000000-0005-0000-0000-0000906F0000}"/>
    <cellStyle name="Normal 73 3 3 2" xfId="7917" xr:uid="{00000000-0005-0000-0000-0000916F0000}"/>
    <cellStyle name="Normal 73 3 3 2 2" xfId="18583" xr:uid="{00000000-0005-0000-0000-0000926F0000}"/>
    <cellStyle name="Normal 73 3 3 2 3" xfId="30234" xr:uid="{00000000-0005-0000-0000-0000936F0000}"/>
    <cellStyle name="Normal 73 3 3 2 4" xfId="37609" xr:uid="{00000000-0005-0000-0000-0000946F0000}"/>
    <cellStyle name="Normal 73 3 3 3" xfId="12778" xr:uid="{00000000-0005-0000-0000-0000956F0000}"/>
    <cellStyle name="Normal 73 3 3 4" xfId="24475" xr:uid="{00000000-0005-0000-0000-0000966F0000}"/>
    <cellStyle name="Normal 73 3 3 5" xfId="37610" xr:uid="{00000000-0005-0000-0000-0000976F0000}"/>
    <cellStyle name="Normal 73 3 4" xfId="5504" xr:uid="{00000000-0005-0000-0000-0000986F0000}"/>
    <cellStyle name="Normal 73 3 4 2" xfId="18584" xr:uid="{00000000-0005-0000-0000-0000996F0000}"/>
    <cellStyle name="Normal 73 3 4 2 2" xfId="30235" xr:uid="{00000000-0005-0000-0000-00009A6F0000}"/>
    <cellStyle name="Normal 73 3 4 3" xfId="12779" xr:uid="{00000000-0005-0000-0000-00009B6F0000}"/>
    <cellStyle name="Normal 73 3 4 4" xfId="24476" xr:uid="{00000000-0005-0000-0000-00009C6F0000}"/>
    <cellStyle name="Normal 73 3 4 5" xfId="37611" xr:uid="{00000000-0005-0000-0000-00009D6F0000}"/>
    <cellStyle name="Normal 73 3 5" xfId="18579" xr:uid="{00000000-0005-0000-0000-00009E6F0000}"/>
    <cellStyle name="Normal 73 3 5 2" xfId="30230" xr:uid="{00000000-0005-0000-0000-00009F6F0000}"/>
    <cellStyle name="Normal 73 3 6" xfId="12774" xr:uid="{00000000-0005-0000-0000-0000A06F0000}"/>
    <cellStyle name="Normal 73 3 7" xfId="24471" xr:uid="{00000000-0005-0000-0000-0000A16F0000}"/>
    <cellStyle name="Normal 73 3 8" xfId="37612" xr:uid="{00000000-0005-0000-0000-0000A26F0000}"/>
    <cellStyle name="Normal 73 4" xfId="1645" xr:uid="{00000000-0005-0000-0000-0000A36F0000}"/>
    <cellStyle name="Normal 73 4 2" xfId="3686" xr:uid="{00000000-0005-0000-0000-0000A46F0000}"/>
    <cellStyle name="Normal 73 4 2 2" xfId="7919" xr:uid="{00000000-0005-0000-0000-0000A56F0000}"/>
    <cellStyle name="Normal 73 4 2 2 2" xfId="18586" xr:uid="{00000000-0005-0000-0000-0000A66F0000}"/>
    <cellStyle name="Normal 73 4 2 2 3" xfId="30237" xr:uid="{00000000-0005-0000-0000-0000A76F0000}"/>
    <cellStyle name="Normal 73 4 2 2 4" xfId="37613" xr:uid="{00000000-0005-0000-0000-0000A86F0000}"/>
    <cellStyle name="Normal 73 4 2 3" xfId="12781" xr:uid="{00000000-0005-0000-0000-0000A96F0000}"/>
    <cellStyle name="Normal 73 4 2 4" xfId="24478" xr:uid="{00000000-0005-0000-0000-0000AA6F0000}"/>
    <cellStyle name="Normal 73 4 2 5" xfId="37614" xr:uid="{00000000-0005-0000-0000-0000AB6F0000}"/>
    <cellStyle name="Normal 73 4 3" xfId="6276" xr:uid="{00000000-0005-0000-0000-0000AC6F0000}"/>
    <cellStyle name="Normal 73 4 3 2" xfId="18587" xr:uid="{00000000-0005-0000-0000-0000AD6F0000}"/>
    <cellStyle name="Normal 73 4 3 2 2" xfId="30238" xr:uid="{00000000-0005-0000-0000-0000AE6F0000}"/>
    <cellStyle name="Normal 73 4 3 3" xfId="12782" xr:uid="{00000000-0005-0000-0000-0000AF6F0000}"/>
    <cellStyle name="Normal 73 4 3 4" xfId="24479" xr:uid="{00000000-0005-0000-0000-0000B06F0000}"/>
    <cellStyle name="Normal 73 4 3 5" xfId="37615" xr:uid="{00000000-0005-0000-0000-0000B16F0000}"/>
    <cellStyle name="Normal 73 4 4" xfId="18585" xr:uid="{00000000-0005-0000-0000-0000B26F0000}"/>
    <cellStyle name="Normal 73 4 4 2" xfId="30236" xr:uid="{00000000-0005-0000-0000-0000B36F0000}"/>
    <cellStyle name="Normal 73 4 5" xfId="12780" xr:uid="{00000000-0005-0000-0000-0000B46F0000}"/>
    <cellStyle name="Normal 73 4 6" xfId="24477" xr:uid="{00000000-0005-0000-0000-0000B56F0000}"/>
    <cellStyle name="Normal 73 4 7" xfId="37616" xr:uid="{00000000-0005-0000-0000-0000B66F0000}"/>
    <cellStyle name="Normal 73 5" xfId="3681" xr:uid="{00000000-0005-0000-0000-0000B76F0000}"/>
    <cellStyle name="Normal 73 5 2" xfId="7914" xr:uid="{00000000-0005-0000-0000-0000B86F0000}"/>
    <cellStyle name="Normal 73 5 2 2" xfId="18588" xr:uid="{00000000-0005-0000-0000-0000B96F0000}"/>
    <cellStyle name="Normal 73 5 2 3" xfId="30239" xr:uid="{00000000-0005-0000-0000-0000BA6F0000}"/>
    <cellStyle name="Normal 73 5 2 4" xfId="37617" xr:uid="{00000000-0005-0000-0000-0000BB6F0000}"/>
    <cellStyle name="Normal 73 5 3" xfId="12783" xr:uid="{00000000-0005-0000-0000-0000BC6F0000}"/>
    <cellStyle name="Normal 73 5 4" xfId="24480" xr:uid="{00000000-0005-0000-0000-0000BD6F0000}"/>
    <cellStyle name="Normal 73 5 5" xfId="37618" xr:uid="{00000000-0005-0000-0000-0000BE6F0000}"/>
    <cellStyle name="Normal 73 6" xfId="4811" xr:uid="{00000000-0005-0000-0000-0000BF6F0000}"/>
    <cellStyle name="Normal 73 6 2" xfId="18589" xr:uid="{00000000-0005-0000-0000-0000C06F0000}"/>
    <cellStyle name="Normal 73 6 2 2" xfId="30240" xr:uid="{00000000-0005-0000-0000-0000C16F0000}"/>
    <cellStyle name="Normal 73 6 3" xfId="12784" xr:uid="{00000000-0005-0000-0000-0000C26F0000}"/>
    <cellStyle name="Normal 73 6 4" xfId="24481" xr:uid="{00000000-0005-0000-0000-0000C36F0000}"/>
    <cellStyle name="Normal 73 6 5" xfId="37619" xr:uid="{00000000-0005-0000-0000-0000C46F0000}"/>
    <cellStyle name="Normal 73 7" xfId="18572" xr:uid="{00000000-0005-0000-0000-0000C56F0000}"/>
    <cellStyle name="Normal 73 7 2" xfId="30223" xr:uid="{00000000-0005-0000-0000-0000C66F0000}"/>
    <cellStyle name="Normal 73 8" xfId="12767" xr:uid="{00000000-0005-0000-0000-0000C76F0000}"/>
    <cellStyle name="Normal 73 9" xfId="24464" xr:uid="{00000000-0005-0000-0000-0000C86F0000}"/>
    <cellStyle name="Normal 74" xfId="1646" xr:uid="{00000000-0005-0000-0000-0000C96F0000}"/>
    <cellStyle name="Normal 74 10" xfId="37620" xr:uid="{00000000-0005-0000-0000-0000CA6F0000}"/>
    <cellStyle name="Normal 74 2" xfId="1647" xr:uid="{00000000-0005-0000-0000-0000CB6F0000}"/>
    <cellStyle name="Normal 74 2 2" xfId="1648" xr:uid="{00000000-0005-0000-0000-0000CC6F0000}"/>
    <cellStyle name="Normal 74 2 2 2" xfId="3689" xr:uid="{00000000-0005-0000-0000-0000CD6F0000}"/>
    <cellStyle name="Normal 74 2 2 2 2" xfId="7922" xr:uid="{00000000-0005-0000-0000-0000CE6F0000}"/>
    <cellStyle name="Normal 74 2 2 2 2 2" xfId="18593" xr:uid="{00000000-0005-0000-0000-0000CF6F0000}"/>
    <cellStyle name="Normal 74 2 2 2 2 3" xfId="30244" xr:uid="{00000000-0005-0000-0000-0000D06F0000}"/>
    <cellStyle name="Normal 74 2 2 2 2 4" xfId="37621" xr:uid="{00000000-0005-0000-0000-0000D16F0000}"/>
    <cellStyle name="Normal 74 2 2 2 3" xfId="12788" xr:uid="{00000000-0005-0000-0000-0000D26F0000}"/>
    <cellStyle name="Normal 74 2 2 2 4" xfId="24485" xr:uid="{00000000-0005-0000-0000-0000D36F0000}"/>
    <cellStyle name="Normal 74 2 2 2 5" xfId="37622" xr:uid="{00000000-0005-0000-0000-0000D46F0000}"/>
    <cellStyle name="Normal 74 2 2 3" xfId="6277" xr:uid="{00000000-0005-0000-0000-0000D56F0000}"/>
    <cellStyle name="Normal 74 2 2 3 2" xfId="18594" xr:uid="{00000000-0005-0000-0000-0000D66F0000}"/>
    <cellStyle name="Normal 74 2 2 3 2 2" xfId="30245" xr:uid="{00000000-0005-0000-0000-0000D76F0000}"/>
    <cellStyle name="Normal 74 2 2 3 3" xfId="12789" xr:uid="{00000000-0005-0000-0000-0000D86F0000}"/>
    <cellStyle name="Normal 74 2 2 3 4" xfId="24486" xr:uid="{00000000-0005-0000-0000-0000D96F0000}"/>
    <cellStyle name="Normal 74 2 2 3 5" xfId="37623" xr:uid="{00000000-0005-0000-0000-0000DA6F0000}"/>
    <cellStyle name="Normal 74 2 2 4" xfId="18592" xr:uid="{00000000-0005-0000-0000-0000DB6F0000}"/>
    <cellStyle name="Normal 74 2 2 4 2" xfId="30243" xr:uid="{00000000-0005-0000-0000-0000DC6F0000}"/>
    <cellStyle name="Normal 74 2 2 5" xfId="12787" xr:uid="{00000000-0005-0000-0000-0000DD6F0000}"/>
    <cellStyle name="Normal 74 2 2 6" xfId="24484" xr:uid="{00000000-0005-0000-0000-0000DE6F0000}"/>
    <cellStyle name="Normal 74 2 2 7" xfId="37624" xr:uid="{00000000-0005-0000-0000-0000DF6F0000}"/>
    <cellStyle name="Normal 74 2 3" xfId="3688" xr:uid="{00000000-0005-0000-0000-0000E06F0000}"/>
    <cellStyle name="Normal 74 2 3 2" xfId="7921" xr:uid="{00000000-0005-0000-0000-0000E16F0000}"/>
    <cellStyle name="Normal 74 2 3 2 2" xfId="18595" xr:uid="{00000000-0005-0000-0000-0000E26F0000}"/>
    <cellStyle name="Normal 74 2 3 2 3" xfId="30246" xr:uid="{00000000-0005-0000-0000-0000E36F0000}"/>
    <cellStyle name="Normal 74 2 3 2 4" xfId="37625" xr:uid="{00000000-0005-0000-0000-0000E46F0000}"/>
    <cellStyle name="Normal 74 2 3 3" xfId="12790" xr:uid="{00000000-0005-0000-0000-0000E56F0000}"/>
    <cellStyle name="Normal 74 2 3 4" xfId="24487" xr:uid="{00000000-0005-0000-0000-0000E66F0000}"/>
    <cellStyle name="Normal 74 2 3 5" xfId="37626" xr:uid="{00000000-0005-0000-0000-0000E76F0000}"/>
    <cellStyle name="Normal 74 2 4" xfId="5054" xr:uid="{00000000-0005-0000-0000-0000E86F0000}"/>
    <cellStyle name="Normal 74 2 4 2" xfId="18596" xr:uid="{00000000-0005-0000-0000-0000E96F0000}"/>
    <cellStyle name="Normal 74 2 4 2 2" xfId="30247" xr:uid="{00000000-0005-0000-0000-0000EA6F0000}"/>
    <cellStyle name="Normal 74 2 4 3" xfId="12791" xr:uid="{00000000-0005-0000-0000-0000EB6F0000}"/>
    <cellStyle name="Normal 74 2 4 4" xfId="24488" xr:uid="{00000000-0005-0000-0000-0000EC6F0000}"/>
    <cellStyle name="Normal 74 2 4 5" xfId="37627" xr:uid="{00000000-0005-0000-0000-0000ED6F0000}"/>
    <cellStyle name="Normal 74 2 5" xfId="18591" xr:uid="{00000000-0005-0000-0000-0000EE6F0000}"/>
    <cellStyle name="Normal 74 2 5 2" xfId="30242" xr:uid="{00000000-0005-0000-0000-0000EF6F0000}"/>
    <cellStyle name="Normal 74 2 6" xfId="12786" xr:uid="{00000000-0005-0000-0000-0000F06F0000}"/>
    <cellStyle name="Normal 74 2 7" xfId="24483" xr:uid="{00000000-0005-0000-0000-0000F16F0000}"/>
    <cellStyle name="Normal 74 2 8" xfId="37628" xr:uid="{00000000-0005-0000-0000-0000F26F0000}"/>
    <cellStyle name="Normal 74 3" xfId="1649" xr:uid="{00000000-0005-0000-0000-0000F36F0000}"/>
    <cellStyle name="Normal 74 3 2" xfId="1650" xr:uid="{00000000-0005-0000-0000-0000F46F0000}"/>
    <cellStyle name="Normal 74 3 2 2" xfId="3691" xr:uid="{00000000-0005-0000-0000-0000F56F0000}"/>
    <cellStyle name="Normal 74 3 2 2 2" xfId="7924" xr:uid="{00000000-0005-0000-0000-0000F66F0000}"/>
    <cellStyle name="Normal 74 3 2 2 2 2" xfId="18599" xr:uid="{00000000-0005-0000-0000-0000F76F0000}"/>
    <cellStyle name="Normal 74 3 2 2 2 3" xfId="30250" xr:uid="{00000000-0005-0000-0000-0000F86F0000}"/>
    <cellStyle name="Normal 74 3 2 2 2 4" xfId="37629" xr:uid="{00000000-0005-0000-0000-0000F96F0000}"/>
    <cellStyle name="Normal 74 3 2 2 3" xfId="12794" xr:uid="{00000000-0005-0000-0000-0000FA6F0000}"/>
    <cellStyle name="Normal 74 3 2 2 4" xfId="24491" xr:uid="{00000000-0005-0000-0000-0000FB6F0000}"/>
    <cellStyle name="Normal 74 3 2 2 5" xfId="37630" xr:uid="{00000000-0005-0000-0000-0000FC6F0000}"/>
    <cellStyle name="Normal 74 3 2 3" xfId="6278" xr:uid="{00000000-0005-0000-0000-0000FD6F0000}"/>
    <cellStyle name="Normal 74 3 2 3 2" xfId="18600" xr:uid="{00000000-0005-0000-0000-0000FE6F0000}"/>
    <cellStyle name="Normal 74 3 2 3 2 2" xfId="30251" xr:uid="{00000000-0005-0000-0000-0000FF6F0000}"/>
    <cellStyle name="Normal 74 3 2 3 3" xfId="12795" xr:uid="{00000000-0005-0000-0000-000000700000}"/>
    <cellStyle name="Normal 74 3 2 3 4" xfId="24492" xr:uid="{00000000-0005-0000-0000-000001700000}"/>
    <cellStyle name="Normal 74 3 2 3 5" xfId="37631" xr:uid="{00000000-0005-0000-0000-000002700000}"/>
    <cellStyle name="Normal 74 3 2 4" xfId="18598" xr:uid="{00000000-0005-0000-0000-000003700000}"/>
    <cellStyle name="Normal 74 3 2 4 2" xfId="30249" xr:uid="{00000000-0005-0000-0000-000004700000}"/>
    <cellStyle name="Normal 74 3 2 5" xfId="12793" xr:uid="{00000000-0005-0000-0000-000005700000}"/>
    <cellStyle name="Normal 74 3 2 6" xfId="24490" xr:uid="{00000000-0005-0000-0000-000006700000}"/>
    <cellStyle name="Normal 74 3 2 7" xfId="37632" xr:uid="{00000000-0005-0000-0000-000007700000}"/>
    <cellStyle name="Normal 74 3 3" xfId="3690" xr:uid="{00000000-0005-0000-0000-000008700000}"/>
    <cellStyle name="Normal 74 3 3 2" xfId="7923" xr:uid="{00000000-0005-0000-0000-000009700000}"/>
    <cellStyle name="Normal 74 3 3 2 2" xfId="18601" xr:uid="{00000000-0005-0000-0000-00000A700000}"/>
    <cellStyle name="Normal 74 3 3 2 3" xfId="30252" xr:uid="{00000000-0005-0000-0000-00000B700000}"/>
    <cellStyle name="Normal 74 3 3 2 4" xfId="37633" xr:uid="{00000000-0005-0000-0000-00000C700000}"/>
    <cellStyle name="Normal 74 3 3 3" xfId="12796" xr:uid="{00000000-0005-0000-0000-00000D700000}"/>
    <cellStyle name="Normal 74 3 3 4" xfId="24493" xr:uid="{00000000-0005-0000-0000-00000E700000}"/>
    <cellStyle name="Normal 74 3 3 5" xfId="37634" xr:uid="{00000000-0005-0000-0000-00000F700000}"/>
    <cellStyle name="Normal 74 3 4" xfId="5505" xr:uid="{00000000-0005-0000-0000-000010700000}"/>
    <cellStyle name="Normal 74 3 4 2" xfId="18602" xr:uid="{00000000-0005-0000-0000-000011700000}"/>
    <cellStyle name="Normal 74 3 4 2 2" xfId="30253" xr:uid="{00000000-0005-0000-0000-000012700000}"/>
    <cellStyle name="Normal 74 3 4 3" xfId="12797" xr:uid="{00000000-0005-0000-0000-000013700000}"/>
    <cellStyle name="Normal 74 3 4 4" xfId="24494" xr:uid="{00000000-0005-0000-0000-000014700000}"/>
    <cellStyle name="Normal 74 3 4 5" xfId="37635" xr:uid="{00000000-0005-0000-0000-000015700000}"/>
    <cellStyle name="Normal 74 3 5" xfId="18597" xr:uid="{00000000-0005-0000-0000-000016700000}"/>
    <cellStyle name="Normal 74 3 5 2" xfId="30248" xr:uid="{00000000-0005-0000-0000-000017700000}"/>
    <cellStyle name="Normal 74 3 6" xfId="12792" xr:uid="{00000000-0005-0000-0000-000018700000}"/>
    <cellStyle name="Normal 74 3 7" xfId="24489" xr:uid="{00000000-0005-0000-0000-000019700000}"/>
    <cellStyle name="Normal 74 3 8" xfId="37636" xr:uid="{00000000-0005-0000-0000-00001A700000}"/>
    <cellStyle name="Normal 74 4" xfId="1651" xr:uid="{00000000-0005-0000-0000-00001B700000}"/>
    <cellStyle name="Normal 74 4 2" xfId="3692" xr:uid="{00000000-0005-0000-0000-00001C700000}"/>
    <cellStyle name="Normal 74 4 2 2" xfId="7925" xr:uid="{00000000-0005-0000-0000-00001D700000}"/>
    <cellStyle name="Normal 74 4 2 2 2" xfId="18604" xr:uid="{00000000-0005-0000-0000-00001E700000}"/>
    <cellStyle name="Normal 74 4 2 2 3" xfId="30255" xr:uid="{00000000-0005-0000-0000-00001F700000}"/>
    <cellStyle name="Normal 74 4 2 2 4" xfId="37637" xr:uid="{00000000-0005-0000-0000-000020700000}"/>
    <cellStyle name="Normal 74 4 2 3" xfId="12799" xr:uid="{00000000-0005-0000-0000-000021700000}"/>
    <cellStyle name="Normal 74 4 2 4" xfId="24496" xr:uid="{00000000-0005-0000-0000-000022700000}"/>
    <cellStyle name="Normal 74 4 2 5" xfId="37638" xr:uid="{00000000-0005-0000-0000-000023700000}"/>
    <cellStyle name="Normal 74 4 3" xfId="6279" xr:uid="{00000000-0005-0000-0000-000024700000}"/>
    <cellStyle name="Normal 74 4 3 2" xfId="18605" xr:uid="{00000000-0005-0000-0000-000025700000}"/>
    <cellStyle name="Normal 74 4 3 2 2" xfId="30256" xr:uid="{00000000-0005-0000-0000-000026700000}"/>
    <cellStyle name="Normal 74 4 3 3" xfId="12800" xr:uid="{00000000-0005-0000-0000-000027700000}"/>
    <cellStyle name="Normal 74 4 3 4" xfId="24497" xr:uid="{00000000-0005-0000-0000-000028700000}"/>
    <cellStyle name="Normal 74 4 3 5" xfId="37639" xr:uid="{00000000-0005-0000-0000-000029700000}"/>
    <cellStyle name="Normal 74 4 4" xfId="18603" xr:uid="{00000000-0005-0000-0000-00002A700000}"/>
    <cellStyle name="Normal 74 4 4 2" xfId="30254" xr:uid="{00000000-0005-0000-0000-00002B700000}"/>
    <cellStyle name="Normal 74 4 5" xfId="12798" xr:uid="{00000000-0005-0000-0000-00002C700000}"/>
    <cellStyle name="Normal 74 4 6" xfId="24495" xr:uid="{00000000-0005-0000-0000-00002D700000}"/>
    <cellStyle name="Normal 74 4 7" xfId="37640" xr:uid="{00000000-0005-0000-0000-00002E700000}"/>
    <cellStyle name="Normal 74 5" xfId="3687" xr:uid="{00000000-0005-0000-0000-00002F700000}"/>
    <cellStyle name="Normal 74 5 2" xfId="7920" xr:uid="{00000000-0005-0000-0000-000030700000}"/>
    <cellStyle name="Normal 74 5 2 2" xfId="18606" xr:uid="{00000000-0005-0000-0000-000031700000}"/>
    <cellStyle name="Normal 74 5 2 3" xfId="30257" xr:uid="{00000000-0005-0000-0000-000032700000}"/>
    <cellStyle name="Normal 74 5 2 4" xfId="37641" xr:uid="{00000000-0005-0000-0000-000033700000}"/>
    <cellStyle name="Normal 74 5 3" xfId="12801" xr:uid="{00000000-0005-0000-0000-000034700000}"/>
    <cellStyle name="Normal 74 5 4" xfId="24498" xr:uid="{00000000-0005-0000-0000-000035700000}"/>
    <cellStyle name="Normal 74 5 5" xfId="37642" xr:uid="{00000000-0005-0000-0000-000036700000}"/>
    <cellStyle name="Normal 74 6" xfId="4812" xr:uid="{00000000-0005-0000-0000-000037700000}"/>
    <cellStyle name="Normal 74 6 2" xfId="18607" xr:uid="{00000000-0005-0000-0000-000038700000}"/>
    <cellStyle name="Normal 74 6 2 2" xfId="30258" xr:uid="{00000000-0005-0000-0000-000039700000}"/>
    <cellStyle name="Normal 74 6 3" xfId="12802" xr:uid="{00000000-0005-0000-0000-00003A700000}"/>
    <cellStyle name="Normal 74 6 4" xfId="24499" xr:uid="{00000000-0005-0000-0000-00003B700000}"/>
    <cellStyle name="Normal 74 6 5" xfId="37643" xr:uid="{00000000-0005-0000-0000-00003C700000}"/>
    <cellStyle name="Normal 74 7" xfId="18590" xr:uid="{00000000-0005-0000-0000-00003D700000}"/>
    <cellStyle name="Normal 74 7 2" xfId="30241" xr:uid="{00000000-0005-0000-0000-00003E700000}"/>
    <cellStyle name="Normal 74 8" xfId="12785" xr:uid="{00000000-0005-0000-0000-00003F700000}"/>
    <cellStyle name="Normal 74 9" xfId="24482" xr:uid="{00000000-0005-0000-0000-000040700000}"/>
    <cellStyle name="Normal 75" xfId="1652" xr:uid="{00000000-0005-0000-0000-000041700000}"/>
    <cellStyle name="Normal 75 10" xfId="37644" xr:uid="{00000000-0005-0000-0000-000042700000}"/>
    <cellStyle name="Normal 75 2" xfId="1653" xr:uid="{00000000-0005-0000-0000-000043700000}"/>
    <cellStyle name="Normal 75 2 2" xfId="1654" xr:uid="{00000000-0005-0000-0000-000044700000}"/>
    <cellStyle name="Normal 75 2 2 2" xfId="3695" xr:uid="{00000000-0005-0000-0000-000045700000}"/>
    <cellStyle name="Normal 75 2 2 2 2" xfId="7928" xr:uid="{00000000-0005-0000-0000-000046700000}"/>
    <cellStyle name="Normal 75 2 2 2 2 2" xfId="18611" xr:uid="{00000000-0005-0000-0000-000047700000}"/>
    <cellStyle name="Normal 75 2 2 2 2 3" xfId="30262" xr:uid="{00000000-0005-0000-0000-000048700000}"/>
    <cellStyle name="Normal 75 2 2 2 2 4" xfId="37645" xr:uid="{00000000-0005-0000-0000-000049700000}"/>
    <cellStyle name="Normal 75 2 2 2 3" xfId="12806" xr:uid="{00000000-0005-0000-0000-00004A700000}"/>
    <cellStyle name="Normal 75 2 2 2 4" xfId="24503" xr:uid="{00000000-0005-0000-0000-00004B700000}"/>
    <cellStyle name="Normal 75 2 2 2 5" xfId="37646" xr:uid="{00000000-0005-0000-0000-00004C700000}"/>
    <cellStyle name="Normal 75 2 2 3" xfId="6280" xr:uid="{00000000-0005-0000-0000-00004D700000}"/>
    <cellStyle name="Normal 75 2 2 3 2" xfId="18612" xr:uid="{00000000-0005-0000-0000-00004E700000}"/>
    <cellStyle name="Normal 75 2 2 3 2 2" xfId="30263" xr:uid="{00000000-0005-0000-0000-00004F700000}"/>
    <cellStyle name="Normal 75 2 2 3 3" xfId="12807" xr:uid="{00000000-0005-0000-0000-000050700000}"/>
    <cellStyle name="Normal 75 2 2 3 4" xfId="24504" xr:uid="{00000000-0005-0000-0000-000051700000}"/>
    <cellStyle name="Normal 75 2 2 3 5" xfId="37647" xr:uid="{00000000-0005-0000-0000-000052700000}"/>
    <cellStyle name="Normal 75 2 2 4" xfId="18610" xr:uid="{00000000-0005-0000-0000-000053700000}"/>
    <cellStyle name="Normal 75 2 2 4 2" xfId="30261" xr:uid="{00000000-0005-0000-0000-000054700000}"/>
    <cellStyle name="Normal 75 2 2 5" xfId="12805" xr:uid="{00000000-0005-0000-0000-000055700000}"/>
    <cellStyle name="Normal 75 2 2 6" xfId="24502" xr:uid="{00000000-0005-0000-0000-000056700000}"/>
    <cellStyle name="Normal 75 2 2 7" xfId="37648" xr:uid="{00000000-0005-0000-0000-000057700000}"/>
    <cellStyle name="Normal 75 2 3" xfId="3694" xr:uid="{00000000-0005-0000-0000-000058700000}"/>
    <cellStyle name="Normal 75 2 3 2" xfId="7927" xr:uid="{00000000-0005-0000-0000-000059700000}"/>
    <cellStyle name="Normal 75 2 3 2 2" xfId="18613" xr:uid="{00000000-0005-0000-0000-00005A700000}"/>
    <cellStyle name="Normal 75 2 3 2 3" xfId="30264" xr:uid="{00000000-0005-0000-0000-00005B700000}"/>
    <cellStyle name="Normal 75 2 3 2 4" xfId="37649" xr:uid="{00000000-0005-0000-0000-00005C700000}"/>
    <cellStyle name="Normal 75 2 3 3" xfId="12808" xr:uid="{00000000-0005-0000-0000-00005D700000}"/>
    <cellStyle name="Normal 75 2 3 4" xfId="24505" xr:uid="{00000000-0005-0000-0000-00005E700000}"/>
    <cellStyle name="Normal 75 2 3 5" xfId="37650" xr:uid="{00000000-0005-0000-0000-00005F700000}"/>
    <cellStyle name="Normal 75 2 4" xfId="5055" xr:uid="{00000000-0005-0000-0000-000060700000}"/>
    <cellStyle name="Normal 75 2 4 2" xfId="18614" xr:uid="{00000000-0005-0000-0000-000061700000}"/>
    <cellStyle name="Normal 75 2 4 2 2" xfId="30265" xr:uid="{00000000-0005-0000-0000-000062700000}"/>
    <cellStyle name="Normal 75 2 4 3" xfId="12809" xr:uid="{00000000-0005-0000-0000-000063700000}"/>
    <cellStyle name="Normal 75 2 4 4" xfId="24506" xr:uid="{00000000-0005-0000-0000-000064700000}"/>
    <cellStyle name="Normal 75 2 4 5" xfId="37651" xr:uid="{00000000-0005-0000-0000-000065700000}"/>
    <cellStyle name="Normal 75 2 5" xfId="18609" xr:uid="{00000000-0005-0000-0000-000066700000}"/>
    <cellStyle name="Normal 75 2 5 2" xfId="30260" xr:uid="{00000000-0005-0000-0000-000067700000}"/>
    <cellStyle name="Normal 75 2 6" xfId="12804" xr:uid="{00000000-0005-0000-0000-000068700000}"/>
    <cellStyle name="Normal 75 2 7" xfId="24501" xr:uid="{00000000-0005-0000-0000-000069700000}"/>
    <cellStyle name="Normal 75 2 8" xfId="37652" xr:uid="{00000000-0005-0000-0000-00006A700000}"/>
    <cellStyle name="Normal 75 3" xfId="1655" xr:uid="{00000000-0005-0000-0000-00006B700000}"/>
    <cellStyle name="Normal 75 3 2" xfId="1656" xr:uid="{00000000-0005-0000-0000-00006C700000}"/>
    <cellStyle name="Normal 75 3 2 2" xfId="3697" xr:uid="{00000000-0005-0000-0000-00006D700000}"/>
    <cellStyle name="Normal 75 3 2 2 2" xfId="7930" xr:uid="{00000000-0005-0000-0000-00006E700000}"/>
    <cellStyle name="Normal 75 3 2 2 2 2" xfId="18617" xr:uid="{00000000-0005-0000-0000-00006F700000}"/>
    <cellStyle name="Normal 75 3 2 2 2 3" xfId="30268" xr:uid="{00000000-0005-0000-0000-000070700000}"/>
    <cellStyle name="Normal 75 3 2 2 2 4" xfId="37653" xr:uid="{00000000-0005-0000-0000-000071700000}"/>
    <cellStyle name="Normal 75 3 2 2 3" xfId="12812" xr:uid="{00000000-0005-0000-0000-000072700000}"/>
    <cellStyle name="Normal 75 3 2 2 4" xfId="24509" xr:uid="{00000000-0005-0000-0000-000073700000}"/>
    <cellStyle name="Normal 75 3 2 2 5" xfId="37654" xr:uid="{00000000-0005-0000-0000-000074700000}"/>
    <cellStyle name="Normal 75 3 2 3" xfId="6281" xr:uid="{00000000-0005-0000-0000-000075700000}"/>
    <cellStyle name="Normal 75 3 2 3 2" xfId="18618" xr:uid="{00000000-0005-0000-0000-000076700000}"/>
    <cellStyle name="Normal 75 3 2 3 2 2" xfId="30269" xr:uid="{00000000-0005-0000-0000-000077700000}"/>
    <cellStyle name="Normal 75 3 2 3 3" xfId="12813" xr:uid="{00000000-0005-0000-0000-000078700000}"/>
    <cellStyle name="Normal 75 3 2 3 4" xfId="24510" xr:uid="{00000000-0005-0000-0000-000079700000}"/>
    <cellStyle name="Normal 75 3 2 3 5" xfId="37655" xr:uid="{00000000-0005-0000-0000-00007A700000}"/>
    <cellStyle name="Normal 75 3 2 4" xfId="18616" xr:uid="{00000000-0005-0000-0000-00007B700000}"/>
    <cellStyle name="Normal 75 3 2 4 2" xfId="30267" xr:uid="{00000000-0005-0000-0000-00007C700000}"/>
    <cellStyle name="Normal 75 3 2 5" xfId="12811" xr:uid="{00000000-0005-0000-0000-00007D700000}"/>
    <cellStyle name="Normal 75 3 2 6" xfId="24508" xr:uid="{00000000-0005-0000-0000-00007E700000}"/>
    <cellStyle name="Normal 75 3 2 7" xfId="37656" xr:uid="{00000000-0005-0000-0000-00007F700000}"/>
    <cellStyle name="Normal 75 3 3" xfId="3696" xr:uid="{00000000-0005-0000-0000-000080700000}"/>
    <cellStyle name="Normal 75 3 3 2" xfId="7929" xr:uid="{00000000-0005-0000-0000-000081700000}"/>
    <cellStyle name="Normal 75 3 3 2 2" xfId="18619" xr:uid="{00000000-0005-0000-0000-000082700000}"/>
    <cellStyle name="Normal 75 3 3 2 3" xfId="30270" xr:uid="{00000000-0005-0000-0000-000083700000}"/>
    <cellStyle name="Normal 75 3 3 2 4" xfId="37657" xr:uid="{00000000-0005-0000-0000-000084700000}"/>
    <cellStyle name="Normal 75 3 3 3" xfId="12814" xr:uid="{00000000-0005-0000-0000-000085700000}"/>
    <cellStyle name="Normal 75 3 3 4" xfId="24511" xr:uid="{00000000-0005-0000-0000-000086700000}"/>
    <cellStyle name="Normal 75 3 3 5" xfId="37658" xr:uid="{00000000-0005-0000-0000-000087700000}"/>
    <cellStyle name="Normal 75 3 4" xfId="5506" xr:uid="{00000000-0005-0000-0000-000088700000}"/>
    <cellStyle name="Normal 75 3 4 2" xfId="18620" xr:uid="{00000000-0005-0000-0000-000089700000}"/>
    <cellStyle name="Normal 75 3 4 2 2" xfId="30271" xr:uid="{00000000-0005-0000-0000-00008A700000}"/>
    <cellStyle name="Normal 75 3 4 3" xfId="12815" xr:uid="{00000000-0005-0000-0000-00008B700000}"/>
    <cellStyle name="Normal 75 3 4 4" xfId="24512" xr:uid="{00000000-0005-0000-0000-00008C700000}"/>
    <cellStyle name="Normal 75 3 4 5" xfId="37659" xr:uid="{00000000-0005-0000-0000-00008D700000}"/>
    <cellStyle name="Normal 75 3 5" xfId="18615" xr:uid="{00000000-0005-0000-0000-00008E700000}"/>
    <cellStyle name="Normal 75 3 5 2" xfId="30266" xr:uid="{00000000-0005-0000-0000-00008F700000}"/>
    <cellStyle name="Normal 75 3 6" xfId="12810" xr:uid="{00000000-0005-0000-0000-000090700000}"/>
    <cellStyle name="Normal 75 3 7" xfId="24507" xr:uid="{00000000-0005-0000-0000-000091700000}"/>
    <cellStyle name="Normal 75 3 8" xfId="37660" xr:uid="{00000000-0005-0000-0000-000092700000}"/>
    <cellStyle name="Normal 75 4" xfId="1657" xr:uid="{00000000-0005-0000-0000-000093700000}"/>
    <cellStyle name="Normal 75 4 2" xfId="3698" xr:uid="{00000000-0005-0000-0000-000094700000}"/>
    <cellStyle name="Normal 75 4 2 2" xfId="7931" xr:uid="{00000000-0005-0000-0000-000095700000}"/>
    <cellStyle name="Normal 75 4 2 2 2" xfId="18622" xr:uid="{00000000-0005-0000-0000-000096700000}"/>
    <cellStyle name="Normal 75 4 2 2 3" xfId="30273" xr:uid="{00000000-0005-0000-0000-000097700000}"/>
    <cellStyle name="Normal 75 4 2 2 4" xfId="37661" xr:uid="{00000000-0005-0000-0000-000098700000}"/>
    <cellStyle name="Normal 75 4 2 3" xfId="12817" xr:uid="{00000000-0005-0000-0000-000099700000}"/>
    <cellStyle name="Normal 75 4 2 4" xfId="24514" xr:uid="{00000000-0005-0000-0000-00009A700000}"/>
    <cellStyle name="Normal 75 4 2 5" xfId="37662" xr:uid="{00000000-0005-0000-0000-00009B700000}"/>
    <cellStyle name="Normal 75 4 3" xfId="6282" xr:uid="{00000000-0005-0000-0000-00009C700000}"/>
    <cellStyle name="Normal 75 4 3 2" xfId="18623" xr:uid="{00000000-0005-0000-0000-00009D700000}"/>
    <cellStyle name="Normal 75 4 3 2 2" xfId="30274" xr:uid="{00000000-0005-0000-0000-00009E700000}"/>
    <cellStyle name="Normal 75 4 3 3" xfId="12818" xr:uid="{00000000-0005-0000-0000-00009F700000}"/>
    <cellStyle name="Normal 75 4 3 4" xfId="24515" xr:uid="{00000000-0005-0000-0000-0000A0700000}"/>
    <cellStyle name="Normal 75 4 3 5" xfId="37663" xr:uid="{00000000-0005-0000-0000-0000A1700000}"/>
    <cellStyle name="Normal 75 4 4" xfId="18621" xr:uid="{00000000-0005-0000-0000-0000A2700000}"/>
    <cellStyle name="Normal 75 4 4 2" xfId="30272" xr:uid="{00000000-0005-0000-0000-0000A3700000}"/>
    <cellStyle name="Normal 75 4 5" xfId="12816" xr:uid="{00000000-0005-0000-0000-0000A4700000}"/>
    <cellStyle name="Normal 75 4 6" xfId="24513" xr:uid="{00000000-0005-0000-0000-0000A5700000}"/>
    <cellStyle name="Normal 75 4 7" xfId="37664" xr:uid="{00000000-0005-0000-0000-0000A6700000}"/>
    <cellStyle name="Normal 75 5" xfId="3693" xr:uid="{00000000-0005-0000-0000-0000A7700000}"/>
    <cellStyle name="Normal 75 5 2" xfId="7926" xr:uid="{00000000-0005-0000-0000-0000A8700000}"/>
    <cellStyle name="Normal 75 5 2 2" xfId="18624" xr:uid="{00000000-0005-0000-0000-0000A9700000}"/>
    <cellStyle name="Normal 75 5 2 3" xfId="30275" xr:uid="{00000000-0005-0000-0000-0000AA700000}"/>
    <cellStyle name="Normal 75 5 2 4" xfId="37665" xr:uid="{00000000-0005-0000-0000-0000AB700000}"/>
    <cellStyle name="Normal 75 5 3" xfId="12819" xr:uid="{00000000-0005-0000-0000-0000AC700000}"/>
    <cellStyle name="Normal 75 5 4" xfId="24516" xr:uid="{00000000-0005-0000-0000-0000AD700000}"/>
    <cellStyle name="Normal 75 5 5" xfId="37666" xr:uid="{00000000-0005-0000-0000-0000AE700000}"/>
    <cellStyle name="Normal 75 6" xfId="4813" xr:uid="{00000000-0005-0000-0000-0000AF700000}"/>
    <cellStyle name="Normal 75 6 2" xfId="18625" xr:uid="{00000000-0005-0000-0000-0000B0700000}"/>
    <cellStyle name="Normal 75 6 2 2" xfId="30276" xr:uid="{00000000-0005-0000-0000-0000B1700000}"/>
    <cellStyle name="Normal 75 6 3" xfId="12820" xr:uid="{00000000-0005-0000-0000-0000B2700000}"/>
    <cellStyle name="Normal 75 6 4" xfId="24517" xr:uid="{00000000-0005-0000-0000-0000B3700000}"/>
    <cellStyle name="Normal 75 6 5" xfId="37667" xr:uid="{00000000-0005-0000-0000-0000B4700000}"/>
    <cellStyle name="Normal 75 7" xfId="18608" xr:uid="{00000000-0005-0000-0000-0000B5700000}"/>
    <cellStyle name="Normal 75 7 2" xfId="30259" xr:uid="{00000000-0005-0000-0000-0000B6700000}"/>
    <cellStyle name="Normal 75 8" xfId="12803" xr:uid="{00000000-0005-0000-0000-0000B7700000}"/>
    <cellStyle name="Normal 75 9" xfId="24500" xr:uid="{00000000-0005-0000-0000-0000B8700000}"/>
    <cellStyle name="Normal 76" xfId="1658" xr:uid="{00000000-0005-0000-0000-0000B9700000}"/>
    <cellStyle name="Normal 76 10" xfId="37668" xr:uid="{00000000-0005-0000-0000-0000BA700000}"/>
    <cellStyle name="Normal 76 2" xfId="1659" xr:uid="{00000000-0005-0000-0000-0000BB700000}"/>
    <cellStyle name="Normal 76 2 2" xfId="1660" xr:uid="{00000000-0005-0000-0000-0000BC700000}"/>
    <cellStyle name="Normal 76 2 2 2" xfId="3701" xr:uid="{00000000-0005-0000-0000-0000BD700000}"/>
    <cellStyle name="Normal 76 2 2 2 2" xfId="7934" xr:uid="{00000000-0005-0000-0000-0000BE700000}"/>
    <cellStyle name="Normal 76 2 2 2 2 2" xfId="18629" xr:uid="{00000000-0005-0000-0000-0000BF700000}"/>
    <cellStyle name="Normal 76 2 2 2 2 3" xfId="30280" xr:uid="{00000000-0005-0000-0000-0000C0700000}"/>
    <cellStyle name="Normal 76 2 2 2 2 4" xfId="37669" xr:uid="{00000000-0005-0000-0000-0000C1700000}"/>
    <cellStyle name="Normal 76 2 2 2 3" xfId="12824" xr:uid="{00000000-0005-0000-0000-0000C2700000}"/>
    <cellStyle name="Normal 76 2 2 2 4" xfId="24521" xr:uid="{00000000-0005-0000-0000-0000C3700000}"/>
    <cellStyle name="Normal 76 2 2 2 5" xfId="37670" xr:uid="{00000000-0005-0000-0000-0000C4700000}"/>
    <cellStyle name="Normal 76 2 2 3" xfId="6283" xr:uid="{00000000-0005-0000-0000-0000C5700000}"/>
    <cellStyle name="Normal 76 2 2 3 2" xfId="18630" xr:uid="{00000000-0005-0000-0000-0000C6700000}"/>
    <cellStyle name="Normal 76 2 2 3 2 2" xfId="30281" xr:uid="{00000000-0005-0000-0000-0000C7700000}"/>
    <cellStyle name="Normal 76 2 2 3 3" xfId="12825" xr:uid="{00000000-0005-0000-0000-0000C8700000}"/>
    <cellStyle name="Normal 76 2 2 3 4" xfId="24522" xr:uid="{00000000-0005-0000-0000-0000C9700000}"/>
    <cellStyle name="Normal 76 2 2 3 5" xfId="37671" xr:uid="{00000000-0005-0000-0000-0000CA700000}"/>
    <cellStyle name="Normal 76 2 2 4" xfId="18628" xr:uid="{00000000-0005-0000-0000-0000CB700000}"/>
    <cellStyle name="Normal 76 2 2 4 2" xfId="30279" xr:uid="{00000000-0005-0000-0000-0000CC700000}"/>
    <cellStyle name="Normal 76 2 2 5" xfId="12823" xr:uid="{00000000-0005-0000-0000-0000CD700000}"/>
    <cellStyle name="Normal 76 2 2 6" xfId="24520" xr:uid="{00000000-0005-0000-0000-0000CE700000}"/>
    <cellStyle name="Normal 76 2 2 7" xfId="37672" xr:uid="{00000000-0005-0000-0000-0000CF700000}"/>
    <cellStyle name="Normal 76 2 3" xfId="3700" xr:uid="{00000000-0005-0000-0000-0000D0700000}"/>
    <cellStyle name="Normal 76 2 3 2" xfId="7933" xr:uid="{00000000-0005-0000-0000-0000D1700000}"/>
    <cellStyle name="Normal 76 2 3 2 2" xfId="18631" xr:uid="{00000000-0005-0000-0000-0000D2700000}"/>
    <cellStyle name="Normal 76 2 3 2 3" xfId="30282" xr:uid="{00000000-0005-0000-0000-0000D3700000}"/>
    <cellStyle name="Normal 76 2 3 2 4" xfId="37673" xr:uid="{00000000-0005-0000-0000-0000D4700000}"/>
    <cellStyle name="Normal 76 2 3 3" xfId="12826" xr:uid="{00000000-0005-0000-0000-0000D5700000}"/>
    <cellStyle name="Normal 76 2 3 4" xfId="24523" xr:uid="{00000000-0005-0000-0000-0000D6700000}"/>
    <cellStyle name="Normal 76 2 3 5" xfId="37674" xr:uid="{00000000-0005-0000-0000-0000D7700000}"/>
    <cellStyle name="Normal 76 2 4" xfId="5056" xr:uid="{00000000-0005-0000-0000-0000D8700000}"/>
    <cellStyle name="Normal 76 2 4 2" xfId="18632" xr:uid="{00000000-0005-0000-0000-0000D9700000}"/>
    <cellStyle name="Normal 76 2 4 2 2" xfId="30283" xr:uid="{00000000-0005-0000-0000-0000DA700000}"/>
    <cellStyle name="Normal 76 2 4 3" xfId="12827" xr:uid="{00000000-0005-0000-0000-0000DB700000}"/>
    <cellStyle name="Normal 76 2 4 4" xfId="24524" xr:uid="{00000000-0005-0000-0000-0000DC700000}"/>
    <cellStyle name="Normal 76 2 4 5" xfId="37675" xr:uid="{00000000-0005-0000-0000-0000DD700000}"/>
    <cellStyle name="Normal 76 2 5" xfId="18627" xr:uid="{00000000-0005-0000-0000-0000DE700000}"/>
    <cellStyle name="Normal 76 2 5 2" xfId="30278" xr:uid="{00000000-0005-0000-0000-0000DF700000}"/>
    <cellStyle name="Normal 76 2 6" xfId="12822" xr:uid="{00000000-0005-0000-0000-0000E0700000}"/>
    <cellStyle name="Normal 76 2 7" xfId="24519" xr:uid="{00000000-0005-0000-0000-0000E1700000}"/>
    <cellStyle name="Normal 76 2 8" xfId="37676" xr:uid="{00000000-0005-0000-0000-0000E2700000}"/>
    <cellStyle name="Normal 76 3" xfId="1661" xr:uid="{00000000-0005-0000-0000-0000E3700000}"/>
    <cellStyle name="Normal 76 3 2" xfId="1662" xr:uid="{00000000-0005-0000-0000-0000E4700000}"/>
    <cellStyle name="Normal 76 3 2 2" xfId="3703" xr:uid="{00000000-0005-0000-0000-0000E5700000}"/>
    <cellStyle name="Normal 76 3 2 2 2" xfId="7936" xr:uid="{00000000-0005-0000-0000-0000E6700000}"/>
    <cellStyle name="Normal 76 3 2 2 2 2" xfId="18635" xr:uid="{00000000-0005-0000-0000-0000E7700000}"/>
    <cellStyle name="Normal 76 3 2 2 2 3" xfId="30286" xr:uid="{00000000-0005-0000-0000-0000E8700000}"/>
    <cellStyle name="Normal 76 3 2 2 2 4" xfId="37677" xr:uid="{00000000-0005-0000-0000-0000E9700000}"/>
    <cellStyle name="Normal 76 3 2 2 3" xfId="12830" xr:uid="{00000000-0005-0000-0000-0000EA700000}"/>
    <cellStyle name="Normal 76 3 2 2 4" xfId="24527" xr:uid="{00000000-0005-0000-0000-0000EB700000}"/>
    <cellStyle name="Normal 76 3 2 2 5" xfId="37678" xr:uid="{00000000-0005-0000-0000-0000EC700000}"/>
    <cellStyle name="Normal 76 3 2 3" xfId="6284" xr:uid="{00000000-0005-0000-0000-0000ED700000}"/>
    <cellStyle name="Normal 76 3 2 3 2" xfId="18636" xr:uid="{00000000-0005-0000-0000-0000EE700000}"/>
    <cellStyle name="Normal 76 3 2 3 2 2" xfId="30287" xr:uid="{00000000-0005-0000-0000-0000EF700000}"/>
    <cellStyle name="Normal 76 3 2 3 3" xfId="12831" xr:uid="{00000000-0005-0000-0000-0000F0700000}"/>
    <cellStyle name="Normal 76 3 2 3 4" xfId="24528" xr:uid="{00000000-0005-0000-0000-0000F1700000}"/>
    <cellStyle name="Normal 76 3 2 3 5" xfId="37679" xr:uid="{00000000-0005-0000-0000-0000F2700000}"/>
    <cellStyle name="Normal 76 3 2 4" xfId="18634" xr:uid="{00000000-0005-0000-0000-0000F3700000}"/>
    <cellStyle name="Normal 76 3 2 4 2" xfId="30285" xr:uid="{00000000-0005-0000-0000-0000F4700000}"/>
    <cellStyle name="Normal 76 3 2 5" xfId="12829" xr:uid="{00000000-0005-0000-0000-0000F5700000}"/>
    <cellStyle name="Normal 76 3 2 6" xfId="24526" xr:uid="{00000000-0005-0000-0000-0000F6700000}"/>
    <cellStyle name="Normal 76 3 2 7" xfId="37680" xr:uid="{00000000-0005-0000-0000-0000F7700000}"/>
    <cellStyle name="Normal 76 3 3" xfId="3702" xr:uid="{00000000-0005-0000-0000-0000F8700000}"/>
    <cellStyle name="Normal 76 3 3 2" xfId="7935" xr:uid="{00000000-0005-0000-0000-0000F9700000}"/>
    <cellStyle name="Normal 76 3 3 2 2" xfId="18637" xr:uid="{00000000-0005-0000-0000-0000FA700000}"/>
    <cellStyle name="Normal 76 3 3 2 3" xfId="30288" xr:uid="{00000000-0005-0000-0000-0000FB700000}"/>
    <cellStyle name="Normal 76 3 3 2 4" xfId="37681" xr:uid="{00000000-0005-0000-0000-0000FC700000}"/>
    <cellStyle name="Normal 76 3 3 3" xfId="12832" xr:uid="{00000000-0005-0000-0000-0000FD700000}"/>
    <cellStyle name="Normal 76 3 3 4" xfId="24529" xr:uid="{00000000-0005-0000-0000-0000FE700000}"/>
    <cellStyle name="Normal 76 3 3 5" xfId="37682" xr:uid="{00000000-0005-0000-0000-0000FF700000}"/>
    <cellStyle name="Normal 76 3 4" xfId="5507" xr:uid="{00000000-0005-0000-0000-000000710000}"/>
    <cellStyle name="Normal 76 3 4 2" xfId="18638" xr:uid="{00000000-0005-0000-0000-000001710000}"/>
    <cellStyle name="Normal 76 3 4 2 2" xfId="30289" xr:uid="{00000000-0005-0000-0000-000002710000}"/>
    <cellStyle name="Normal 76 3 4 3" xfId="12833" xr:uid="{00000000-0005-0000-0000-000003710000}"/>
    <cellStyle name="Normal 76 3 4 4" xfId="24530" xr:uid="{00000000-0005-0000-0000-000004710000}"/>
    <cellStyle name="Normal 76 3 4 5" xfId="37683" xr:uid="{00000000-0005-0000-0000-000005710000}"/>
    <cellStyle name="Normal 76 3 5" xfId="18633" xr:uid="{00000000-0005-0000-0000-000006710000}"/>
    <cellStyle name="Normal 76 3 5 2" xfId="30284" xr:uid="{00000000-0005-0000-0000-000007710000}"/>
    <cellStyle name="Normal 76 3 6" xfId="12828" xr:uid="{00000000-0005-0000-0000-000008710000}"/>
    <cellStyle name="Normal 76 3 7" xfId="24525" xr:uid="{00000000-0005-0000-0000-000009710000}"/>
    <cellStyle name="Normal 76 3 8" xfId="37684" xr:uid="{00000000-0005-0000-0000-00000A710000}"/>
    <cellStyle name="Normal 76 4" xfId="1663" xr:uid="{00000000-0005-0000-0000-00000B710000}"/>
    <cellStyle name="Normal 76 4 2" xfId="3704" xr:uid="{00000000-0005-0000-0000-00000C710000}"/>
    <cellStyle name="Normal 76 4 2 2" xfId="7937" xr:uid="{00000000-0005-0000-0000-00000D710000}"/>
    <cellStyle name="Normal 76 4 2 2 2" xfId="18640" xr:uid="{00000000-0005-0000-0000-00000E710000}"/>
    <cellStyle name="Normal 76 4 2 2 3" xfId="30291" xr:uid="{00000000-0005-0000-0000-00000F710000}"/>
    <cellStyle name="Normal 76 4 2 2 4" xfId="37685" xr:uid="{00000000-0005-0000-0000-000010710000}"/>
    <cellStyle name="Normal 76 4 2 3" xfId="12835" xr:uid="{00000000-0005-0000-0000-000011710000}"/>
    <cellStyle name="Normal 76 4 2 4" xfId="24532" xr:uid="{00000000-0005-0000-0000-000012710000}"/>
    <cellStyle name="Normal 76 4 2 5" xfId="37686" xr:uid="{00000000-0005-0000-0000-000013710000}"/>
    <cellStyle name="Normal 76 4 3" xfId="6285" xr:uid="{00000000-0005-0000-0000-000014710000}"/>
    <cellStyle name="Normal 76 4 3 2" xfId="18641" xr:uid="{00000000-0005-0000-0000-000015710000}"/>
    <cellStyle name="Normal 76 4 3 2 2" xfId="30292" xr:uid="{00000000-0005-0000-0000-000016710000}"/>
    <cellStyle name="Normal 76 4 3 3" xfId="12836" xr:uid="{00000000-0005-0000-0000-000017710000}"/>
    <cellStyle name="Normal 76 4 3 4" xfId="24533" xr:uid="{00000000-0005-0000-0000-000018710000}"/>
    <cellStyle name="Normal 76 4 3 5" xfId="37687" xr:uid="{00000000-0005-0000-0000-000019710000}"/>
    <cellStyle name="Normal 76 4 4" xfId="18639" xr:uid="{00000000-0005-0000-0000-00001A710000}"/>
    <cellStyle name="Normal 76 4 4 2" xfId="30290" xr:uid="{00000000-0005-0000-0000-00001B710000}"/>
    <cellStyle name="Normal 76 4 5" xfId="12834" xr:uid="{00000000-0005-0000-0000-00001C710000}"/>
    <cellStyle name="Normal 76 4 6" xfId="24531" xr:uid="{00000000-0005-0000-0000-00001D710000}"/>
    <cellStyle name="Normal 76 4 7" xfId="37688" xr:uid="{00000000-0005-0000-0000-00001E710000}"/>
    <cellStyle name="Normal 76 5" xfId="3699" xr:uid="{00000000-0005-0000-0000-00001F710000}"/>
    <cellStyle name="Normal 76 5 2" xfId="7932" xr:uid="{00000000-0005-0000-0000-000020710000}"/>
    <cellStyle name="Normal 76 5 2 2" xfId="18642" xr:uid="{00000000-0005-0000-0000-000021710000}"/>
    <cellStyle name="Normal 76 5 2 3" xfId="30293" xr:uid="{00000000-0005-0000-0000-000022710000}"/>
    <cellStyle name="Normal 76 5 2 4" xfId="37689" xr:uid="{00000000-0005-0000-0000-000023710000}"/>
    <cellStyle name="Normal 76 5 3" xfId="12837" xr:uid="{00000000-0005-0000-0000-000024710000}"/>
    <cellStyle name="Normal 76 5 4" xfId="24534" xr:uid="{00000000-0005-0000-0000-000025710000}"/>
    <cellStyle name="Normal 76 5 5" xfId="37690" xr:uid="{00000000-0005-0000-0000-000026710000}"/>
    <cellStyle name="Normal 76 6" xfId="4814" xr:uid="{00000000-0005-0000-0000-000027710000}"/>
    <cellStyle name="Normal 76 6 2" xfId="18643" xr:uid="{00000000-0005-0000-0000-000028710000}"/>
    <cellStyle name="Normal 76 6 2 2" xfId="30294" xr:uid="{00000000-0005-0000-0000-000029710000}"/>
    <cellStyle name="Normal 76 6 3" xfId="12838" xr:uid="{00000000-0005-0000-0000-00002A710000}"/>
    <cellStyle name="Normal 76 6 4" xfId="24535" xr:uid="{00000000-0005-0000-0000-00002B710000}"/>
    <cellStyle name="Normal 76 6 5" xfId="37691" xr:uid="{00000000-0005-0000-0000-00002C710000}"/>
    <cellStyle name="Normal 76 7" xfId="18626" xr:uid="{00000000-0005-0000-0000-00002D710000}"/>
    <cellStyle name="Normal 76 7 2" xfId="30277" xr:uid="{00000000-0005-0000-0000-00002E710000}"/>
    <cellStyle name="Normal 76 8" xfId="12821" xr:uid="{00000000-0005-0000-0000-00002F710000}"/>
    <cellStyle name="Normal 76 9" xfId="24518" xr:uid="{00000000-0005-0000-0000-000030710000}"/>
    <cellStyle name="Normal 77" xfId="1664" xr:uid="{00000000-0005-0000-0000-000031710000}"/>
    <cellStyle name="Normal 77 10" xfId="37692" xr:uid="{00000000-0005-0000-0000-000032710000}"/>
    <cellStyle name="Normal 77 2" xfId="1665" xr:uid="{00000000-0005-0000-0000-000033710000}"/>
    <cellStyle name="Normal 77 2 2" xfId="1666" xr:uid="{00000000-0005-0000-0000-000034710000}"/>
    <cellStyle name="Normal 77 2 2 2" xfId="3707" xr:uid="{00000000-0005-0000-0000-000035710000}"/>
    <cellStyle name="Normal 77 2 2 2 2" xfId="7940" xr:uid="{00000000-0005-0000-0000-000036710000}"/>
    <cellStyle name="Normal 77 2 2 2 2 2" xfId="18647" xr:uid="{00000000-0005-0000-0000-000037710000}"/>
    <cellStyle name="Normal 77 2 2 2 2 3" xfId="30298" xr:uid="{00000000-0005-0000-0000-000038710000}"/>
    <cellStyle name="Normal 77 2 2 2 2 4" xfId="37693" xr:uid="{00000000-0005-0000-0000-000039710000}"/>
    <cellStyle name="Normal 77 2 2 2 3" xfId="12842" xr:uid="{00000000-0005-0000-0000-00003A710000}"/>
    <cellStyle name="Normal 77 2 2 2 4" xfId="24539" xr:uid="{00000000-0005-0000-0000-00003B710000}"/>
    <cellStyle name="Normal 77 2 2 2 5" xfId="37694" xr:uid="{00000000-0005-0000-0000-00003C710000}"/>
    <cellStyle name="Normal 77 2 2 3" xfId="6286" xr:uid="{00000000-0005-0000-0000-00003D710000}"/>
    <cellStyle name="Normal 77 2 2 3 2" xfId="18648" xr:uid="{00000000-0005-0000-0000-00003E710000}"/>
    <cellStyle name="Normal 77 2 2 3 2 2" xfId="30299" xr:uid="{00000000-0005-0000-0000-00003F710000}"/>
    <cellStyle name="Normal 77 2 2 3 3" xfId="12843" xr:uid="{00000000-0005-0000-0000-000040710000}"/>
    <cellStyle name="Normal 77 2 2 3 4" xfId="24540" xr:uid="{00000000-0005-0000-0000-000041710000}"/>
    <cellStyle name="Normal 77 2 2 3 5" xfId="37695" xr:uid="{00000000-0005-0000-0000-000042710000}"/>
    <cellStyle name="Normal 77 2 2 4" xfId="18646" xr:uid="{00000000-0005-0000-0000-000043710000}"/>
    <cellStyle name="Normal 77 2 2 4 2" xfId="30297" xr:uid="{00000000-0005-0000-0000-000044710000}"/>
    <cellStyle name="Normal 77 2 2 5" xfId="12841" xr:uid="{00000000-0005-0000-0000-000045710000}"/>
    <cellStyle name="Normal 77 2 2 6" xfId="24538" xr:uid="{00000000-0005-0000-0000-000046710000}"/>
    <cellStyle name="Normal 77 2 2 7" xfId="37696" xr:uid="{00000000-0005-0000-0000-000047710000}"/>
    <cellStyle name="Normal 77 2 3" xfId="3706" xr:uid="{00000000-0005-0000-0000-000048710000}"/>
    <cellStyle name="Normal 77 2 3 2" xfId="7939" xr:uid="{00000000-0005-0000-0000-000049710000}"/>
    <cellStyle name="Normal 77 2 3 2 2" xfId="18649" xr:uid="{00000000-0005-0000-0000-00004A710000}"/>
    <cellStyle name="Normal 77 2 3 2 3" xfId="30300" xr:uid="{00000000-0005-0000-0000-00004B710000}"/>
    <cellStyle name="Normal 77 2 3 2 4" xfId="37697" xr:uid="{00000000-0005-0000-0000-00004C710000}"/>
    <cellStyle name="Normal 77 2 3 3" xfId="12844" xr:uid="{00000000-0005-0000-0000-00004D710000}"/>
    <cellStyle name="Normal 77 2 3 4" xfId="24541" xr:uid="{00000000-0005-0000-0000-00004E710000}"/>
    <cellStyle name="Normal 77 2 3 5" xfId="37698" xr:uid="{00000000-0005-0000-0000-00004F710000}"/>
    <cellStyle name="Normal 77 2 4" xfId="5057" xr:uid="{00000000-0005-0000-0000-000050710000}"/>
    <cellStyle name="Normal 77 2 4 2" xfId="18650" xr:uid="{00000000-0005-0000-0000-000051710000}"/>
    <cellStyle name="Normal 77 2 4 2 2" xfId="30301" xr:uid="{00000000-0005-0000-0000-000052710000}"/>
    <cellStyle name="Normal 77 2 4 3" xfId="12845" xr:uid="{00000000-0005-0000-0000-000053710000}"/>
    <cellStyle name="Normal 77 2 4 4" xfId="24542" xr:uid="{00000000-0005-0000-0000-000054710000}"/>
    <cellStyle name="Normal 77 2 4 5" xfId="37699" xr:uid="{00000000-0005-0000-0000-000055710000}"/>
    <cellStyle name="Normal 77 2 5" xfId="18645" xr:uid="{00000000-0005-0000-0000-000056710000}"/>
    <cellStyle name="Normal 77 2 5 2" xfId="30296" xr:uid="{00000000-0005-0000-0000-000057710000}"/>
    <cellStyle name="Normal 77 2 6" xfId="12840" xr:uid="{00000000-0005-0000-0000-000058710000}"/>
    <cellStyle name="Normal 77 2 7" xfId="24537" xr:uid="{00000000-0005-0000-0000-000059710000}"/>
    <cellStyle name="Normal 77 2 8" xfId="37700" xr:uid="{00000000-0005-0000-0000-00005A710000}"/>
    <cellStyle name="Normal 77 3" xfId="1667" xr:uid="{00000000-0005-0000-0000-00005B710000}"/>
    <cellStyle name="Normal 77 3 2" xfId="1668" xr:uid="{00000000-0005-0000-0000-00005C710000}"/>
    <cellStyle name="Normal 77 3 2 2" xfId="3709" xr:uid="{00000000-0005-0000-0000-00005D710000}"/>
    <cellStyle name="Normal 77 3 2 2 2" xfId="7942" xr:uid="{00000000-0005-0000-0000-00005E710000}"/>
    <cellStyle name="Normal 77 3 2 2 2 2" xfId="18653" xr:uid="{00000000-0005-0000-0000-00005F710000}"/>
    <cellStyle name="Normal 77 3 2 2 2 3" xfId="30304" xr:uid="{00000000-0005-0000-0000-000060710000}"/>
    <cellStyle name="Normal 77 3 2 2 2 4" xfId="37701" xr:uid="{00000000-0005-0000-0000-000061710000}"/>
    <cellStyle name="Normal 77 3 2 2 3" xfId="12848" xr:uid="{00000000-0005-0000-0000-000062710000}"/>
    <cellStyle name="Normal 77 3 2 2 4" xfId="24545" xr:uid="{00000000-0005-0000-0000-000063710000}"/>
    <cellStyle name="Normal 77 3 2 2 5" xfId="37702" xr:uid="{00000000-0005-0000-0000-000064710000}"/>
    <cellStyle name="Normal 77 3 2 3" xfId="6287" xr:uid="{00000000-0005-0000-0000-000065710000}"/>
    <cellStyle name="Normal 77 3 2 3 2" xfId="18654" xr:uid="{00000000-0005-0000-0000-000066710000}"/>
    <cellStyle name="Normal 77 3 2 3 2 2" xfId="30305" xr:uid="{00000000-0005-0000-0000-000067710000}"/>
    <cellStyle name="Normal 77 3 2 3 3" xfId="12849" xr:uid="{00000000-0005-0000-0000-000068710000}"/>
    <cellStyle name="Normal 77 3 2 3 4" xfId="24546" xr:uid="{00000000-0005-0000-0000-000069710000}"/>
    <cellStyle name="Normal 77 3 2 3 5" xfId="37703" xr:uid="{00000000-0005-0000-0000-00006A710000}"/>
    <cellStyle name="Normal 77 3 2 4" xfId="18652" xr:uid="{00000000-0005-0000-0000-00006B710000}"/>
    <cellStyle name="Normal 77 3 2 4 2" xfId="30303" xr:uid="{00000000-0005-0000-0000-00006C710000}"/>
    <cellStyle name="Normal 77 3 2 5" xfId="12847" xr:uid="{00000000-0005-0000-0000-00006D710000}"/>
    <cellStyle name="Normal 77 3 2 6" xfId="24544" xr:uid="{00000000-0005-0000-0000-00006E710000}"/>
    <cellStyle name="Normal 77 3 2 7" xfId="37704" xr:uid="{00000000-0005-0000-0000-00006F710000}"/>
    <cellStyle name="Normal 77 3 3" xfId="3708" xr:uid="{00000000-0005-0000-0000-000070710000}"/>
    <cellStyle name="Normal 77 3 3 2" xfId="7941" xr:uid="{00000000-0005-0000-0000-000071710000}"/>
    <cellStyle name="Normal 77 3 3 2 2" xfId="18655" xr:uid="{00000000-0005-0000-0000-000072710000}"/>
    <cellStyle name="Normal 77 3 3 2 3" xfId="30306" xr:uid="{00000000-0005-0000-0000-000073710000}"/>
    <cellStyle name="Normal 77 3 3 2 4" xfId="37705" xr:uid="{00000000-0005-0000-0000-000074710000}"/>
    <cellStyle name="Normal 77 3 3 3" xfId="12850" xr:uid="{00000000-0005-0000-0000-000075710000}"/>
    <cellStyle name="Normal 77 3 3 4" xfId="24547" xr:uid="{00000000-0005-0000-0000-000076710000}"/>
    <cellStyle name="Normal 77 3 3 5" xfId="37706" xr:uid="{00000000-0005-0000-0000-000077710000}"/>
    <cellStyle name="Normal 77 3 4" xfId="5508" xr:uid="{00000000-0005-0000-0000-000078710000}"/>
    <cellStyle name="Normal 77 3 4 2" xfId="18656" xr:uid="{00000000-0005-0000-0000-000079710000}"/>
    <cellStyle name="Normal 77 3 4 2 2" xfId="30307" xr:uid="{00000000-0005-0000-0000-00007A710000}"/>
    <cellStyle name="Normal 77 3 4 3" xfId="12851" xr:uid="{00000000-0005-0000-0000-00007B710000}"/>
    <cellStyle name="Normal 77 3 4 4" xfId="24548" xr:uid="{00000000-0005-0000-0000-00007C710000}"/>
    <cellStyle name="Normal 77 3 4 5" xfId="37707" xr:uid="{00000000-0005-0000-0000-00007D710000}"/>
    <cellStyle name="Normal 77 3 5" xfId="18651" xr:uid="{00000000-0005-0000-0000-00007E710000}"/>
    <cellStyle name="Normal 77 3 5 2" xfId="30302" xr:uid="{00000000-0005-0000-0000-00007F710000}"/>
    <cellStyle name="Normal 77 3 6" xfId="12846" xr:uid="{00000000-0005-0000-0000-000080710000}"/>
    <cellStyle name="Normal 77 3 7" xfId="24543" xr:uid="{00000000-0005-0000-0000-000081710000}"/>
    <cellStyle name="Normal 77 3 8" xfId="37708" xr:uid="{00000000-0005-0000-0000-000082710000}"/>
    <cellStyle name="Normal 77 4" xfId="1669" xr:uid="{00000000-0005-0000-0000-000083710000}"/>
    <cellStyle name="Normal 77 4 2" xfId="3710" xr:uid="{00000000-0005-0000-0000-000084710000}"/>
    <cellStyle name="Normal 77 4 2 2" xfId="7943" xr:uid="{00000000-0005-0000-0000-000085710000}"/>
    <cellStyle name="Normal 77 4 2 2 2" xfId="18658" xr:uid="{00000000-0005-0000-0000-000086710000}"/>
    <cellStyle name="Normal 77 4 2 2 3" xfId="30309" xr:uid="{00000000-0005-0000-0000-000087710000}"/>
    <cellStyle name="Normal 77 4 2 2 4" xfId="37709" xr:uid="{00000000-0005-0000-0000-000088710000}"/>
    <cellStyle name="Normal 77 4 2 3" xfId="12853" xr:uid="{00000000-0005-0000-0000-000089710000}"/>
    <cellStyle name="Normal 77 4 2 4" xfId="24550" xr:uid="{00000000-0005-0000-0000-00008A710000}"/>
    <cellStyle name="Normal 77 4 2 5" xfId="37710" xr:uid="{00000000-0005-0000-0000-00008B710000}"/>
    <cellStyle name="Normal 77 4 3" xfId="6288" xr:uid="{00000000-0005-0000-0000-00008C710000}"/>
    <cellStyle name="Normal 77 4 3 2" xfId="18659" xr:uid="{00000000-0005-0000-0000-00008D710000}"/>
    <cellStyle name="Normal 77 4 3 2 2" xfId="30310" xr:uid="{00000000-0005-0000-0000-00008E710000}"/>
    <cellStyle name="Normal 77 4 3 3" xfId="12854" xr:uid="{00000000-0005-0000-0000-00008F710000}"/>
    <cellStyle name="Normal 77 4 3 4" xfId="24551" xr:uid="{00000000-0005-0000-0000-000090710000}"/>
    <cellStyle name="Normal 77 4 3 5" xfId="37711" xr:uid="{00000000-0005-0000-0000-000091710000}"/>
    <cellStyle name="Normal 77 4 4" xfId="18657" xr:uid="{00000000-0005-0000-0000-000092710000}"/>
    <cellStyle name="Normal 77 4 4 2" xfId="30308" xr:uid="{00000000-0005-0000-0000-000093710000}"/>
    <cellStyle name="Normal 77 4 5" xfId="12852" xr:uid="{00000000-0005-0000-0000-000094710000}"/>
    <cellStyle name="Normal 77 4 6" xfId="24549" xr:uid="{00000000-0005-0000-0000-000095710000}"/>
    <cellStyle name="Normal 77 4 7" xfId="37712" xr:uid="{00000000-0005-0000-0000-000096710000}"/>
    <cellStyle name="Normal 77 5" xfId="3705" xr:uid="{00000000-0005-0000-0000-000097710000}"/>
    <cellStyle name="Normal 77 5 2" xfId="7938" xr:uid="{00000000-0005-0000-0000-000098710000}"/>
    <cellStyle name="Normal 77 5 2 2" xfId="18660" xr:uid="{00000000-0005-0000-0000-000099710000}"/>
    <cellStyle name="Normal 77 5 2 3" xfId="30311" xr:uid="{00000000-0005-0000-0000-00009A710000}"/>
    <cellStyle name="Normal 77 5 2 4" xfId="37713" xr:uid="{00000000-0005-0000-0000-00009B710000}"/>
    <cellStyle name="Normal 77 5 3" xfId="12855" xr:uid="{00000000-0005-0000-0000-00009C710000}"/>
    <cellStyle name="Normal 77 5 4" xfId="24552" xr:uid="{00000000-0005-0000-0000-00009D710000}"/>
    <cellStyle name="Normal 77 5 5" xfId="37714" xr:uid="{00000000-0005-0000-0000-00009E710000}"/>
    <cellStyle name="Normal 77 6" xfId="4815" xr:uid="{00000000-0005-0000-0000-00009F710000}"/>
    <cellStyle name="Normal 77 6 2" xfId="18661" xr:uid="{00000000-0005-0000-0000-0000A0710000}"/>
    <cellStyle name="Normal 77 6 2 2" xfId="30312" xr:uid="{00000000-0005-0000-0000-0000A1710000}"/>
    <cellStyle name="Normal 77 6 3" xfId="12856" xr:uid="{00000000-0005-0000-0000-0000A2710000}"/>
    <cellStyle name="Normal 77 6 4" xfId="24553" xr:uid="{00000000-0005-0000-0000-0000A3710000}"/>
    <cellStyle name="Normal 77 6 5" xfId="37715" xr:uid="{00000000-0005-0000-0000-0000A4710000}"/>
    <cellStyle name="Normal 77 7" xfId="18644" xr:uid="{00000000-0005-0000-0000-0000A5710000}"/>
    <cellStyle name="Normal 77 7 2" xfId="30295" xr:uid="{00000000-0005-0000-0000-0000A6710000}"/>
    <cellStyle name="Normal 77 8" xfId="12839" xr:uid="{00000000-0005-0000-0000-0000A7710000}"/>
    <cellStyle name="Normal 77 9" xfId="24536" xr:uid="{00000000-0005-0000-0000-0000A8710000}"/>
    <cellStyle name="Normal 78" xfId="1670" xr:uid="{00000000-0005-0000-0000-0000A9710000}"/>
    <cellStyle name="Normal 78 10" xfId="37716" xr:uid="{00000000-0005-0000-0000-0000AA710000}"/>
    <cellStyle name="Normal 78 2" xfId="1671" xr:uid="{00000000-0005-0000-0000-0000AB710000}"/>
    <cellStyle name="Normal 78 2 2" xfId="1672" xr:uid="{00000000-0005-0000-0000-0000AC710000}"/>
    <cellStyle name="Normal 78 2 2 2" xfId="3713" xr:uid="{00000000-0005-0000-0000-0000AD710000}"/>
    <cellStyle name="Normal 78 2 2 2 2" xfId="7946" xr:uid="{00000000-0005-0000-0000-0000AE710000}"/>
    <cellStyle name="Normal 78 2 2 2 2 2" xfId="18665" xr:uid="{00000000-0005-0000-0000-0000AF710000}"/>
    <cellStyle name="Normal 78 2 2 2 2 3" xfId="30316" xr:uid="{00000000-0005-0000-0000-0000B0710000}"/>
    <cellStyle name="Normal 78 2 2 2 2 4" xfId="37717" xr:uid="{00000000-0005-0000-0000-0000B1710000}"/>
    <cellStyle name="Normal 78 2 2 2 3" xfId="12860" xr:uid="{00000000-0005-0000-0000-0000B2710000}"/>
    <cellStyle name="Normal 78 2 2 2 4" xfId="24557" xr:uid="{00000000-0005-0000-0000-0000B3710000}"/>
    <cellStyle name="Normal 78 2 2 2 5" xfId="37718" xr:uid="{00000000-0005-0000-0000-0000B4710000}"/>
    <cellStyle name="Normal 78 2 2 3" xfId="6289" xr:uid="{00000000-0005-0000-0000-0000B5710000}"/>
    <cellStyle name="Normal 78 2 2 3 2" xfId="18666" xr:uid="{00000000-0005-0000-0000-0000B6710000}"/>
    <cellStyle name="Normal 78 2 2 3 2 2" xfId="30317" xr:uid="{00000000-0005-0000-0000-0000B7710000}"/>
    <cellStyle name="Normal 78 2 2 3 3" xfId="12861" xr:uid="{00000000-0005-0000-0000-0000B8710000}"/>
    <cellStyle name="Normal 78 2 2 3 4" xfId="24558" xr:uid="{00000000-0005-0000-0000-0000B9710000}"/>
    <cellStyle name="Normal 78 2 2 3 5" xfId="37719" xr:uid="{00000000-0005-0000-0000-0000BA710000}"/>
    <cellStyle name="Normal 78 2 2 4" xfId="18664" xr:uid="{00000000-0005-0000-0000-0000BB710000}"/>
    <cellStyle name="Normal 78 2 2 4 2" xfId="30315" xr:uid="{00000000-0005-0000-0000-0000BC710000}"/>
    <cellStyle name="Normal 78 2 2 5" xfId="12859" xr:uid="{00000000-0005-0000-0000-0000BD710000}"/>
    <cellStyle name="Normal 78 2 2 6" xfId="24556" xr:uid="{00000000-0005-0000-0000-0000BE710000}"/>
    <cellStyle name="Normal 78 2 2 7" xfId="37720" xr:uid="{00000000-0005-0000-0000-0000BF710000}"/>
    <cellStyle name="Normal 78 2 3" xfId="3712" xr:uid="{00000000-0005-0000-0000-0000C0710000}"/>
    <cellStyle name="Normal 78 2 3 2" xfId="7945" xr:uid="{00000000-0005-0000-0000-0000C1710000}"/>
    <cellStyle name="Normal 78 2 3 2 2" xfId="18667" xr:uid="{00000000-0005-0000-0000-0000C2710000}"/>
    <cellStyle name="Normal 78 2 3 2 3" xfId="30318" xr:uid="{00000000-0005-0000-0000-0000C3710000}"/>
    <cellStyle name="Normal 78 2 3 2 4" xfId="37721" xr:uid="{00000000-0005-0000-0000-0000C4710000}"/>
    <cellStyle name="Normal 78 2 3 3" xfId="12862" xr:uid="{00000000-0005-0000-0000-0000C5710000}"/>
    <cellStyle name="Normal 78 2 3 4" xfId="24559" xr:uid="{00000000-0005-0000-0000-0000C6710000}"/>
    <cellStyle name="Normal 78 2 3 5" xfId="37722" xr:uid="{00000000-0005-0000-0000-0000C7710000}"/>
    <cellStyle name="Normal 78 2 4" xfId="5058" xr:uid="{00000000-0005-0000-0000-0000C8710000}"/>
    <cellStyle name="Normal 78 2 4 2" xfId="18668" xr:uid="{00000000-0005-0000-0000-0000C9710000}"/>
    <cellStyle name="Normal 78 2 4 2 2" xfId="30319" xr:uid="{00000000-0005-0000-0000-0000CA710000}"/>
    <cellStyle name="Normal 78 2 4 3" xfId="12863" xr:uid="{00000000-0005-0000-0000-0000CB710000}"/>
    <cellStyle name="Normal 78 2 4 4" xfId="24560" xr:uid="{00000000-0005-0000-0000-0000CC710000}"/>
    <cellStyle name="Normal 78 2 4 5" xfId="37723" xr:uid="{00000000-0005-0000-0000-0000CD710000}"/>
    <cellStyle name="Normal 78 2 5" xfId="18663" xr:uid="{00000000-0005-0000-0000-0000CE710000}"/>
    <cellStyle name="Normal 78 2 5 2" xfId="30314" xr:uid="{00000000-0005-0000-0000-0000CF710000}"/>
    <cellStyle name="Normal 78 2 6" xfId="12858" xr:uid="{00000000-0005-0000-0000-0000D0710000}"/>
    <cellStyle name="Normal 78 2 7" xfId="24555" xr:uid="{00000000-0005-0000-0000-0000D1710000}"/>
    <cellStyle name="Normal 78 2 8" xfId="37724" xr:uid="{00000000-0005-0000-0000-0000D2710000}"/>
    <cellStyle name="Normal 78 3" xfId="1673" xr:uid="{00000000-0005-0000-0000-0000D3710000}"/>
    <cellStyle name="Normal 78 3 2" xfId="1674" xr:uid="{00000000-0005-0000-0000-0000D4710000}"/>
    <cellStyle name="Normal 78 3 2 2" xfId="3715" xr:uid="{00000000-0005-0000-0000-0000D5710000}"/>
    <cellStyle name="Normal 78 3 2 2 2" xfId="7948" xr:uid="{00000000-0005-0000-0000-0000D6710000}"/>
    <cellStyle name="Normal 78 3 2 2 2 2" xfId="18671" xr:uid="{00000000-0005-0000-0000-0000D7710000}"/>
    <cellStyle name="Normal 78 3 2 2 2 3" xfId="30322" xr:uid="{00000000-0005-0000-0000-0000D8710000}"/>
    <cellStyle name="Normal 78 3 2 2 2 4" xfId="37725" xr:uid="{00000000-0005-0000-0000-0000D9710000}"/>
    <cellStyle name="Normal 78 3 2 2 3" xfId="12866" xr:uid="{00000000-0005-0000-0000-0000DA710000}"/>
    <cellStyle name="Normal 78 3 2 2 4" xfId="24563" xr:uid="{00000000-0005-0000-0000-0000DB710000}"/>
    <cellStyle name="Normal 78 3 2 2 5" xfId="37726" xr:uid="{00000000-0005-0000-0000-0000DC710000}"/>
    <cellStyle name="Normal 78 3 2 3" xfId="6290" xr:uid="{00000000-0005-0000-0000-0000DD710000}"/>
    <cellStyle name="Normal 78 3 2 3 2" xfId="18672" xr:uid="{00000000-0005-0000-0000-0000DE710000}"/>
    <cellStyle name="Normal 78 3 2 3 2 2" xfId="30323" xr:uid="{00000000-0005-0000-0000-0000DF710000}"/>
    <cellStyle name="Normal 78 3 2 3 3" xfId="12867" xr:uid="{00000000-0005-0000-0000-0000E0710000}"/>
    <cellStyle name="Normal 78 3 2 3 4" xfId="24564" xr:uid="{00000000-0005-0000-0000-0000E1710000}"/>
    <cellStyle name="Normal 78 3 2 3 5" xfId="37727" xr:uid="{00000000-0005-0000-0000-0000E2710000}"/>
    <cellStyle name="Normal 78 3 2 4" xfId="18670" xr:uid="{00000000-0005-0000-0000-0000E3710000}"/>
    <cellStyle name="Normal 78 3 2 4 2" xfId="30321" xr:uid="{00000000-0005-0000-0000-0000E4710000}"/>
    <cellStyle name="Normal 78 3 2 5" xfId="12865" xr:uid="{00000000-0005-0000-0000-0000E5710000}"/>
    <cellStyle name="Normal 78 3 2 6" xfId="24562" xr:uid="{00000000-0005-0000-0000-0000E6710000}"/>
    <cellStyle name="Normal 78 3 2 7" xfId="37728" xr:uid="{00000000-0005-0000-0000-0000E7710000}"/>
    <cellStyle name="Normal 78 3 3" xfId="3714" xr:uid="{00000000-0005-0000-0000-0000E8710000}"/>
    <cellStyle name="Normal 78 3 3 2" xfId="7947" xr:uid="{00000000-0005-0000-0000-0000E9710000}"/>
    <cellStyle name="Normal 78 3 3 2 2" xfId="18673" xr:uid="{00000000-0005-0000-0000-0000EA710000}"/>
    <cellStyle name="Normal 78 3 3 2 3" xfId="30324" xr:uid="{00000000-0005-0000-0000-0000EB710000}"/>
    <cellStyle name="Normal 78 3 3 2 4" xfId="37729" xr:uid="{00000000-0005-0000-0000-0000EC710000}"/>
    <cellStyle name="Normal 78 3 3 3" xfId="12868" xr:uid="{00000000-0005-0000-0000-0000ED710000}"/>
    <cellStyle name="Normal 78 3 3 4" xfId="24565" xr:uid="{00000000-0005-0000-0000-0000EE710000}"/>
    <cellStyle name="Normal 78 3 3 5" xfId="37730" xr:uid="{00000000-0005-0000-0000-0000EF710000}"/>
    <cellStyle name="Normal 78 3 4" xfId="5509" xr:uid="{00000000-0005-0000-0000-0000F0710000}"/>
    <cellStyle name="Normal 78 3 4 2" xfId="18674" xr:uid="{00000000-0005-0000-0000-0000F1710000}"/>
    <cellStyle name="Normal 78 3 4 2 2" xfId="30325" xr:uid="{00000000-0005-0000-0000-0000F2710000}"/>
    <cellStyle name="Normal 78 3 4 3" xfId="12869" xr:uid="{00000000-0005-0000-0000-0000F3710000}"/>
    <cellStyle name="Normal 78 3 4 4" xfId="24566" xr:uid="{00000000-0005-0000-0000-0000F4710000}"/>
    <cellStyle name="Normal 78 3 4 5" xfId="37731" xr:uid="{00000000-0005-0000-0000-0000F5710000}"/>
    <cellStyle name="Normal 78 3 5" xfId="18669" xr:uid="{00000000-0005-0000-0000-0000F6710000}"/>
    <cellStyle name="Normal 78 3 5 2" xfId="30320" xr:uid="{00000000-0005-0000-0000-0000F7710000}"/>
    <cellStyle name="Normal 78 3 6" xfId="12864" xr:uid="{00000000-0005-0000-0000-0000F8710000}"/>
    <cellStyle name="Normal 78 3 7" xfId="24561" xr:uid="{00000000-0005-0000-0000-0000F9710000}"/>
    <cellStyle name="Normal 78 3 8" xfId="37732" xr:uid="{00000000-0005-0000-0000-0000FA710000}"/>
    <cellStyle name="Normal 78 4" xfId="1675" xr:uid="{00000000-0005-0000-0000-0000FB710000}"/>
    <cellStyle name="Normal 78 4 2" xfId="3716" xr:uid="{00000000-0005-0000-0000-0000FC710000}"/>
    <cellStyle name="Normal 78 4 2 2" xfId="7949" xr:uid="{00000000-0005-0000-0000-0000FD710000}"/>
    <cellStyle name="Normal 78 4 2 2 2" xfId="18676" xr:uid="{00000000-0005-0000-0000-0000FE710000}"/>
    <cellStyle name="Normal 78 4 2 2 3" xfId="30327" xr:uid="{00000000-0005-0000-0000-0000FF710000}"/>
    <cellStyle name="Normal 78 4 2 2 4" xfId="37733" xr:uid="{00000000-0005-0000-0000-000000720000}"/>
    <cellStyle name="Normal 78 4 2 3" xfId="12871" xr:uid="{00000000-0005-0000-0000-000001720000}"/>
    <cellStyle name="Normal 78 4 2 4" xfId="24568" xr:uid="{00000000-0005-0000-0000-000002720000}"/>
    <cellStyle name="Normal 78 4 2 5" xfId="37734" xr:uid="{00000000-0005-0000-0000-000003720000}"/>
    <cellStyle name="Normal 78 4 3" xfId="6291" xr:uid="{00000000-0005-0000-0000-000004720000}"/>
    <cellStyle name="Normal 78 4 3 2" xfId="18677" xr:uid="{00000000-0005-0000-0000-000005720000}"/>
    <cellStyle name="Normal 78 4 3 2 2" xfId="30328" xr:uid="{00000000-0005-0000-0000-000006720000}"/>
    <cellStyle name="Normal 78 4 3 3" xfId="12872" xr:uid="{00000000-0005-0000-0000-000007720000}"/>
    <cellStyle name="Normal 78 4 3 4" xfId="24569" xr:uid="{00000000-0005-0000-0000-000008720000}"/>
    <cellStyle name="Normal 78 4 3 5" xfId="37735" xr:uid="{00000000-0005-0000-0000-000009720000}"/>
    <cellStyle name="Normal 78 4 4" xfId="18675" xr:uid="{00000000-0005-0000-0000-00000A720000}"/>
    <cellStyle name="Normal 78 4 4 2" xfId="30326" xr:uid="{00000000-0005-0000-0000-00000B720000}"/>
    <cellStyle name="Normal 78 4 5" xfId="12870" xr:uid="{00000000-0005-0000-0000-00000C720000}"/>
    <cellStyle name="Normal 78 4 6" xfId="24567" xr:uid="{00000000-0005-0000-0000-00000D720000}"/>
    <cellStyle name="Normal 78 4 7" xfId="37736" xr:uid="{00000000-0005-0000-0000-00000E720000}"/>
    <cellStyle name="Normal 78 5" xfId="3711" xr:uid="{00000000-0005-0000-0000-00000F720000}"/>
    <cellStyle name="Normal 78 5 2" xfId="7944" xr:uid="{00000000-0005-0000-0000-000010720000}"/>
    <cellStyle name="Normal 78 5 2 2" xfId="18678" xr:uid="{00000000-0005-0000-0000-000011720000}"/>
    <cellStyle name="Normal 78 5 2 3" xfId="30329" xr:uid="{00000000-0005-0000-0000-000012720000}"/>
    <cellStyle name="Normal 78 5 2 4" xfId="37737" xr:uid="{00000000-0005-0000-0000-000013720000}"/>
    <cellStyle name="Normal 78 5 3" xfId="12873" xr:uid="{00000000-0005-0000-0000-000014720000}"/>
    <cellStyle name="Normal 78 5 4" xfId="24570" xr:uid="{00000000-0005-0000-0000-000015720000}"/>
    <cellStyle name="Normal 78 5 5" xfId="37738" xr:uid="{00000000-0005-0000-0000-000016720000}"/>
    <cellStyle name="Normal 78 6" xfId="4816" xr:uid="{00000000-0005-0000-0000-000017720000}"/>
    <cellStyle name="Normal 78 6 2" xfId="18679" xr:uid="{00000000-0005-0000-0000-000018720000}"/>
    <cellStyle name="Normal 78 6 2 2" xfId="30330" xr:uid="{00000000-0005-0000-0000-000019720000}"/>
    <cellStyle name="Normal 78 6 3" xfId="12874" xr:uid="{00000000-0005-0000-0000-00001A720000}"/>
    <cellStyle name="Normal 78 6 4" xfId="24571" xr:uid="{00000000-0005-0000-0000-00001B720000}"/>
    <cellStyle name="Normal 78 6 5" xfId="37739" xr:uid="{00000000-0005-0000-0000-00001C720000}"/>
    <cellStyle name="Normal 78 7" xfId="18662" xr:uid="{00000000-0005-0000-0000-00001D720000}"/>
    <cellStyle name="Normal 78 7 2" xfId="30313" xr:uid="{00000000-0005-0000-0000-00001E720000}"/>
    <cellStyle name="Normal 78 8" xfId="12857" xr:uid="{00000000-0005-0000-0000-00001F720000}"/>
    <cellStyle name="Normal 78 9" xfId="24554" xr:uid="{00000000-0005-0000-0000-000020720000}"/>
    <cellStyle name="Normal 79" xfId="1676" xr:uid="{00000000-0005-0000-0000-000021720000}"/>
    <cellStyle name="Normal 79 10" xfId="37740" xr:uid="{00000000-0005-0000-0000-000022720000}"/>
    <cellStyle name="Normal 79 2" xfId="1677" xr:uid="{00000000-0005-0000-0000-000023720000}"/>
    <cellStyle name="Normal 79 2 2" xfId="1678" xr:uid="{00000000-0005-0000-0000-000024720000}"/>
    <cellStyle name="Normal 79 2 2 2" xfId="3719" xr:uid="{00000000-0005-0000-0000-000025720000}"/>
    <cellStyle name="Normal 79 2 2 2 2" xfId="7952" xr:uid="{00000000-0005-0000-0000-000026720000}"/>
    <cellStyle name="Normal 79 2 2 2 2 2" xfId="18683" xr:uid="{00000000-0005-0000-0000-000027720000}"/>
    <cellStyle name="Normal 79 2 2 2 2 3" xfId="30334" xr:uid="{00000000-0005-0000-0000-000028720000}"/>
    <cellStyle name="Normal 79 2 2 2 2 4" xfId="37741" xr:uid="{00000000-0005-0000-0000-000029720000}"/>
    <cellStyle name="Normal 79 2 2 2 3" xfId="12878" xr:uid="{00000000-0005-0000-0000-00002A720000}"/>
    <cellStyle name="Normal 79 2 2 2 4" xfId="24575" xr:uid="{00000000-0005-0000-0000-00002B720000}"/>
    <cellStyle name="Normal 79 2 2 2 5" xfId="37742" xr:uid="{00000000-0005-0000-0000-00002C720000}"/>
    <cellStyle name="Normal 79 2 2 3" xfId="6292" xr:uid="{00000000-0005-0000-0000-00002D720000}"/>
    <cellStyle name="Normal 79 2 2 3 2" xfId="18684" xr:uid="{00000000-0005-0000-0000-00002E720000}"/>
    <cellStyle name="Normal 79 2 2 3 2 2" xfId="30335" xr:uid="{00000000-0005-0000-0000-00002F720000}"/>
    <cellStyle name="Normal 79 2 2 3 3" xfId="12879" xr:uid="{00000000-0005-0000-0000-000030720000}"/>
    <cellStyle name="Normal 79 2 2 3 4" xfId="24576" xr:uid="{00000000-0005-0000-0000-000031720000}"/>
    <cellStyle name="Normal 79 2 2 3 5" xfId="37743" xr:uid="{00000000-0005-0000-0000-000032720000}"/>
    <cellStyle name="Normal 79 2 2 4" xfId="18682" xr:uid="{00000000-0005-0000-0000-000033720000}"/>
    <cellStyle name="Normal 79 2 2 4 2" xfId="30333" xr:uid="{00000000-0005-0000-0000-000034720000}"/>
    <cellStyle name="Normal 79 2 2 5" xfId="12877" xr:uid="{00000000-0005-0000-0000-000035720000}"/>
    <cellStyle name="Normal 79 2 2 6" xfId="24574" xr:uid="{00000000-0005-0000-0000-000036720000}"/>
    <cellStyle name="Normal 79 2 2 7" xfId="37744" xr:uid="{00000000-0005-0000-0000-000037720000}"/>
    <cellStyle name="Normal 79 2 3" xfId="3718" xr:uid="{00000000-0005-0000-0000-000038720000}"/>
    <cellStyle name="Normal 79 2 3 2" xfId="7951" xr:uid="{00000000-0005-0000-0000-000039720000}"/>
    <cellStyle name="Normal 79 2 3 2 2" xfId="18685" xr:uid="{00000000-0005-0000-0000-00003A720000}"/>
    <cellStyle name="Normal 79 2 3 2 3" xfId="30336" xr:uid="{00000000-0005-0000-0000-00003B720000}"/>
    <cellStyle name="Normal 79 2 3 2 4" xfId="37745" xr:uid="{00000000-0005-0000-0000-00003C720000}"/>
    <cellStyle name="Normal 79 2 3 3" xfId="12880" xr:uid="{00000000-0005-0000-0000-00003D720000}"/>
    <cellStyle name="Normal 79 2 3 4" xfId="24577" xr:uid="{00000000-0005-0000-0000-00003E720000}"/>
    <cellStyle name="Normal 79 2 3 5" xfId="37746" xr:uid="{00000000-0005-0000-0000-00003F720000}"/>
    <cellStyle name="Normal 79 2 4" xfId="5059" xr:uid="{00000000-0005-0000-0000-000040720000}"/>
    <cellStyle name="Normal 79 2 4 2" xfId="18686" xr:uid="{00000000-0005-0000-0000-000041720000}"/>
    <cellStyle name="Normal 79 2 4 2 2" xfId="30337" xr:uid="{00000000-0005-0000-0000-000042720000}"/>
    <cellStyle name="Normal 79 2 4 3" xfId="12881" xr:uid="{00000000-0005-0000-0000-000043720000}"/>
    <cellStyle name="Normal 79 2 4 4" xfId="24578" xr:uid="{00000000-0005-0000-0000-000044720000}"/>
    <cellStyle name="Normal 79 2 4 5" xfId="37747" xr:uid="{00000000-0005-0000-0000-000045720000}"/>
    <cellStyle name="Normal 79 2 5" xfId="18681" xr:uid="{00000000-0005-0000-0000-000046720000}"/>
    <cellStyle name="Normal 79 2 5 2" xfId="30332" xr:uid="{00000000-0005-0000-0000-000047720000}"/>
    <cellStyle name="Normal 79 2 6" xfId="12876" xr:uid="{00000000-0005-0000-0000-000048720000}"/>
    <cellStyle name="Normal 79 2 7" xfId="24573" xr:uid="{00000000-0005-0000-0000-000049720000}"/>
    <cellStyle name="Normal 79 2 8" xfId="37748" xr:uid="{00000000-0005-0000-0000-00004A720000}"/>
    <cellStyle name="Normal 79 3" xfId="1679" xr:uid="{00000000-0005-0000-0000-00004B720000}"/>
    <cellStyle name="Normal 79 3 2" xfId="1680" xr:uid="{00000000-0005-0000-0000-00004C720000}"/>
    <cellStyle name="Normal 79 3 2 2" xfId="3721" xr:uid="{00000000-0005-0000-0000-00004D720000}"/>
    <cellStyle name="Normal 79 3 2 2 2" xfId="7954" xr:uid="{00000000-0005-0000-0000-00004E720000}"/>
    <cellStyle name="Normal 79 3 2 2 2 2" xfId="18689" xr:uid="{00000000-0005-0000-0000-00004F720000}"/>
    <cellStyle name="Normal 79 3 2 2 2 3" xfId="30340" xr:uid="{00000000-0005-0000-0000-000050720000}"/>
    <cellStyle name="Normal 79 3 2 2 2 4" xfId="37749" xr:uid="{00000000-0005-0000-0000-000051720000}"/>
    <cellStyle name="Normal 79 3 2 2 3" xfId="12884" xr:uid="{00000000-0005-0000-0000-000052720000}"/>
    <cellStyle name="Normal 79 3 2 2 4" xfId="24581" xr:uid="{00000000-0005-0000-0000-000053720000}"/>
    <cellStyle name="Normal 79 3 2 2 5" xfId="37750" xr:uid="{00000000-0005-0000-0000-000054720000}"/>
    <cellStyle name="Normal 79 3 2 3" xfId="6293" xr:uid="{00000000-0005-0000-0000-000055720000}"/>
    <cellStyle name="Normal 79 3 2 3 2" xfId="18690" xr:uid="{00000000-0005-0000-0000-000056720000}"/>
    <cellStyle name="Normal 79 3 2 3 2 2" xfId="30341" xr:uid="{00000000-0005-0000-0000-000057720000}"/>
    <cellStyle name="Normal 79 3 2 3 3" xfId="12885" xr:uid="{00000000-0005-0000-0000-000058720000}"/>
    <cellStyle name="Normal 79 3 2 3 4" xfId="24582" xr:uid="{00000000-0005-0000-0000-000059720000}"/>
    <cellStyle name="Normal 79 3 2 3 5" xfId="37751" xr:uid="{00000000-0005-0000-0000-00005A720000}"/>
    <cellStyle name="Normal 79 3 2 4" xfId="18688" xr:uid="{00000000-0005-0000-0000-00005B720000}"/>
    <cellStyle name="Normal 79 3 2 4 2" xfId="30339" xr:uid="{00000000-0005-0000-0000-00005C720000}"/>
    <cellStyle name="Normal 79 3 2 5" xfId="12883" xr:uid="{00000000-0005-0000-0000-00005D720000}"/>
    <cellStyle name="Normal 79 3 2 6" xfId="24580" xr:uid="{00000000-0005-0000-0000-00005E720000}"/>
    <cellStyle name="Normal 79 3 2 7" xfId="37752" xr:uid="{00000000-0005-0000-0000-00005F720000}"/>
    <cellStyle name="Normal 79 3 3" xfId="3720" xr:uid="{00000000-0005-0000-0000-000060720000}"/>
    <cellStyle name="Normal 79 3 3 2" xfId="7953" xr:uid="{00000000-0005-0000-0000-000061720000}"/>
    <cellStyle name="Normal 79 3 3 2 2" xfId="18691" xr:uid="{00000000-0005-0000-0000-000062720000}"/>
    <cellStyle name="Normal 79 3 3 2 3" xfId="30342" xr:uid="{00000000-0005-0000-0000-000063720000}"/>
    <cellStyle name="Normal 79 3 3 2 4" xfId="37753" xr:uid="{00000000-0005-0000-0000-000064720000}"/>
    <cellStyle name="Normal 79 3 3 3" xfId="12886" xr:uid="{00000000-0005-0000-0000-000065720000}"/>
    <cellStyle name="Normal 79 3 3 4" xfId="24583" xr:uid="{00000000-0005-0000-0000-000066720000}"/>
    <cellStyle name="Normal 79 3 3 5" xfId="37754" xr:uid="{00000000-0005-0000-0000-000067720000}"/>
    <cellStyle name="Normal 79 3 4" xfId="5510" xr:uid="{00000000-0005-0000-0000-000068720000}"/>
    <cellStyle name="Normal 79 3 4 2" xfId="18692" xr:uid="{00000000-0005-0000-0000-000069720000}"/>
    <cellStyle name="Normal 79 3 4 2 2" xfId="30343" xr:uid="{00000000-0005-0000-0000-00006A720000}"/>
    <cellStyle name="Normal 79 3 4 3" xfId="12887" xr:uid="{00000000-0005-0000-0000-00006B720000}"/>
    <cellStyle name="Normal 79 3 4 4" xfId="24584" xr:uid="{00000000-0005-0000-0000-00006C720000}"/>
    <cellStyle name="Normal 79 3 4 5" xfId="37755" xr:uid="{00000000-0005-0000-0000-00006D720000}"/>
    <cellStyle name="Normal 79 3 5" xfId="18687" xr:uid="{00000000-0005-0000-0000-00006E720000}"/>
    <cellStyle name="Normal 79 3 5 2" xfId="30338" xr:uid="{00000000-0005-0000-0000-00006F720000}"/>
    <cellStyle name="Normal 79 3 6" xfId="12882" xr:uid="{00000000-0005-0000-0000-000070720000}"/>
    <cellStyle name="Normal 79 3 7" xfId="24579" xr:uid="{00000000-0005-0000-0000-000071720000}"/>
    <cellStyle name="Normal 79 3 8" xfId="37756" xr:uid="{00000000-0005-0000-0000-000072720000}"/>
    <cellStyle name="Normal 79 4" xfId="1681" xr:uid="{00000000-0005-0000-0000-000073720000}"/>
    <cellStyle name="Normal 79 4 2" xfId="3722" xr:uid="{00000000-0005-0000-0000-000074720000}"/>
    <cellStyle name="Normal 79 4 2 2" xfId="7955" xr:uid="{00000000-0005-0000-0000-000075720000}"/>
    <cellStyle name="Normal 79 4 2 2 2" xfId="18694" xr:uid="{00000000-0005-0000-0000-000076720000}"/>
    <cellStyle name="Normal 79 4 2 2 3" xfId="30345" xr:uid="{00000000-0005-0000-0000-000077720000}"/>
    <cellStyle name="Normal 79 4 2 2 4" xfId="37757" xr:uid="{00000000-0005-0000-0000-000078720000}"/>
    <cellStyle name="Normal 79 4 2 3" xfId="12889" xr:uid="{00000000-0005-0000-0000-000079720000}"/>
    <cellStyle name="Normal 79 4 2 4" xfId="24586" xr:uid="{00000000-0005-0000-0000-00007A720000}"/>
    <cellStyle name="Normal 79 4 2 5" xfId="37758" xr:uid="{00000000-0005-0000-0000-00007B720000}"/>
    <cellStyle name="Normal 79 4 3" xfId="6294" xr:uid="{00000000-0005-0000-0000-00007C720000}"/>
    <cellStyle name="Normal 79 4 3 2" xfId="18695" xr:uid="{00000000-0005-0000-0000-00007D720000}"/>
    <cellStyle name="Normal 79 4 3 2 2" xfId="30346" xr:uid="{00000000-0005-0000-0000-00007E720000}"/>
    <cellStyle name="Normal 79 4 3 3" xfId="12890" xr:uid="{00000000-0005-0000-0000-00007F720000}"/>
    <cellStyle name="Normal 79 4 3 4" xfId="24587" xr:uid="{00000000-0005-0000-0000-000080720000}"/>
    <cellStyle name="Normal 79 4 3 5" xfId="37759" xr:uid="{00000000-0005-0000-0000-000081720000}"/>
    <cellStyle name="Normal 79 4 4" xfId="18693" xr:uid="{00000000-0005-0000-0000-000082720000}"/>
    <cellStyle name="Normal 79 4 4 2" xfId="30344" xr:uid="{00000000-0005-0000-0000-000083720000}"/>
    <cellStyle name="Normal 79 4 5" xfId="12888" xr:uid="{00000000-0005-0000-0000-000084720000}"/>
    <cellStyle name="Normal 79 4 6" xfId="24585" xr:uid="{00000000-0005-0000-0000-000085720000}"/>
    <cellStyle name="Normal 79 4 7" xfId="37760" xr:uid="{00000000-0005-0000-0000-000086720000}"/>
    <cellStyle name="Normal 79 5" xfId="3717" xr:uid="{00000000-0005-0000-0000-000087720000}"/>
    <cellStyle name="Normal 79 5 2" xfId="7950" xr:uid="{00000000-0005-0000-0000-000088720000}"/>
    <cellStyle name="Normal 79 5 2 2" xfId="18696" xr:uid="{00000000-0005-0000-0000-000089720000}"/>
    <cellStyle name="Normal 79 5 2 3" xfId="30347" xr:uid="{00000000-0005-0000-0000-00008A720000}"/>
    <cellStyle name="Normal 79 5 2 4" xfId="37761" xr:uid="{00000000-0005-0000-0000-00008B720000}"/>
    <cellStyle name="Normal 79 5 3" xfId="12891" xr:uid="{00000000-0005-0000-0000-00008C720000}"/>
    <cellStyle name="Normal 79 5 4" xfId="24588" xr:uid="{00000000-0005-0000-0000-00008D720000}"/>
    <cellStyle name="Normal 79 5 5" xfId="37762" xr:uid="{00000000-0005-0000-0000-00008E720000}"/>
    <cellStyle name="Normal 79 6" xfId="4817" xr:uid="{00000000-0005-0000-0000-00008F720000}"/>
    <cellStyle name="Normal 79 6 2" xfId="18697" xr:uid="{00000000-0005-0000-0000-000090720000}"/>
    <cellStyle name="Normal 79 6 2 2" xfId="30348" xr:uid="{00000000-0005-0000-0000-000091720000}"/>
    <cellStyle name="Normal 79 6 3" xfId="12892" xr:uid="{00000000-0005-0000-0000-000092720000}"/>
    <cellStyle name="Normal 79 6 4" xfId="24589" xr:uid="{00000000-0005-0000-0000-000093720000}"/>
    <cellStyle name="Normal 79 6 5" xfId="37763" xr:uid="{00000000-0005-0000-0000-000094720000}"/>
    <cellStyle name="Normal 79 7" xfId="18680" xr:uid="{00000000-0005-0000-0000-000095720000}"/>
    <cellStyle name="Normal 79 7 2" xfId="30331" xr:uid="{00000000-0005-0000-0000-000096720000}"/>
    <cellStyle name="Normal 79 8" xfId="12875" xr:uid="{00000000-0005-0000-0000-000097720000}"/>
    <cellStyle name="Normal 79 9" xfId="24572" xr:uid="{00000000-0005-0000-0000-000098720000}"/>
    <cellStyle name="Normal 8" xfId="1682" xr:uid="{00000000-0005-0000-0000-000099720000}"/>
    <cellStyle name="Normal 8 2" xfId="1683" xr:uid="{00000000-0005-0000-0000-00009A720000}"/>
    <cellStyle name="Normal 8 2 2" xfId="4435" xr:uid="{00000000-0005-0000-0000-00009B720000}"/>
    <cellStyle name="Normal 8 2 2 2" xfId="8501" xr:uid="{00000000-0005-0000-0000-00009C720000}"/>
    <cellStyle name="Normal 8 2 2 2 2" xfId="18698" xr:uid="{00000000-0005-0000-0000-00009D720000}"/>
    <cellStyle name="Normal 8 2 2 2 3" xfId="30349" xr:uid="{00000000-0005-0000-0000-00009E720000}"/>
    <cellStyle name="Normal 8 2 2 2 4" xfId="37764" xr:uid="{00000000-0005-0000-0000-00009F720000}"/>
    <cellStyle name="Normal 8 2 2 3" xfId="12893" xr:uid="{00000000-0005-0000-0000-0000A0720000}"/>
    <cellStyle name="Normal 8 2 2 4" xfId="24590" xr:uid="{00000000-0005-0000-0000-0000A1720000}"/>
    <cellStyle name="Normal 8 2 2 5" xfId="37765" xr:uid="{00000000-0005-0000-0000-0000A2720000}"/>
    <cellStyle name="Normal 8 2 3" xfId="4434" xr:uid="{00000000-0005-0000-0000-0000A3720000}"/>
    <cellStyle name="Normal 8 2 3 2" xfId="20278" xr:uid="{00000000-0005-0000-0000-0000A4720000}"/>
    <cellStyle name="Normal 8 2 3 3" xfId="31875" xr:uid="{00000000-0005-0000-0000-0000A5720000}"/>
    <cellStyle name="Normal 8 2 3 4" xfId="37766" xr:uid="{00000000-0005-0000-0000-0000A6720000}"/>
    <cellStyle name="Normal 8 2 4" xfId="5826" xr:uid="{00000000-0005-0000-0000-0000A7720000}"/>
    <cellStyle name="Normal 8 2 4 2" xfId="31960" xr:uid="{00000000-0005-0000-0000-0000A8720000}"/>
    <cellStyle name="Normal 8 2 4 3" xfId="37767" xr:uid="{00000000-0005-0000-0000-0000A9720000}"/>
    <cellStyle name="Normal 8 3" xfId="1684" xr:uid="{00000000-0005-0000-0000-0000AA720000}"/>
    <cellStyle name="Normal 8 3 2" xfId="4437" xr:uid="{00000000-0005-0000-0000-0000AB720000}"/>
    <cellStyle name="Normal 8 3 2 2" xfId="8510" xr:uid="{00000000-0005-0000-0000-0000AC720000}"/>
    <cellStyle name="Normal 8 3 2 2 2" xfId="31945" xr:uid="{00000000-0005-0000-0000-0000AD720000}"/>
    <cellStyle name="Normal 8 3 2 2 3" xfId="37768" xr:uid="{00000000-0005-0000-0000-0000AE720000}"/>
    <cellStyle name="Normal 8 3 2 3" xfId="31920" xr:uid="{00000000-0005-0000-0000-0000AF720000}"/>
    <cellStyle name="Normal 8 3 2 4" xfId="37769" xr:uid="{00000000-0005-0000-0000-0000B0720000}"/>
    <cellStyle name="Normal 8 3 3" xfId="4436" xr:uid="{00000000-0005-0000-0000-0000B1720000}"/>
    <cellStyle name="Normal 8 3 3 2" xfId="31973" xr:uid="{00000000-0005-0000-0000-0000B2720000}"/>
    <cellStyle name="Normal 8 3 3 3" xfId="37770" xr:uid="{00000000-0005-0000-0000-0000B3720000}"/>
    <cellStyle name="Normal 8 3 3 4" xfId="37771" xr:uid="{00000000-0005-0000-0000-0000B4720000}"/>
    <cellStyle name="Normal 8 3 4" xfId="8508" xr:uid="{00000000-0005-0000-0000-0000B5720000}"/>
    <cellStyle name="Normal 8 3 4 2" xfId="31887" xr:uid="{00000000-0005-0000-0000-0000B6720000}"/>
    <cellStyle name="Normal 8 3 4 3" xfId="37772" xr:uid="{00000000-0005-0000-0000-0000B7720000}"/>
    <cellStyle name="Normal 8 4" xfId="1685" xr:uid="{00000000-0005-0000-0000-0000B8720000}"/>
    <cellStyle name="Normal 8 4 2" xfId="4438" xr:uid="{00000000-0005-0000-0000-0000B9720000}"/>
    <cellStyle name="Normal 8 4 2 2" xfId="31919" xr:uid="{00000000-0005-0000-0000-0000BA720000}"/>
    <cellStyle name="Normal 8 4 2 3" xfId="37773" xr:uid="{00000000-0005-0000-0000-0000BB720000}"/>
    <cellStyle name="Normal 8 4 2 4" xfId="37774" xr:uid="{00000000-0005-0000-0000-0000BC720000}"/>
    <cellStyle name="Normal 8 4 3" xfId="8500" xr:uid="{00000000-0005-0000-0000-0000BD720000}"/>
    <cellStyle name="Normal 8 4 3 2" xfId="31889" xr:uid="{00000000-0005-0000-0000-0000BE720000}"/>
    <cellStyle name="Normal 8 4 3 3" xfId="37775" xr:uid="{00000000-0005-0000-0000-0000BF720000}"/>
    <cellStyle name="Normal 8 5" xfId="4439" xr:uid="{00000000-0005-0000-0000-0000C0720000}"/>
    <cellStyle name="Normal 8 5 2" xfId="8514" xr:uid="{00000000-0005-0000-0000-0000C1720000}"/>
    <cellStyle name="Normal 8 5 2 2" xfId="31885" xr:uid="{00000000-0005-0000-0000-0000C2720000}"/>
    <cellStyle name="Normal 8 5 2 3" xfId="37776" xr:uid="{00000000-0005-0000-0000-0000C3720000}"/>
    <cellStyle name="Normal 8 5 3" xfId="12894" xr:uid="{00000000-0005-0000-0000-0000C4720000}"/>
    <cellStyle name="Normal 8 5 3 2" xfId="37777" xr:uid="{00000000-0005-0000-0000-0000C5720000}"/>
    <cellStyle name="Normal 8 5 4" xfId="31972" xr:uid="{00000000-0005-0000-0000-0000C6720000}"/>
    <cellStyle name="Normal 8 5 5" xfId="37778" xr:uid="{00000000-0005-0000-0000-0000C7720000}"/>
    <cellStyle name="Normal 8 6" xfId="4433" xr:uid="{00000000-0005-0000-0000-0000C8720000}"/>
    <cellStyle name="Normal 8 6 2" xfId="31921" xr:uid="{00000000-0005-0000-0000-0000C9720000}"/>
    <cellStyle name="Normal 8 6 3" xfId="37779" xr:uid="{00000000-0005-0000-0000-0000CA720000}"/>
    <cellStyle name="Normal 8 6 4" xfId="37780" xr:uid="{00000000-0005-0000-0000-0000CB720000}"/>
    <cellStyle name="Normal 8 7" xfId="8494" xr:uid="{00000000-0005-0000-0000-0000CC720000}"/>
    <cellStyle name="Normal 8 7 2" xfId="31953" xr:uid="{00000000-0005-0000-0000-0000CD720000}"/>
    <cellStyle name="Normal 8 7 3" xfId="37781" xr:uid="{00000000-0005-0000-0000-0000CE720000}"/>
    <cellStyle name="Normal 80" xfId="1686" xr:uid="{00000000-0005-0000-0000-0000CF720000}"/>
    <cellStyle name="Normal 80 10" xfId="37782" xr:uid="{00000000-0005-0000-0000-0000D0720000}"/>
    <cellStyle name="Normal 80 2" xfId="1687" xr:uid="{00000000-0005-0000-0000-0000D1720000}"/>
    <cellStyle name="Normal 80 2 2" xfId="1688" xr:uid="{00000000-0005-0000-0000-0000D2720000}"/>
    <cellStyle name="Normal 80 2 2 2" xfId="3725" xr:uid="{00000000-0005-0000-0000-0000D3720000}"/>
    <cellStyle name="Normal 80 2 2 2 2" xfId="7958" xr:uid="{00000000-0005-0000-0000-0000D4720000}"/>
    <cellStyle name="Normal 80 2 2 2 2 2" xfId="18702" xr:uid="{00000000-0005-0000-0000-0000D5720000}"/>
    <cellStyle name="Normal 80 2 2 2 2 3" xfId="30353" xr:uid="{00000000-0005-0000-0000-0000D6720000}"/>
    <cellStyle name="Normal 80 2 2 2 2 4" xfId="37783" xr:uid="{00000000-0005-0000-0000-0000D7720000}"/>
    <cellStyle name="Normal 80 2 2 2 3" xfId="12898" xr:uid="{00000000-0005-0000-0000-0000D8720000}"/>
    <cellStyle name="Normal 80 2 2 2 4" xfId="24594" xr:uid="{00000000-0005-0000-0000-0000D9720000}"/>
    <cellStyle name="Normal 80 2 2 2 5" xfId="37784" xr:uid="{00000000-0005-0000-0000-0000DA720000}"/>
    <cellStyle name="Normal 80 2 2 3" xfId="6295" xr:uid="{00000000-0005-0000-0000-0000DB720000}"/>
    <cellStyle name="Normal 80 2 2 3 2" xfId="18703" xr:uid="{00000000-0005-0000-0000-0000DC720000}"/>
    <cellStyle name="Normal 80 2 2 3 2 2" xfId="30354" xr:uid="{00000000-0005-0000-0000-0000DD720000}"/>
    <cellStyle name="Normal 80 2 2 3 3" xfId="12899" xr:uid="{00000000-0005-0000-0000-0000DE720000}"/>
    <cellStyle name="Normal 80 2 2 3 4" xfId="24595" xr:uid="{00000000-0005-0000-0000-0000DF720000}"/>
    <cellStyle name="Normal 80 2 2 3 5" xfId="37785" xr:uid="{00000000-0005-0000-0000-0000E0720000}"/>
    <cellStyle name="Normal 80 2 2 4" xfId="18701" xr:uid="{00000000-0005-0000-0000-0000E1720000}"/>
    <cellStyle name="Normal 80 2 2 4 2" xfId="30352" xr:uid="{00000000-0005-0000-0000-0000E2720000}"/>
    <cellStyle name="Normal 80 2 2 5" xfId="12897" xr:uid="{00000000-0005-0000-0000-0000E3720000}"/>
    <cellStyle name="Normal 80 2 2 6" xfId="24593" xr:uid="{00000000-0005-0000-0000-0000E4720000}"/>
    <cellStyle name="Normal 80 2 2 7" xfId="37786" xr:uid="{00000000-0005-0000-0000-0000E5720000}"/>
    <cellStyle name="Normal 80 2 3" xfId="3724" xr:uid="{00000000-0005-0000-0000-0000E6720000}"/>
    <cellStyle name="Normal 80 2 3 2" xfId="7957" xr:uid="{00000000-0005-0000-0000-0000E7720000}"/>
    <cellStyle name="Normal 80 2 3 2 2" xfId="18704" xr:uid="{00000000-0005-0000-0000-0000E8720000}"/>
    <cellStyle name="Normal 80 2 3 2 3" xfId="30355" xr:uid="{00000000-0005-0000-0000-0000E9720000}"/>
    <cellStyle name="Normal 80 2 3 2 4" xfId="37787" xr:uid="{00000000-0005-0000-0000-0000EA720000}"/>
    <cellStyle name="Normal 80 2 3 3" xfId="12900" xr:uid="{00000000-0005-0000-0000-0000EB720000}"/>
    <cellStyle name="Normal 80 2 3 4" xfId="24596" xr:uid="{00000000-0005-0000-0000-0000EC720000}"/>
    <cellStyle name="Normal 80 2 3 5" xfId="37788" xr:uid="{00000000-0005-0000-0000-0000ED720000}"/>
    <cellStyle name="Normal 80 2 4" xfId="5060" xr:uid="{00000000-0005-0000-0000-0000EE720000}"/>
    <cellStyle name="Normal 80 2 4 2" xfId="18705" xr:uid="{00000000-0005-0000-0000-0000EF720000}"/>
    <cellStyle name="Normal 80 2 4 2 2" xfId="30356" xr:uid="{00000000-0005-0000-0000-0000F0720000}"/>
    <cellStyle name="Normal 80 2 4 3" xfId="12901" xr:uid="{00000000-0005-0000-0000-0000F1720000}"/>
    <cellStyle name="Normal 80 2 4 4" xfId="24597" xr:uid="{00000000-0005-0000-0000-0000F2720000}"/>
    <cellStyle name="Normal 80 2 4 5" xfId="37789" xr:uid="{00000000-0005-0000-0000-0000F3720000}"/>
    <cellStyle name="Normal 80 2 5" xfId="18700" xr:uid="{00000000-0005-0000-0000-0000F4720000}"/>
    <cellStyle name="Normal 80 2 5 2" xfId="30351" xr:uid="{00000000-0005-0000-0000-0000F5720000}"/>
    <cellStyle name="Normal 80 2 6" xfId="12896" xr:uid="{00000000-0005-0000-0000-0000F6720000}"/>
    <cellStyle name="Normal 80 2 7" xfId="24592" xr:uid="{00000000-0005-0000-0000-0000F7720000}"/>
    <cellStyle name="Normal 80 2 8" xfId="37790" xr:uid="{00000000-0005-0000-0000-0000F8720000}"/>
    <cellStyle name="Normal 80 3" xfId="1689" xr:uid="{00000000-0005-0000-0000-0000F9720000}"/>
    <cellStyle name="Normal 80 3 2" xfId="1690" xr:uid="{00000000-0005-0000-0000-0000FA720000}"/>
    <cellStyle name="Normal 80 3 2 2" xfId="3727" xr:uid="{00000000-0005-0000-0000-0000FB720000}"/>
    <cellStyle name="Normal 80 3 2 2 2" xfId="7960" xr:uid="{00000000-0005-0000-0000-0000FC720000}"/>
    <cellStyle name="Normal 80 3 2 2 2 2" xfId="18708" xr:uid="{00000000-0005-0000-0000-0000FD720000}"/>
    <cellStyle name="Normal 80 3 2 2 2 3" xfId="30359" xr:uid="{00000000-0005-0000-0000-0000FE720000}"/>
    <cellStyle name="Normal 80 3 2 2 2 4" xfId="37791" xr:uid="{00000000-0005-0000-0000-0000FF720000}"/>
    <cellStyle name="Normal 80 3 2 2 3" xfId="12904" xr:uid="{00000000-0005-0000-0000-000000730000}"/>
    <cellStyle name="Normal 80 3 2 2 4" xfId="24600" xr:uid="{00000000-0005-0000-0000-000001730000}"/>
    <cellStyle name="Normal 80 3 2 2 5" xfId="37792" xr:uid="{00000000-0005-0000-0000-000002730000}"/>
    <cellStyle name="Normal 80 3 2 3" xfId="6296" xr:uid="{00000000-0005-0000-0000-000003730000}"/>
    <cellStyle name="Normal 80 3 2 3 2" xfId="18709" xr:uid="{00000000-0005-0000-0000-000004730000}"/>
    <cellStyle name="Normal 80 3 2 3 2 2" xfId="30360" xr:uid="{00000000-0005-0000-0000-000005730000}"/>
    <cellStyle name="Normal 80 3 2 3 3" xfId="12905" xr:uid="{00000000-0005-0000-0000-000006730000}"/>
    <cellStyle name="Normal 80 3 2 3 4" xfId="24601" xr:uid="{00000000-0005-0000-0000-000007730000}"/>
    <cellStyle name="Normal 80 3 2 3 5" xfId="37793" xr:uid="{00000000-0005-0000-0000-000008730000}"/>
    <cellStyle name="Normal 80 3 2 4" xfId="18707" xr:uid="{00000000-0005-0000-0000-000009730000}"/>
    <cellStyle name="Normal 80 3 2 4 2" xfId="30358" xr:uid="{00000000-0005-0000-0000-00000A730000}"/>
    <cellStyle name="Normal 80 3 2 5" xfId="12903" xr:uid="{00000000-0005-0000-0000-00000B730000}"/>
    <cellStyle name="Normal 80 3 2 6" xfId="24599" xr:uid="{00000000-0005-0000-0000-00000C730000}"/>
    <cellStyle name="Normal 80 3 2 7" xfId="37794" xr:uid="{00000000-0005-0000-0000-00000D730000}"/>
    <cellStyle name="Normal 80 3 3" xfId="3726" xr:uid="{00000000-0005-0000-0000-00000E730000}"/>
    <cellStyle name="Normal 80 3 3 2" xfId="7959" xr:uid="{00000000-0005-0000-0000-00000F730000}"/>
    <cellStyle name="Normal 80 3 3 2 2" xfId="18710" xr:uid="{00000000-0005-0000-0000-000010730000}"/>
    <cellStyle name="Normal 80 3 3 2 3" xfId="30361" xr:uid="{00000000-0005-0000-0000-000011730000}"/>
    <cellStyle name="Normal 80 3 3 2 4" xfId="37795" xr:uid="{00000000-0005-0000-0000-000012730000}"/>
    <cellStyle name="Normal 80 3 3 3" xfId="12906" xr:uid="{00000000-0005-0000-0000-000013730000}"/>
    <cellStyle name="Normal 80 3 3 4" xfId="24602" xr:uid="{00000000-0005-0000-0000-000014730000}"/>
    <cellStyle name="Normal 80 3 3 5" xfId="37796" xr:uid="{00000000-0005-0000-0000-000015730000}"/>
    <cellStyle name="Normal 80 3 4" xfId="5511" xr:uid="{00000000-0005-0000-0000-000016730000}"/>
    <cellStyle name="Normal 80 3 4 2" xfId="18711" xr:uid="{00000000-0005-0000-0000-000017730000}"/>
    <cellStyle name="Normal 80 3 4 2 2" xfId="30362" xr:uid="{00000000-0005-0000-0000-000018730000}"/>
    <cellStyle name="Normal 80 3 4 3" xfId="12907" xr:uid="{00000000-0005-0000-0000-000019730000}"/>
    <cellStyle name="Normal 80 3 4 4" xfId="24603" xr:uid="{00000000-0005-0000-0000-00001A730000}"/>
    <cellStyle name="Normal 80 3 4 5" xfId="37797" xr:uid="{00000000-0005-0000-0000-00001B730000}"/>
    <cellStyle name="Normal 80 3 5" xfId="18706" xr:uid="{00000000-0005-0000-0000-00001C730000}"/>
    <cellStyle name="Normal 80 3 5 2" xfId="30357" xr:uid="{00000000-0005-0000-0000-00001D730000}"/>
    <cellStyle name="Normal 80 3 6" xfId="12902" xr:uid="{00000000-0005-0000-0000-00001E730000}"/>
    <cellStyle name="Normal 80 3 7" xfId="24598" xr:uid="{00000000-0005-0000-0000-00001F730000}"/>
    <cellStyle name="Normal 80 3 8" xfId="37798" xr:uid="{00000000-0005-0000-0000-000020730000}"/>
    <cellStyle name="Normal 80 4" xfId="1691" xr:uid="{00000000-0005-0000-0000-000021730000}"/>
    <cellStyle name="Normal 80 4 2" xfId="3728" xr:uid="{00000000-0005-0000-0000-000022730000}"/>
    <cellStyle name="Normal 80 4 2 2" xfId="7961" xr:uid="{00000000-0005-0000-0000-000023730000}"/>
    <cellStyle name="Normal 80 4 2 2 2" xfId="18713" xr:uid="{00000000-0005-0000-0000-000024730000}"/>
    <cellStyle name="Normal 80 4 2 2 3" xfId="30364" xr:uid="{00000000-0005-0000-0000-000025730000}"/>
    <cellStyle name="Normal 80 4 2 2 4" xfId="37799" xr:uid="{00000000-0005-0000-0000-000026730000}"/>
    <cellStyle name="Normal 80 4 2 3" xfId="12909" xr:uid="{00000000-0005-0000-0000-000027730000}"/>
    <cellStyle name="Normal 80 4 2 4" xfId="24605" xr:uid="{00000000-0005-0000-0000-000028730000}"/>
    <cellStyle name="Normal 80 4 2 5" xfId="37800" xr:uid="{00000000-0005-0000-0000-000029730000}"/>
    <cellStyle name="Normal 80 4 3" xfId="6297" xr:uid="{00000000-0005-0000-0000-00002A730000}"/>
    <cellStyle name="Normal 80 4 3 2" xfId="18714" xr:uid="{00000000-0005-0000-0000-00002B730000}"/>
    <cellStyle name="Normal 80 4 3 2 2" xfId="30365" xr:uid="{00000000-0005-0000-0000-00002C730000}"/>
    <cellStyle name="Normal 80 4 3 3" xfId="12910" xr:uid="{00000000-0005-0000-0000-00002D730000}"/>
    <cellStyle name="Normal 80 4 3 4" xfId="24606" xr:uid="{00000000-0005-0000-0000-00002E730000}"/>
    <cellStyle name="Normal 80 4 3 5" xfId="37801" xr:uid="{00000000-0005-0000-0000-00002F730000}"/>
    <cellStyle name="Normal 80 4 4" xfId="18712" xr:uid="{00000000-0005-0000-0000-000030730000}"/>
    <cellStyle name="Normal 80 4 4 2" xfId="30363" xr:uid="{00000000-0005-0000-0000-000031730000}"/>
    <cellStyle name="Normal 80 4 5" xfId="12908" xr:uid="{00000000-0005-0000-0000-000032730000}"/>
    <cellStyle name="Normal 80 4 6" xfId="24604" xr:uid="{00000000-0005-0000-0000-000033730000}"/>
    <cellStyle name="Normal 80 4 7" xfId="37802" xr:uid="{00000000-0005-0000-0000-000034730000}"/>
    <cellStyle name="Normal 80 5" xfId="3723" xr:uid="{00000000-0005-0000-0000-000035730000}"/>
    <cellStyle name="Normal 80 5 2" xfId="7956" xr:uid="{00000000-0005-0000-0000-000036730000}"/>
    <cellStyle name="Normal 80 5 2 2" xfId="18715" xr:uid="{00000000-0005-0000-0000-000037730000}"/>
    <cellStyle name="Normal 80 5 2 3" xfId="30366" xr:uid="{00000000-0005-0000-0000-000038730000}"/>
    <cellStyle name="Normal 80 5 2 4" xfId="37803" xr:uid="{00000000-0005-0000-0000-000039730000}"/>
    <cellStyle name="Normal 80 5 3" xfId="12911" xr:uid="{00000000-0005-0000-0000-00003A730000}"/>
    <cellStyle name="Normal 80 5 4" xfId="24607" xr:uid="{00000000-0005-0000-0000-00003B730000}"/>
    <cellStyle name="Normal 80 5 5" xfId="37804" xr:uid="{00000000-0005-0000-0000-00003C730000}"/>
    <cellStyle name="Normal 80 6" xfId="4818" xr:uid="{00000000-0005-0000-0000-00003D730000}"/>
    <cellStyle name="Normal 80 6 2" xfId="18716" xr:uid="{00000000-0005-0000-0000-00003E730000}"/>
    <cellStyle name="Normal 80 6 2 2" xfId="30367" xr:uid="{00000000-0005-0000-0000-00003F730000}"/>
    <cellStyle name="Normal 80 6 3" xfId="12912" xr:uid="{00000000-0005-0000-0000-000040730000}"/>
    <cellStyle name="Normal 80 6 4" xfId="24608" xr:uid="{00000000-0005-0000-0000-000041730000}"/>
    <cellStyle name="Normal 80 6 5" xfId="37805" xr:uid="{00000000-0005-0000-0000-000042730000}"/>
    <cellStyle name="Normal 80 7" xfId="18699" xr:uid="{00000000-0005-0000-0000-000043730000}"/>
    <cellStyle name="Normal 80 7 2" xfId="30350" xr:uid="{00000000-0005-0000-0000-000044730000}"/>
    <cellStyle name="Normal 80 8" xfId="12895" xr:uid="{00000000-0005-0000-0000-000045730000}"/>
    <cellStyle name="Normal 80 9" xfId="24591" xr:uid="{00000000-0005-0000-0000-000046730000}"/>
    <cellStyle name="Normal 81" xfId="1692" xr:uid="{00000000-0005-0000-0000-000047730000}"/>
    <cellStyle name="Normal 81 10" xfId="37806" xr:uid="{00000000-0005-0000-0000-000048730000}"/>
    <cellStyle name="Normal 81 2" xfId="1693" xr:uid="{00000000-0005-0000-0000-000049730000}"/>
    <cellStyle name="Normal 81 2 2" xfId="1694" xr:uid="{00000000-0005-0000-0000-00004A730000}"/>
    <cellStyle name="Normal 81 2 2 2" xfId="3731" xr:uid="{00000000-0005-0000-0000-00004B730000}"/>
    <cellStyle name="Normal 81 2 2 2 2" xfId="7964" xr:uid="{00000000-0005-0000-0000-00004C730000}"/>
    <cellStyle name="Normal 81 2 2 2 2 2" xfId="18720" xr:uid="{00000000-0005-0000-0000-00004D730000}"/>
    <cellStyle name="Normal 81 2 2 2 2 3" xfId="30371" xr:uid="{00000000-0005-0000-0000-00004E730000}"/>
    <cellStyle name="Normal 81 2 2 2 2 4" xfId="37807" xr:uid="{00000000-0005-0000-0000-00004F730000}"/>
    <cellStyle name="Normal 81 2 2 2 3" xfId="12916" xr:uid="{00000000-0005-0000-0000-000050730000}"/>
    <cellStyle name="Normal 81 2 2 2 4" xfId="24612" xr:uid="{00000000-0005-0000-0000-000051730000}"/>
    <cellStyle name="Normal 81 2 2 2 5" xfId="37808" xr:uid="{00000000-0005-0000-0000-000052730000}"/>
    <cellStyle name="Normal 81 2 2 3" xfId="6298" xr:uid="{00000000-0005-0000-0000-000053730000}"/>
    <cellStyle name="Normal 81 2 2 3 2" xfId="18721" xr:uid="{00000000-0005-0000-0000-000054730000}"/>
    <cellStyle name="Normal 81 2 2 3 2 2" xfId="30372" xr:uid="{00000000-0005-0000-0000-000055730000}"/>
    <cellStyle name="Normal 81 2 2 3 3" xfId="12917" xr:uid="{00000000-0005-0000-0000-000056730000}"/>
    <cellStyle name="Normal 81 2 2 3 4" xfId="24613" xr:uid="{00000000-0005-0000-0000-000057730000}"/>
    <cellStyle name="Normal 81 2 2 3 5" xfId="37809" xr:uid="{00000000-0005-0000-0000-000058730000}"/>
    <cellStyle name="Normal 81 2 2 4" xfId="18719" xr:uid="{00000000-0005-0000-0000-000059730000}"/>
    <cellStyle name="Normal 81 2 2 4 2" xfId="30370" xr:uid="{00000000-0005-0000-0000-00005A730000}"/>
    <cellStyle name="Normal 81 2 2 5" xfId="12915" xr:uid="{00000000-0005-0000-0000-00005B730000}"/>
    <cellStyle name="Normal 81 2 2 6" xfId="24611" xr:uid="{00000000-0005-0000-0000-00005C730000}"/>
    <cellStyle name="Normal 81 2 2 7" xfId="37810" xr:uid="{00000000-0005-0000-0000-00005D730000}"/>
    <cellStyle name="Normal 81 2 3" xfId="3730" xr:uid="{00000000-0005-0000-0000-00005E730000}"/>
    <cellStyle name="Normal 81 2 3 2" xfId="7963" xr:uid="{00000000-0005-0000-0000-00005F730000}"/>
    <cellStyle name="Normal 81 2 3 2 2" xfId="18722" xr:uid="{00000000-0005-0000-0000-000060730000}"/>
    <cellStyle name="Normal 81 2 3 2 3" xfId="30373" xr:uid="{00000000-0005-0000-0000-000061730000}"/>
    <cellStyle name="Normal 81 2 3 2 4" xfId="37811" xr:uid="{00000000-0005-0000-0000-000062730000}"/>
    <cellStyle name="Normal 81 2 3 3" xfId="12918" xr:uid="{00000000-0005-0000-0000-000063730000}"/>
    <cellStyle name="Normal 81 2 3 4" xfId="24614" xr:uid="{00000000-0005-0000-0000-000064730000}"/>
    <cellStyle name="Normal 81 2 3 5" xfId="37812" xr:uid="{00000000-0005-0000-0000-000065730000}"/>
    <cellStyle name="Normal 81 2 4" xfId="5061" xr:uid="{00000000-0005-0000-0000-000066730000}"/>
    <cellStyle name="Normal 81 2 4 2" xfId="18723" xr:uid="{00000000-0005-0000-0000-000067730000}"/>
    <cellStyle name="Normal 81 2 4 2 2" xfId="30374" xr:uid="{00000000-0005-0000-0000-000068730000}"/>
    <cellStyle name="Normal 81 2 4 3" xfId="12919" xr:uid="{00000000-0005-0000-0000-000069730000}"/>
    <cellStyle name="Normal 81 2 4 4" xfId="24615" xr:uid="{00000000-0005-0000-0000-00006A730000}"/>
    <cellStyle name="Normal 81 2 4 5" xfId="37813" xr:uid="{00000000-0005-0000-0000-00006B730000}"/>
    <cellStyle name="Normal 81 2 5" xfId="18718" xr:uid="{00000000-0005-0000-0000-00006C730000}"/>
    <cellStyle name="Normal 81 2 5 2" xfId="30369" xr:uid="{00000000-0005-0000-0000-00006D730000}"/>
    <cellStyle name="Normal 81 2 6" xfId="12914" xr:uid="{00000000-0005-0000-0000-00006E730000}"/>
    <cellStyle name="Normal 81 2 7" xfId="24610" xr:uid="{00000000-0005-0000-0000-00006F730000}"/>
    <cellStyle name="Normal 81 2 8" xfId="37814" xr:uid="{00000000-0005-0000-0000-000070730000}"/>
    <cellStyle name="Normal 81 3" xfId="1695" xr:uid="{00000000-0005-0000-0000-000071730000}"/>
    <cellStyle name="Normal 81 3 2" xfId="1696" xr:uid="{00000000-0005-0000-0000-000072730000}"/>
    <cellStyle name="Normal 81 3 2 2" xfId="3733" xr:uid="{00000000-0005-0000-0000-000073730000}"/>
    <cellStyle name="Normal 81 3 2 2 2" xfId="7966" xr:uid="{00000000-0005-0000-0000-000074730000}"/>
    <cellStyle name="Normal 81 3 2 2 2 2" xfId="18726" xr:uid="{00000000-0005-0000-0000-000075730000}"/>
    <cellStyle name="Normal 81 3 2 2 2 3" xfId="30377" xr:uid="{00000000-0005-0000-0000-000076730000}"/>
    <cellStyle name="Normal 81 3 2 2 2 4" xfId="37815" xr:uid="{00000000-0005-0000-0000-000077730000}"/>
    <cellStyle name="Normal 81 3 2 2 3" xfId="12922" xr:uid="{00000000-0005-0000-0000-000078730000}"/>
    <cellStyle name="Normal 81 3 2 2 4" xfId="24618" xr:uid="{00000000-0005-0000-0000-000079730000}"/>
    <cellStyle name="Normal 81 3 2 2 5" xfId="37816" xr:uid="{00000000-0005-0000-0000-00007A730000}"/>
    <cellStyle name="Normal 81 3 2 3" xfId="6299" xr:uid="{00000000-0005-0000-0000-00007B730000}"/>
    <cellStyle name="Normal 81 3 2 3 2" xfId="18727" xr:uid="{00000000-0005-0000-0000-00007C730000}"/>
    <cellStyle name="Normal 81 3 2 3 2 2" xfId="30378" xr:uid="{00000000-0005-0000-0000-00007D730000}"/>
    <cellStyle name="Normal 81 3 2 3 3" xfId="12923" xr:uid="{00000000-0005-0000-0000-00007E730000}"/>
    <cellStyle name="Normal 81 3 2 3 4" xfId="24619" xr:uid="{00000000-0005-0000-0000-00007F730000}"/>
    <cellStyle name="Normal 81 3 2 3 5" xfId="37817" xr:uid="{00000000-0005-0000-0000-000080730000}"/>
    <cellStyle name="Normal 81 3 2 4" xfId="18725" xr:uid="{00000000-0005-0000-0000-000081730000}"/>
    <cellStyle name="Normal 81 3 2 4 2" xfId="30376" xr:uid="{00000000-0005-0000-0000-000082730000}"/>
    <cellStyle name="Normal 81 3 2 5" xfId="12921" xr:uid="{00000000-0005-0000-0000-000083730000}"/>
    <cellStyle name="Normal 81 3 2 6" xfId="24617" xr:uid="{00000000-0005-0000-0000-000084730000}"/>
    <cellStyle name="Normal 81 3 2 7" xfId="37818" xr:uid="{00000000-0005-0000-0000-000085730000}"/>
    <cellStyle name="Normal 81 3 3" xfId="3732" xr:uid="{00000000-0005-0000-0000-000086730000}"/>
    <cellStyle name="Normal 81 3 3 2" xfId="7965" xr:uid="{00000000-0005-0000-0000-000087730000}"/>
    <cellStyle name="Normal 81 3 3 2 2" xfId="18728" xr:uid="{00000000-0005-0000-0000-000088730000}"/>
    <cellStyle name="Normal 81 3 3 2 3" xfId="30379" xr:uid="{00000000-0005-0000-0000-000089730000}"/>
    <cellStyle name="Normal 81 3 3 2 4" xfId="37819" xr:uid="{00000000-0005-0000-0000-00008A730000}"/>
    <cellStyle name="Normal 81 3 3 3" xfId="12924" xr:uid="{00000000-0005-0000-0000-00008B730000}"/>
    <cellStyle name="Normal 81 3 3 4" xfId="24620" xr:uid="{00000000-0005-0000-0000-00008C730000}"/>
    <cellStyle name="Normal 81 3 3 5" xfId="37820" xr:uid="{00000000-0005-0000-0000-00008D730000}"/>
    <cellStyle name="Normal 81 3 4" xfId="5512" xr:uid="{00000000-0005-0000-0000-00008E730000}"/>
    <cellStyle name="Normal 81 3 4 2" xfId="18729" xr:uid="{00000000-0005-0000-0000-00008F730000}"/>
    <cellStyle name="Normal 81 3 4 2 2" xfId="30380" xr:uid="{00000000-0005-0000-0000-000090730000}"/>
    <cellStyle name="Normal 81 3 4 3" xfId="12925" xr:uid="{00000000-0005-0000-0000-000091730000}"/>
    <cellStyle name="Normal 81 3 4 4" xfId="24621" xr:uid="{00000000-0005-0000-0000-000092730000}"/>
    <cellStyle name="Normal 81 3 4 5" xfId="37821" xr:uid="{00000000-0005-0000-0000-000093730000}"/>
    <cellStyle name="Normal 81 3 5" xfId="18724" xr:uid="{00000000-0005-0000-0000-000094730000}"/>
    <cellStyle name="Normal 81 3 5 2" xfId="30375" xr:uid="{00000000-0005-0000-0000-000095730000}"/>
    <cellStyle name="Normal 81 3 6" xfId="12920" xr:uid="{00000000-0005-0000-0000-000096730000}"/>
    <cellStyle name="Normal 81 3 7" xfId="24616" xr:uid="{00000000-0005-0000-0000-000097730000}"/>
    <cellStyle name="Normal 81 3 8" xfId="37822" xr:uid="{00000000-0005-0000-0000-000098730000}"/>
    <cellStyle name="Normal 81 4" xfId="1697" xr:uid="{00000000-0005-0000-0000-000099730000}"/>
    <cellStyle name="Normal 81 4 2" xfId="3734" xr:uid="{00000000-0005-0000-0000-00009A730000}"/>
    <cellStyle name="Normal 81 4 2 2" xfId="7967" xr:uid="{00000000-0005-0000-0000-00009B730000}"/>
    <cellStyle name="Normal 81 4 2 2 2" xfId="18731" xr:uid="{00000000-0005-0000-0000-00009C730000}"/>
    <cellStyle name="Normal 81 4 2 2 3" xfId="30382" xr:uid="{00000000-0005-0000-0000-00009D730000}"/>
    <cellStyle name="Normal 81 4 2 2 4" xfId="37823" xr:uid="{00000000-0005-0000-0000-00009E730000}"/>
    <cellStyle name="Normal 81 4 2 3" xfId="12927" xr:uid="{00000000-0005-0000-0000-00009F730000}"/>
    <cellStyle name="Normal 81 4 2 4" xfId="24623" xr:uid="{00000000-0005-0000-0000-0000A0730000}"/>
    <cellStyle name="Normal 81 4 2 5" xfId="37824" xr:uid="{00000000-0005-0000-0000-0000A1730000}"/>
    <cellStyle name="Normal 81 4 3" xfId="6300" xr:uid="{00000000-0005-0000-0000-0000A2730000}"/>
    <cellStyle name="Normal 81 4 3 2" xfId="18732" xr:uid="{00000000-0005-0000-0000-0000A3730000}"/>
    <cellStyle name="Normal 81 4 3 2 2" xfId="30383" xr:uid="{00000000-0005-0000-0000-0000A4730000}"/>
    <cellStyle name="Normal 81 4 3 3" xfId="12928" xr:uid="{00000000-0005-0000-0000-0000A5730000}"/>
    <cellStyle name="Normal 81 4 3 4" xfId="24624" xr:uid="{00000000-0005-0000-0000-0000A6730000}"/>
    <cellStyle name="Normal 81 4 3 5" xfId="37825" xr:uid="{00000000-0005-0000-0000-0000A7730000}"/>
    <cellStyle name="Normal 81 4 4" xfId="18730" xr:uid="{00000000-0005-0000-0000-0000A8730000}"/>
    <cellStyle name="Normal 81 4 4 2" xfId="30381" xr:uid="{00000000-0005-0000-0000-0000A9730000}"/>
    <cellStyle name="Normal 81 4 5" xfId="12926" xr:uid="{00000000-0005-0000-0000-0000AA730000}"/>
    <cellStyle name="Normal 81 4 6" xfId="24622" xr:uid="{00000000-0005-0000-0000-0000AB730000}"/>
    <cellStyle name="Normal 81 4 7" xfId="37826" xr:uid="{00000000-0005-0000-0000-0000AC730000}"/>
    <cellStyle name="Normal 81 5" xfId="3729" xr:uid="{00000000-0005-0000-0000-0000AD730000}"/>
    <cellStyle name="Normal 81 5 2" xfId="7962" xr:uid="{00000000-0005-0000-0000-0000AE730000}"/>
    <cellStyle name="Normal 81 5 2 2" xfId="18733" xr:uid="{00000000-0005-0000-0000-0000AF730000}"/>
    <cellStyle name="Normal 81 5 2 3" xfId="30384" xr:uid="{00000000-0005-0000-0000-0000B0730000}"/>
    <cellStyle name="Normal 81 5 2 4" xfId="37827" xr:uid="{00000000-0005-0000-0000-0000B1730000}"/>
    <cellStyle name="Normal 81 5 3" xfId="12929" xr:uid="{00000000-0005-0000-0000-0000B2730000}"/>
    <cellStyle name="Normal 81 5 4" xfId="24625" xr:uid="{00000000-0005-0000-0000-0000B3730000}"/>
    <cellStyle name="Normal 81 5 5" xfId="37828" xr:uid="{00000000-0005-0000-0000-0000B4730000}"/>
    <cellStyle name="Normal 81 6" xfId="4819" xr:uid="{00000000-0005-0000-0000-0000B5730000}"/>
    <cellStyle name="Normal 81 6 2" xfId="18734" xr:uid="{00000000-0005-0000-0000-0000B6730000}"/>
    <cellStyle name="Normal 81 6 2 2" xfId="30385" xr:uid="{00000000-0005-0000-0000-0000B7730000}"/>
    <cellStyle name="Normal 81 6 3" xfId="12930" xr:uid="{00000000-0005-0000-0000-0000B8730000}"/>
    <cellStyle name="Normal 81 6 4" xfId="24626" xr:uid="{00000000-0005-0000-0000-0000B9730000}"/>
    <cellStyle name="Normal 81 6 5" xfId="37829" xr:uid="{00000000-0005-0000-0000-0000BA730000}"/>
    <cellStyle name="Normal 81 7" xfId="18717" xr:uid="{00000000-0005-0000-0000-0000BB730000}"/>
    <cellStyle name="Normal 81 7 2" xfId="30368" xr:uid="{00000000-0005-0000-0000-0000BC730000}"/>
    <cellStyle name="Normal 81 8" xfId="12913" xr:uid="{00000000-0005-0000-0000-0000BD730000}"/>
    <cellStyle name="Normal 81 9" xfId="24609" xr:uid="{00000000-0005-0000-0000-0000BE730000}"/>
    <cellStyle name="Normal 82" xfId="1698" xr:uid="{00000000-0005-0000-0000-0000BF730000}"/>
    <cellStyle name="Normal 82 10" xfId="37830" xr:uid="{00000000-0005-0000-0000-0000C0730000}"/>
    <cellStyle name="Normal 82 2" xfId="1699" xr:uid="{00000000-0005-0000-0000-0000C1730000}"/>
    <cellStyle name="Normal 82 2 2" xfId="1700" xr:uid="{00000000-0005-0000-0000-0000C2730000}"/>
    <cellStyle name="Normal 82 2 2 2" xfId="3737" xr:uid="{00000000-0005-0000-0000-0000C3730000}"/>
    <cellStyle name="Normal 82 2 2 2 2" xfId="7970" xr:uid="{00000000-0005-0000-0000-0000C4730000}"/>
    <cellStyle name="Normal 82 2 2 2 2 2" xfId="18738" xr:uid="{00000000-0005-0000-0000-0000C5730000}"/>
    <cellStyle name="Normal 82 2 2 2 2 3" xfId="30389" xr:uid="{00000000-0005-0000-0000-0000C6730000}"/>
    <cellStyle name="Normal 82 2 2 2 2 4" xfId="37831" xr:uid="{00000000-0005-0000-0000-0000C7730000}"/>
    <cellStyle name="Normal 82 2 2 2 3" xfId="12934" xr:uid="{00000000-0005-0000-0000-0000C8730000}"/>
    <cellStyle name="Normal 82 2 2 2 4" xfId="24630" xr:uid="{00000000-0005-0000-0000-0000C9730000}"/>
    <cellStyle name="Normal 82 2 2 2 5" xfId="37832" xr:uid="{00000000-0005-0000-0000-0000CA730000}"/>
    <cellStyle name="Normal 82 2 2 3" xfId="6301" xr:uid="{00000000-0005-0000-0000-0000CB730000}"/>
    <cellStyle name="Normal 82 2 2 3 2" xfId="18739" xr:uid="{00000000-0005-0000-0000-0000CC730000}"/>
    <cellStyle name="Normal 82 2 2 3 2 2" xfId="30390" xr:uid="{00000000-0005-0000-0000-0000CD730000}"/>
    <cellStyle name="Normal 82 2 2 3 3" xfId="12935" xr:uid="{00000000-0005-0000-0000-0000CE730000}"/>
    <cellStyle name="Normal 82 2 2 3 4" xfId="24631" xr:uid="{00000000-0005-0000-0000-0000CF730000}"/>
    <cellStyle name="Normal 82 2 2 3 5" xfId="37833" xr:uid="{00000000-0005-0000-0000-0000D0730000}"/>
    <cellStyle name="Normal 82 2 2 4" xfId="18737" xr:uid="{00000000-0005-0000-0000-0000D1730000}"/>
    <cellStyle name="Normal 82 2 2 4 2" xfId="30388" xr:uid="{00000000-0005-0000-0000-0000D2730000}"/>
    <cellStyle name="Normal 82 2 2 5" xfId="12933" xr:uid="{00000000-0005-0000-0000-0000D3730000}"/>
    <cellStyle name="Normal 82 2 2 6" xfId="24629" xr:uid="{00000000-0005-0000-0000-0000D4730000}"/>
    <cellStyle name="Normal 82 2 2 7" xfId="37834" xr:uid="{00000000-0005-0000-0000-0000D5730000}"/>
    <cellStyle name="Normal 82 2 3" xfId="3736" xr:uid="{00000000-0005-0000-0000-0000D6730000}"/>
    <cellStyle name="Normal 82 2 3 2" xfId="7969" xr:uid="{00000000-0005-0000-0000-0000D7730000}"/>
    <cellStyle name="Normal 82 2 3 2 2" xfId="18740" xr:uid="{00000000-0005-0000-0000-0000D8730000}"/>
    <cellStyle name="Normal 82 2 3 2 3" xfId="30391" xr:uid="{00000000-0005-0000-0000-0000D9730000}"/>
    <cellStyle name="Normal 82 2 3 2 4" xfId="37835" xr:uid="{00000000-0005-0000-0000-0000DA730000}"/>
    <cellStyle name="Normal 82 2 3 3" xfId="12936" xr:uid="{00000000-0005-0000-0000-0000DB730000}"/>
    <cellStyle name="Normal 82 2 3 4" xfId="24632" xr:uid="{00000000-0005-0000-0000-0000DC730000}"/>
    <cellStyle name="Normal 82 2 3 5" xfId="37836" xr:uid="{00000000-0005-0000-0000-0000DD730000}"/>
    <cellStyle name="Normal 82 2 4" xfId="5062" xr:uid="{00000000-0005-0000-0000-0000DE730000}"/>
    <cellStyle name="Normal 82 2 4 2" xfId="18741" xr:uid="{00000000-0005-0000-0000-0000DF730000}"/>
    <cellStyle name="Normal 82 2 4 2 2" xfId="30392" xr:uid="{00000000-0005-0000-0000-0000E0730000}"/>
    <cellStyle name="Normal 82 2 4 3" xfId="12937" xr:uid="{00000000-0005-0000-0000-0000E1730000}"/>
    <cellStyle name="Normal 82 2 4 4" xfId="24633" xr:uid="{00000000-0005-0000-0000-0000E2730000}"/>
    <cellStyle name="Normal 82 2 4 5" xfId="37837" xr:uid="{00000000-0005-0000-0000-0000E3730000}"/>
    <cellStyle name="Normal 82 2 5" xfId="18736" xr:uid="{00000000-0005-0000-0000-0000E4730000}"/>
    <cellStyle name="Normal 82 2 5 2" xfId="30387" xr:uid="{00000000-0005-0000-0000-0000E5730000}"/>
    <cellStyle name="Normal 82 2 6" xfId="12932" xr:uid="{00000000-0005-0000-0000-0000E6730000}"/>
    <cellStyle name="Normal 82 2 7" xfId="24628" xr:uid="{00000000-0005-0000-0000-0000E7730000}"/>
    <cellStyle name="Normal 82 2 8" xfId="37838" xr:uid="{00000000-0005-0000-0000-0000E8730000}"/>
    <cellStyle name="Normal 82 3" xfId="1701" xr:uid="{00000000-0005-0000-0000-0000E9730000}"/>
    <cellStyle name="Normal 82 3 2" xfId="1702" xr:uid="{00000000-0005-0000-0000-0000EA730000}"/>
    <cellStyle name="Normal 82 3 2 2" xfId="3739" xr:uid="{00000000-0005-0000-0000-0000EB730000}"/>
    <cellStyle name="Normal 82 3 2 2 2" xfId="7972" xr:uid="{00000000-0005-0000-0000-0000EC730000}"/>
    <cellStyle name="Normal 82 3 2 2 2 2" xfId="18744" xr:uid="{00000000-0005-0000-0000-0000ED730000}"/>
    <cellStyle name="Normal 82 3 2 2 2 3" xfId="30395" xr:uid="{00000000-0005-0000-0000-0000EE730000}"/>
    <cellStyle name="Normal 82 3 2 2 2 4" xfId="37839" xr:uid="{00000000-0005-0000-0000-0000EF730000}"/>
    <cellStyle name="Normal 82 3 2 2 3" xfId="12940" xr:uid="{00000000-0005-0000-0000-0000F0730000}"/>
    <cellStyle name="Normal 82 3 2 2 4" xfId="24636" xr:uid="{00000000-0005-0000-0000-0000F1730000}"/>
    <cellStyle name="Normal 82 3 2 2 5" xfId="37840" xr:uid="{00000000-0005-0000-0000-0000F2730000}"/>
    <cellStyle name="Normal 82 3 2 3" xfId="6302" xr:uid="{00000000-0005-0000-0000-0000F3730000}"/>
    <cellStyle name="Normal 82 3 2 3 2" xfId="18745" xr:uid="{00000000-0005-0000-0000-0000F4730000}"/>
    <cellStyle name="Normal 82 3 2 3 2 2" xfId="30396" xr:uid="{00000000-0005-0000-0000-0000F5730000}"/>
    <cellStyle name="Normal 82 3 2 3 3" xfId="12941" xr:uid="{00000000-0005-0000-0000-0000F6730000}"/>
    <cellStyle name="Normal 82 3 2 3 4" xfId="24637" xr:uid="{00000000-0005-0000-0000-0000F7730000}"/>
    <cellStyle name="Normal 82 3 2 3 5" xfId="37841" xr:uid="{00000000-0005-0000-0000-0000F8730000}"/>
    <cellStyle name="Normal 82 3 2 4" xfId="18743" xr:uid="{00000000-0005-0000-0000-0000F9730000}"/>
    <cellStyle name="Normal 82 3 2 4 2" xfId="30394" xr:uid="{00000000-0005-0000-0000-0000FA730000}"/>
    <cellStyle name="Normal 82 3 2 5" xfId="12939" xr:uid="{00000000-0005-0000-0000-0000FB730000}"/>
    <cellStyle name="Normal 82 3 2 6" xfId="24635" xr:uid="{00000000-0005-0000-0000-0000FC730000}"/>
    <cellStyle name="Normal 82 3 2 7" xfId="37842" xr:uid="{00000000-0005-0000-0000-0000FD730000}"/>
    <cellStyle name="Normal 82 3 3" xfId="3738" xr:uid="{00000000-0005-0000-0000-0000FE730000}"/>
    <cellStyle name="Normal 82 3 3 2" xfId="7971" xr:uid="{00000000-0005-0000-0000-0000FF730000}"/>
    <cellStyle name="Normal 82 3 3 2 2" xfId="18746" xr:uid="{00000000-0005-0000-0000-000000740000}"/>
    <cellStyle name="Normal 82 3 3 2 3" xfId="30397" xr:uid="{00000000-0005-0000-0000-000001740000}"/>
    <cellStyle name="Normal 82 3 3 2 4" xfId="37843" xr:uid="{00000000-0005-0000-0000-000002740000}"/>
    <cellStyle name="Normal 82 3 3 3" xfId="12942" xr:uid="{00000000-0005-0000-0000-000003740000}"/>
    <cellStyle name="Normal 82 3 3 4" xfId="24638" xr:uid="{00000000-0005-0000-0000-000004740000}"/>
    <cellStyle name="Normal 82 3 3 5" xfId="37844" xr:uid="{00000000-0005-0000-0000-000005740000}"/>
    <cellStyle name="Normal 82 3 4" xfId="5513" xr:uid="{00000000-0005-0000-0000-000006740000}"/>
    <cellStyle name="Normal 82 3 4 2" xfId="18747" xr:uid="{00000000-0005-0000-0000-000007740000}"/>
    <cellStyle name="Normal 82 3 4 2 2" xfId="30398" xr:uid="{00000000-0005-0000-0000-000008740000}"/>
    <cellStyle name="Normal 82 3 4 3" xfId="12943" xr:uid="{00000000-0005-0000-0000-000009740000}"/>
    <cellStyle name="Normal 82 3 4 4" xfId="24639" xr:uid="{00000000-0005-0000-0000-00000A740000}"/>
    <cellStyle name="Normal 82 3 4 5" xfId="37845" xr:uid="{00000000-0005-0000-0000-00000B740000}"/>
    <cellStyle name="Normal 82 3 5" xfId="18742" xr:uid="{00000000-0005-0000-0000-00000C740000}"/>
    <cellStyle name="Normal 82 3 5 2" xfId="30393" xr:uid="{00000000-0005-0000-0000-00000D740000}"/>
    <cellStyle name="Normal 82 3 6" xfId="12938" xr:uid="{00000000-0005-0000-0000-00000E740000}"/>
    <cellStyle name="Normal 82 3 7" xfId="24634" xr:uid="{00000000-0005-0000-0000-00000F740000}"/>
    <cellStyle name="Normal 82 3 8" xfId="37846" xr:uid="{00000000-0005-0000-0000-000010740000}"/>
    <cellStyle name="Normal 82 4" xfId="1703" xr:uid="{00000000-0005-0000-0000-000011740000}"/>
    <cellStyle name="Normal 82 4 2" xfId="3740" xr:uid="{00000000-0005-0000-0000-000012740000}"/>
    <cellStyle name="Normal 82 4 2 2" xfId="7973" xr:uid="{00000000-0005-0000-0000-000013740000}"/>
    <cellStyle name="Normal 82 4 2 2 2" xfId="18749" xr:uid="{00000000-0005-0000-0000-000014740000}"/>
    <cellStyle name="Normal 82 4 2 2 3" xfId="30400" xr:uid="{00000000-0005-0000-0000-000015740000}"/>
    <cellStyle name="Normal 82 4 2 2 4" xfId="37847" xr:uid="{00000000-0005-0000-0000-000016740000}"/>
    <cellStyle name="Normal 82 4 2 3" xfId="12945" xr:uid="{00000000-0005-0000-0000-000017740000}"/>
    <cellStyle name="Normal 82 4 2 4" xfId="24641" xr:uid="{00000000-0005-0000-0000-000018740000}"/>
    <cellStyle name="Normal 82 4 2 5" xfId="37848" xr:uid="{00000000-0005-0000-0000-000019740000}"/>
    <cellStyle name="Normal 82 4 3" xfId="6303" xr:uid="{00000000-0005-0000-0000-00001A740000}"/>
    <cellStyle name="Normal 82 4 3 2" xfId="18750" xr:uid="{00000000-0005-0000-0000-00001B740000}"/>
    <cellStyle name="Normal 82 4 3 2 2" xfId="30401" xr:uid="{00000000-0005-0000-0000-00001C740000}"/>
    <cellStyle name="Normal 82 4 3 3" xfId="12946" xr:uid="{00000000-0005-0000-0000-00001D740000}"/>
    <cellStyle name="Normal 82 4 3 4" xfId="24642" xr:uid="{00000000-0005-0000-0000-00001E740000}"/>
    <cellStyle name="Normal 82 4 3 5" xfId="37849" xr:uid="{00000000-0005-0000-0000-00001F740000}"/>
    <cellStyle name="Normal 82 4 4" xfId="18748" xr:uid="{00000000-0005-0000-0000-000020740000}"/>
    <cellStyle name="Normal 82 4 4 2" xfId="30399" xr:uid="{00000000-0005-0000-0000-000021740000}"/>
    <cellStyle name="Normal 82 4 5" xfId="12944" xr:uid="{00000000-0005-0000-0000-000022740000}"/>
    <cellStyle name="Normal 82 4 6" xfId="24640" xr:uid="{00000000-0005-0000-0000-000023740000}"/>
    <cellStyle name="Normal 82 4 7" xfId="37850" xr:uid="{00000000-0005-0000-0000-000024740000}"/>
    <cellStyle name="Normal 82 5" xfId="3735" xr:uid="{00000000-0005-0000-0000-000025740000}"/>
    <cellStyle name="Normal 82 5 2" xfId="7968" xr:uid="{00000000-0005-0000-0000-000026740000}"/>
    <cellStyle name="Normal 82 5 2 2" xfId="18751" xr:uid="{00000000-0005-0000-0000-000027740000}"/>
    <cellStyle name="Normal 82 5 2 3" xfId="30402" xr:uid="{00000000-0005-0000-0000-000028740000}"/>
    <cellStyle name="Normal 82 5 2 4" xfId="37851" xr:uid="{00000000-0005-0000-0000-000029740000}"/>
    <cellStyle name="Normal 82 5 3" xfId="12947" xr:uid="{00000000-0005-0000-0000-00002A740000}"/>
    <cellStyle name="Normal 82 5 4" xfId="24643" xr:uid="{00000000-0005-0000-0000-00002B740000}"/>
    <cellStyle name="Normal 82 5 5" xfId="37852" xr:uid="{00000000-0005-0000-0000-00002C740000}"/>
    <cellStyle name="Normal 82 6" xfId="4820" xr:uid="{00000000-0005-0000-0000-00002D740000}"/>
    <cellStyle name="Normal 82 6 2" xfId="18752" xr:uid="{00000000-0005-0000-0000-00002E740000}"/>
    <cellStyle name="Normal 82 6 2 2" xfId="30403" xr:uid="{00000000-0005-0000-0000-00002F740000}"/>
    <cellStyle name="Normal 82 6 3" xfId="12948" xr:uid="{00000000-0005-0000-0000-000030740000}"/>
    <cellStyle name="Normal 82 6 4" xfId="24644" xr:uid="{00000000-0005-0000-0000-000031740000}"/>
    <cellStyle name="Normal 82 6 5" xfId="37853" xr:uid="{00000000-0005-0000-0000-000032740000}"/>
    <cellStyle name="Normal 82 7" xfId="18735" xr:uid="{00000000-0005-0000-0000-000033740000}"/>
    <cellStyle name="Normal 82 7 2" xfId="30386" xr:uid="{00000000-0005-0000-0000-000034740000}"/>
    <cellStyle name="Normal 82 8" xfId="12931" xr:uid="{00000000-0005-0000-0000-000035740000}"/>
    <cellStyle name="Normal 82 9" xfId="24627" xr:uid="{00000000-0005-0000-0000-000036740000}"/>
    <cellStyle name="Normal 83" xfId="1704" xr:uid="{00000000-0005-0000-0000-000037740000}"/>
    <cellStyle name="Normal 84" xfId="1705" xr:uid="{00000000-0005-0000-0000-000038740000}"/>
    <cellStyle name="Normal 85" xfId="1706" xr:uid="{00000000-0005-0000-0000-000039740000}"/>
    <cellStyle name="Normal 86" xfId="1707" xr:uid="{00000000-0005-0000-0000-00003A740000}"/>
    <cellStyle name="Normal 87" xfId="1708" xr:uid="{00000000-0005-0000-0000-00003B740000}"/>
    <cellStyle name="Normal 88" xfId="1709" xr:uid="{00000000-0005-0000-0000-00003C740000}"/>
    <cellStyle name="Normal 89" xfId="1710" xr:uid="{00000000-0005-0000-0000-00003D740000}"/>
    <cellStyle name="Normal 9" xfId="1711" xr:uid="{00000000-0005-0000-0000-00003E740000}"/>
    <cellStyle name="Normal 9 10" xfId="1712" xr:uid="{00000000-0005-0000-0000-00003F740000}"/>
    <cellStyle name="Normal 9 10 10" xfId="24646" xr:uid="{00000000-0005-0000-0000-000040740000}"/>
    <cellStyle name="Normal 9 10 11" xfId="37854" xr:uid="{00000000-0005-0000-0000-000041740000}"/>
    <cellStyle name="Normal 9 10 2" xfId="1713" xr:uid="{00000000-0005-0000-0000-000042740000}"/>
    <cellStyle name="Normal 9 10 2 2" xfId="1714" xr:uid="{00000000-0005-0000-0000-000043740000}"/>
    <cellStyle name="Normal 9 10 2 2 2" xfId="3744" xr:uid="{00000000-0005-0000-0000-000044740000}"/>
    <cellStyle name="Normal 9 10 2 2 2 2" xfId="7977" xr:uid="{00000000-0005-0000-0000-000045740000}"/>
    <cellStyle name="Normal 9 10 2 2 2 2 2" xfId="18757" xr:uid="{00000000-0005-0000-0000-000046740000}"/>
    <cellStyle name="Normal 9 10 2 2 2 2 3" xfId="30408" xr:uid="{00000000-0005-0000-0000-000047740000}"/>
    <cellStyle name="Normal 9 10 2 2 2 2 4" xfId="37855" xr:uid="{00000000-0005-0000-0000-000048740000}"/>
    <cellStyle name="Normal 9 10 2 2 2 3" xfId="12953" xr:uid="{00000000-0005-0000-0000-000049740000}"/>
    <cellStyle name="Normal 9 10 2 2 2 4" xfId="24649" xr:uid="{00000000-0005-0000-0000-00004A740000}"/>
    <cellStyle name="Normal 9 10 2 2 2 5" xfId="37856" xr:uid="{00000000-0005-0000-0000-00004B740000}"/>
    <cellStyle name="Normal 9 10 2 2 3" xfId="6304" xr:uid="{00000000-0005-0000-0000-00004C740000}"/>
    <cellStyle name="Normal 9 10 2 2 3 2" xfId="18758" xr:uid="{00000000-0005-0000-0000-00004D740000}"/>
    <cellStyle name="Normal 9 10 2 2 3 2 2" xfId="30409" xr:uid="{00000000-0005-0000-0000-00004E740000}"/>
    <cellStyle name="Normal 9 10 2 2 3 3" xfId="12954" xr:uid="{00000000-0005-0000-0000-00004F740000}"/>
    <cellStyle name="Normal 9 10 2 2 3 4" xfId="24650" xr:uid="{00000000-0005-0000-0000-000050740000}"/>
    <cellStyle name="Normal 9 10 2 2 3 5" xfId="37857" xr:uid="{00000000-0005-0000-0000-000051740000}"/>
    <cellStyle name="Normal 9 10 2 2 4" xfId="18756" xr:uid="{00000000-0005-0000-0000-000052740000}"/>
    <cellStyle name="Normal 9 10 2 2 4 2" xfId="30407" xr:uid="{00000000-0005-0000-0000-000053740000}"/>
    <cellStyle name="Normal 9 10 2 2 5" xfId="12952" xr:uid="{00000000-0005-0000-0000-000054740000}"/>
    <cellStyle name="Normal 9 10 2 2 6" xfId="24648" xr:uid="{00000000-0005-0000-0000-000055740000}"/>
    <cellStyle name="Normal 9 10 2 2 7" xfId="37858" xr:uid="{00000000-0005-0000-0000-000056740000}"/>
    <cellStyle name="Normal 9 10 2 3" xfId="3743" xr:uid="{00000000-0005-0000-0000-000057740000}"/>
    <cellStyle name="Normal 9 10 2 3 2" xfId="7976" xr:uid="{00000000-0005-0000-0000-000058740000}"/>
    <cellStyle name="Normal 9 10 2 3 2 2" xfId="18759" xr:uid="{00000000-0005-0000-0000-000059740000}"/>
    <cellStyle name="Normal 9 10 2 3 2 3" xfId="30410" xr:uid="{00000000-0005-0000-0000-00005A740000}"/>
    <cellStyle name="Normal 9 10 2 3 2 4" xfId="37859" xr:uid="{00000000-0005-0000-0000-00005B740000}"/>
    <cellStyle name="Normal 9 10 2 3 3" xfId="12955" xr:uid="{00000000-0005-0000-0000-00005C740000}"/>
    <cellStyle name="Normal 9 10 2 3 4" xfId="24651" xr:uid="{00000000-0005-0000-0000-00005D740000}"/>
    <cellStyle name="Normal 9 10 2 3 5" xfId="37860" xr:uid="{00000000-0005-0000-0000-00005E740000}"/>
    <cellStyle name="Normal 9 10 2 4" xfId="5188" xr:uid="{00000000-0005-0000-0000-00005F740000}"/>
    <cellStyle name="Normal 9 10 2 4 2" xfId="18760" xr:uid="{00000000-0005-0000-0000-000060740000}"/>
    <cellStyle name="Normal 9 10 2 4 2 2" xfId="30411" xr:uid="{00000000-0005-0000-0000-000061740000}"/>
    <cellStyle name="Normal 9 10 2 4 3" xfId="12956" xr:uid="{00000000-0005-0000-0000-000062740000}"/>
    <cellStyle name="Normal 9 10 2 4 4" xfId="24652" xr:uid="{00000000-0005-0000-0000-000063740000}"/>
    <cellStyle name="Normal 9 10 2 4 5" xfId="37861" xr:uid="{00000000-0005-0000-0000-000064740000}"/>
    <cellStyle name="Normal 9 10 2 5" xfId="18755" xr:uid="{00000000-0005-0000-0000-000065740000}"/>
    <cellStyle name="Normal 9 10 2 5 2" xfId="30406" xr:uid="{00000000-0005-0000-0000-000066740000}"/>
    <cellStyle name="Normal 9 10 2 6" xfId="12951" xr:uid="{00000000-0005-0000-0000-000067740000}"/>
    <cellStyle name="Normal 9 10 2 7" xfId="24647" xr:uid="{00000000-0005-0000-0000-000068740000}"/>
    <cellStyle name="Normal 9 10 2 8" xfId="37862" xr:uid="{00000000-0005-0000-0000-000069740000}"/>
    <cellStyle name="Normal 9 10 3" xfId="1715" xr:uid="{00000000-0005-0000-0000-00006A740000}"/>
    <cellStyle name="Normal 9 10 3 2" xfId="1716" xr:uid="{00000000-0005-0000-0000-00006B740000}"/>
    <cellStyle name="Normal 9 10 3 2 2" xfId="3746" xr:uid="{00000000-0005-0000-0000-00006C740000}"/>
    <cellStyle name="Normal 9 10 3 2 2 2" xfId="7979" xr:uid="{00000000-0005-0000-0000-00006D740000}"/>
    <cellStyle name="Normal 9 10 3 2 2 2 2" xfId="18763" xr:uid="{00000000-0005-0000-0000-00006E740000}"/>
    <cellStyle name="Normal 9 10 3 2 2 2 3" xfId="30414" xr:uid="{00000000-0005-0000-0000-00006F740000}"/>
    <cellStyle name="Normal 9 10 3 2 2 2 4" xfId="37863" xr:uid="{00000000-0005-0000-0000-000070740000}"/>
    <cellStyle name="Normal 9 10 3 2 2 3" xfId="12959" xr:uid="{00000000-0005-0000-0000-000071740000}"/>
    <cellStyle name="Normal 9 10 3 2 2 4" xfId="24655" xr:uid="{00000000-0005-0000-0000-000072740000}"/>
    <cellStyle name="Normal 9 10 3 2 2 5" xfId="37864" xr:uid="{00000000-0005-0000-0000-000073740000}"/>
    <cellStyle name="Normal 9 10 3 2 3" xfId="6305" xr:uid="{00000000-0005-0000-0000-000074740000}"/>
    <cellStyle name="Normal 9 10 3 2 3 2" xfId="18764" xr:uid="{00000000-0005-0000-0000-000075740000}"/>
    <cellStyle name="Normal 9 10 3 2 3 2 2" xfId="30415" xr:uid="{00000000-0005-0000-0000-000076740000}"/>
    <cellStyle name="Normal 9 10 3 2 3 3" xfId="12960" xr:uid="{00000000-0005-0000-0000-000077740000}"/>
    <cellStyle name="Normal 9 10 3 2 3 4" xfId="24656" xr:uid="{00000000-0005-0000-0000-000078740000}"/>
    <cellStyle name="Normal 9 10 3 2 3 5" xfId="37865" xr:uid="{00000000-0005-0000-0000-000079740000}"/>
    <cellStyle name="Normal 9 10 3 2 4" xfId="18762" xr:uid="{00000000-0005-0000-0000-00007A740000}"/>
    <cellStyle name="Normal 9 10 3 2 4 2" xfId="30413" xr:uid="{00000000-0005-0000-0000-00007B740000}"/>
    <cellStyle name="Normal 9 10 3 2 5" xfId="12958" xr:uid="{00000000-0005-0000-0000-00007C740000}"/>
    <cellStyle name="Normal 9 10 3 2 6" xfId="24654" xr:uid="{00000000-0005-0000-0000-00007D740000}"/>
    <cellStyle name="Normal 9 10 3 2 7" xfId="37866" xr:uid="{00000000-0005-0000-0000-00007E740000}"/>
    <cellStyle name="Normal 9 10 3 3" xfId="3745" xr:uid="{00000000-0005-0000-0000-00007F740000}"/>
    <cellStyle name="Normal 9 10 3 3 2" xfId="7978" xr:uid="{00000000-0005-0000-0000-000080740000}"/>
    <cellStyle name="Normal 9 10 3 3 2 2" xfId="18765" xr:uid="{00000000-0005-0000-0000-000081740000}"/>
    <cellStyle name="Normal 9 10 3 3 2 3" xfId="30416" xr:uid="{00000000-0005-0000-0000-000082740000}"/>
    <cellStyle name="Normal 9 10 3 3 2 4" xfId="37867" xr:uid="{00000000-0005-0000-0000-000083740000}"/>
    <cellStyle name="Normal 9 10 3 3 3" xfId="12961" xr:uid="{00000000-0005-0000-0000-000084740000}"/>
    <cellStyle name="Normal 9 10 3 3 4" xfId="24657" xr:uid="{00000000-0005-0000-0000-000085740000}"/>
    <cellStyle name="Normal 9 10 3 3 5" xfId="37868" xr:uid="{00000000-0005-0000-0000-000086740000}"/>
    <cellStyle name="Normal 9 10 3 4" xfId="4946" xr:uid="{00000000-0005-0000-0000-000087740000}"/>
    <cellStyle name="Normal 9 10 3 4 2" xfId="18766" xr:uid="{00000000-0005-0000-0000-000088740000}"/>
    <cellStyle name="Normal 9 10 3 4 2 2" xfId="30417" xr:uid="{00000000-0005-0000-0000-000089740000}"/>
    <cellStyle name="Normal 9 10 3 4 3" xfId="12962" xr:uid="{00000000-0005-0000-0000-00008A740000}"/>
    <cellStyle name="Normal 9 10 3 4 4" xfId="24658" xr:uid="{00000000-0005-0000-0000-00008B740000}"/>
    <cellStyle name="Normal 9 10 3 4 5" xfId="37869" xr:uid="{00000000-0005-0000-0000-00008C740000}"/>
    <cellStyle name="Normal 9 10 3 5" xfId="18761" xr:uid="{00000000-0005-0000-0000-00008D740000}"/>
    <cellStyle name="Normal 9 10 3 5 2" xfId="30412" xr:uid="{00000000-0005-0000-0000-00008E740000}"/>
    <cellStyle name="Normal 9 10 3 6" xfId="12957" xr:uid="{00000000-0005-0000-0000-00008F740000}"/>
    <cellStyle name="Normal 9 10 3 7" xfId="24653" xr:uid="{00000000-0005-0000-0000-000090740000}"/>
    <cellStyle name="Normal 9 10 3 8" xfId="37870" xr:uid="{00000000-0005-0000-0000-000091740000}"/>
    <cellStyle name="Normal 9 10 4" xfId="1717" xr:uid="{00000000-0005-0000-0000-000092740000}"/>
    <cellStyle name="Normal 9 10 4 2" xfId="1718" xr:uid="{00000000-0005-0000-0000-000093740000}"/>
    <cellStyle name="Normal 9 10 4 2 2" xfId="3748" xr:uid="{00000000-0005-0000-0000-000094740000}"/>
    <cellStyle name="Normal 9 10 4 2 2 2" xfId="7981" xr:uid="{00000000-0005-0000-0000-000095740000}"/>
    <cellStyle name="Normal 9 10 4 2 2 2 2" xfId="18769" xr:uid="{00000000-0005-0000-0000-000096740000}"/>
    <cellStyle name="Normal 9 10 4 2 2 2 3" xfId="30420" xr:uid="{00000000-0005-0000-0000-000097740000}"/>
    <cellStyle name="Normal 9 10 4 2 2 2 4" xfId="37871" xr:uid="{00000000-0005-0000-0000-000098740000}"/>
    <cellStyle name="Normal 9 10 4 2 2 3" xfId="12965" xr:uid="{00000000-0005-0000-0000-000099740000}"/>
    <cellStyle name="Normal 9 10 4 2 2 4" xfId="24661" xr:uid="{00000000-0005-0000-0000-00009A740000}"/>
    <cellStyle name="Normal 9 10 4 2 2 5" xfId="37872" xr:uid="{00000000-0005-0000-0000-00009B740000}"/>
    <cellStyle name="Normal 9 10 4 2 3" xfId="6306" xr:uid="{00000000-0005-0000-0000-00009C740000}"/>
    <cellStyle name="Normal 9 10 4 2 3 2" xfId="18770" xr:uid="{00000000-0005-0000-0000-00009D740000}"/>
    <cellStyle name="Normal 9 10 4 2 3 2 2" xfId="30421" xr:uid="{00000000-0005-0000-0000-00009E740000}"/>
    <cellStyle name="Normal 9 10 4 2 3 3" xfId="12966" xr:uid="{00000000-0005-0000-0000-00009F740000}"/>
    <cellStyle name="Normal 9 10 4 2 3 4" xfId="24662" xr:uid="{00000000-0005-0000-0000-0000A0740000}"/>
    <cellStyle name="Normal 9 10 4 2 3 5" xfId="37873" xr:uid="{00000000-0005-0000-0000-0000A1740000}"/>
    <cellStyle name="Normal 9 10 4 2 4" xfId="18768" xr:uid="{00000000-0005-0000-0000-0000A2740000}"/>
    <cellStyle name="Normal 9 10 4 2 4 2" xfId="30419" xr:uid="{00000000-0005-0000-0000-0000A3740000}"/>
    <cellStyle name="Normal 9 10 4 2 5" xfId="12964" xr:uid="{00000000-0005-0000-0000-0000A4740000}"/>
    <cellStyle name="Normal 9 10 4 2 6" xfId="24660" xr:uid="{00000000-0005-0000-0000-0000A5740000}"/>
    <cellStyle name="Normal 9 10 4 2 7" xfId="37874" xr:uid="{00000000-0005-0000-0000-0000A6740000}"/>
    <cellStyle name="Normal 9 10 4 3" xfId="3747" xr:uid="{00000000-0005-0000-0000-0000A7740000}"/>
    <cellStyle name="Normal 9 10 4 3 2" xfId="7980" xr:uid="{00000000-0005-0000-0000-0000A8740000}"/>
    <cellStyle name="Normal 9 10 4 3 2 2" xfId="18771" xr:uid="{00000000-0005-0000-0000-0000A9740000}"/>
    <cellStyle name="Normal 9 10 4 3 2 3" xfId="30422" xr:uid="{00000000-0005-0000-0000-0000AA740000}"/>
    <cellStyle name="Normal 9 10 4 3 2 4" xfId="37875" xr:uid="{00000000-0005-0000-0000-0000AB740000}"/>
    <cellStyle name="Normal 9 10 4 3 3" xfId="12967" xr:uid="{00000000-0005-0000-0000-0000AC740000}"/>
    <cellStyle name="Normal 9 10 4 3 4" xfId="24663" xr:uid="{00000000-0005-0000-0000-0000AD740000}"/>
    <cellStyle name="Normal 9 10 4 3 5" xfId="37876" xr:uid="{00000000-0005-0000-0000-0000AE740000}"/>
    <cellStyle name="Normal 9 10 4 4" xfId="5397" xr:uid="{00000000-0005-0000-0000-0000AF740000}"/>
    <cellStyle name="Normal 9 10 4 4 2" xfId="18772" xr:uid="{00000000-0005-0000-0000-0000B0740000}"/>
    <cellStyle name="Normal 9 10 4 4 2 2" xfId="30423" xr:uid="{00000000-0005-0000-0000-0000B1740000}"/>
    <cellStyle name="Normal 9 10 4 4 3" xfId="12968" xr:uid="{00000000-0005-0000-0000-0000B2740000}"/>
    <cellStyle name="Normal 9 10 4 4 4" xfId="24664" xr:uid="{00000000-0005-0000-0000-0000B3740000}"/>
    <cellStyle name="Normal 9 10 4 4 5" xfId="37877" xr:uid="{00000000-0005-0000-0000-0000B4740000}"/>
    <cellStyle name="Normal 9 10 4 5" xfId="18767" xr:uid="{00000000-0005-0000-0000-0000B5740000}"/>
    <cellStyle name="Normal 9 10 4 5 2" xfId="30418" xr:uid="{00000000-0005-0000-0000-0000B6740000}"/>
    <cellStyle name="Normal 9 10 4 6" xfId="12963" xr:uid="{00000000-0005-0000-0000-0000B7740000}"/>
    <cellStyle name="Normal 9 10 4 7" xfId="24659" xr:uid="{00000000-0005-0000-0000-0000B8740000}"/>
    <cellStyle name="Normal 9 10 4 8" xfId="37878" xr:uid="{00000000-0005-0000-0000-0000B9740000}"/>
    <cellStyle name="Normal 9 10 5" xfId="1719" xr:uid="{00000000-0005-0000-0000-0000BA740000}"/>
    <cellStyle name="Normal 9 10 5 2" xfId="3749" xr:uid="{00000000-0005-0000-0000-0000BB740000}"/>
    <cellStyle name="Normal 9 10 5 2 2" xfId="7982" xr:uid="{00000000-0005-0000-0000-0000BC740000}"/>
    <cellStyle name="Normal 9 10 5 2 2 2" xfId="18774" xr:uid="{00000000-0005-0000-0000-0000BD740000}"/>
    <cellStyle name="Normal 9 10 5 2 2 3" xfId="30425" xr:uid="{00000000-0005-0000-0000-0000BE740000}"/>
    <cellStyle name="Normal 9 10 5 2 2 4" xfId="37879" xr:uid="{00000000-0005-0000-0000-0000BF740000}"/>
    <cellStyle name="Normal 9 10 5 2 3" xfId="12970" xr:uid="{00000000-0005-0000-0000-0000C0740000}"/>
    <cellStyle name="Normal 9 10 5 2 4" xfId="24666" xr:uid="{00000000-0005-0000-0000-0000C1740000}"/>
    <cellStyle name="Normal 9 10 5 2 5" xfId="37880" xr:uid="{00000000-0005-0000-0000-0000C2740000}"/>
    <cellStyle name="Normal 9 10 5 3" xfId="6307" xr:uid="{00000000-0005-0000-0000-0000C3740000}"/>
    <cellStyle name="Normal 9 10 5 3 2" xfId="18775" xr:uid="{00000000-0005-0000-0000-0000C4740000}"/>
    <cellStyle name="Normal 9 10 5 3 2 2" xfId="30426" xr:uid="{00000000-0005-0000-0000-0000C5740000}"/>
    <cellStyle name="Normal 9 10 5 3 3" xfId="12971" xr:uid="{00000000-0005-0000-0000-0000C6740000}"/>
    <cellStyle name="Normal 9 10 5 3 4" xfId="24667" xr:uid="{00000000-0005-0000-0000-0000C7740000}"/>
    <cellStyle name="Normal 9 10 5 3 5" xfId="37881" xr:uid="{00000000-0005-0000-0000-0000C8740000}"/>
    <cellStyle name="Normal 9 10 5 4" xfId="18773" xr:uid="{00000000-0005-0000-0000-0000C9740000}"/>
    <cellStyle name="Normal 9 10 5 4 2" xfId="30424" xr:uid="{00000000-0005-0000-0000-0000CA740000}"/>
    <cellStyle name="Normal 9 10 5 5" xfId="12969" xr:uid="{00000000-0005-0000-0000-0000CB740000}"/>
    <cellStyle name="Normal 9 10 5 6" xfId="24665" xr:uid="{00000000-0005-0000-0000-0000CC740000}"/>
    <cellStyle name="Normal 9 10 5 7" xfId="37882" xr:uid="{00000000-0005-0000-0000-0000CD740000}"/>
    <cellStyle name="Normal 9 10 6" xfId="3742" xr:uid="{00000000-0005-0000-0000-0000CE740000}"/>
    <cellStyle name="Normal 9 10 6 2" xfId="7975" xr:uid="{00000000-0005-0000-0000-0000CF740000}"/>
    <cellStyle name="Normal 9 10 6 2 2" xfId="18776" xr:uid="{00000000-0005-0000-0000-0000D0740000}"/>
    <cellStyle name="Normal 9 10 6 2 3" xfId="30427" xr:uid="{00000000-0005-0000-0000-0000D1740000}"/>
    <cellStyle name="Normal 9 10 6 2 4" xfId="37883" xr:uid="{00000000-0005-0000-0000-0000D2740000}"/>
    <cellStyle name="Normal 9 10 6 3" xfId="12972" xr:uid="{00000000-0005-0000-0000-0000D3740000}"/>
    <cellStyle name="Normal 9 10 6 4" xfId="24668" xr:uid="{00000000-0005-0000-0000-0000D4740000}"/>
    <cellStyle name="Normal 9 10 6 5" xfId="37884" xr:uid="{00000000-0005-0000-0000-0000D5740000}"/>
    <cellStyle name="Normal 9 10 7" xfId="4704" xr:uid="{00000000-0005-0000-0000-0000D6740000}"/>
    <cellStyle name="Normal 9 10 7 2" xfId="18777" xr:uid="{00000000-0005-0000-0000-0000D7740000}"/>
    <cellStyle name="Normal 9 10 7 2 2" xfId="30428" xr:uid="{00000000-0005-0000-0000-0000D8740000}"/>
    <cellStyle name="Normal 9 10 7 3" xfId="12973" xr:uid="{00000000-0005-0000-0000-0000D9740000}"/>
    <cellStyle name="Normal 9 10 7 4" xfId="24669" xr:uid="{00000000-0005-0000-0000-0000DA740000}"/>
    <cellStyle name="Normal 9 10 7 5" xfId="37885" xr:uid="{00000000-0005-0000-0000-0000DB740000}"/>
    <cellStyle name="Normal 9 10 8" xfId="18754" xr:uid="{00000000-0005-0000-0000-0000DC740000}"/>
    <cellStyle name="Normal 9 10 8 2" xfId="30405" xr:uid="{00000000-0005-0000-0000-0000DD740000}"/>
    <cellStyle name="Normal 9 10 9" xfId="12950" xr:uid="{00000000-0005-0000-0000-0000DE740000}"/>
    <cellStyle name="Normal 9 11" xfId="1720" xr:uid="{00000000-0005-0000-0000-0000DF740000}"/>
    <cellStyle name="Normal 9 12" xfId="1721" xr:uid="{00000000-0005-0000-0000-0000E0740000}"/>
    <cellStyle name="Normal 9 12 2" xfId="1722" xr:uid="{00000000-0005-0000-0000-0000E1740000}"/>
    <cellStyle name="Normal 9 12 2 2" xfId="3751" xr:uid="{00000000-0005-0000-0000-0000E2740000}"/>
    <cellStyle name="Normal 9 12 2 2 2" xfId="7984" xr:uid="{00000000-0005-0000-0000-0000E3740000}"/>
    <cellStyle name="Normal 9 12 2 2 2 2" xfId="18780" xr:uid="{00000000-0005-0000-0000-0000E4740000}"/>
    <cellStyle name="Normal 9 12 2 2 2 3" xfId="30431" xr:uid="{00000000-0005-0000-0000-0000E5740000}"/>
    <cellStyle name="Normal 9 12 2 2 2 4" xfId="37886" xr:uid="{00000000-0005-0000-0000-0000E6740000}"/>
    <cellStyle name="Normal 9 12 2 2 3" xfId="12976" xr:uid="{00000000-0005-0000-0000-0000E7740000}"/>
    <cellStyle name="Normal 9 12 2 2 4" xfId="24672" xr:uid="{00000000-0005-0000-0000-0000E8740000}"/>
    <cellStyle name="Normal 9 12 2 2 5" xfId="37887" xr:uid="{00000000-0005-0000-0000-0000E9740000}"/>
    <cellStyle name="Normal 9 12 2 3" xfId="6308" xr:uid="{00000000-0005-0000-0000-0000EA740000}"/>
    <cellStyle name="Normal 9 12 2 3 2" xfId="18781" xr:uid="{00000000-0005-0000-0000-0000EB740000}"/>
    <cellStyle name="Normal 9 12 2 3 2 2" xfId="30432" xr:uid="{00000000-0005-0000-0000-0000EC740000}"/>
    <cellStyle name="Normal 9 12 2 3 3" xfId="12977" xr:uid="{00000000-0005-0000-0000-0000ED740000}"/>
    <cellStyle name="Normal 9 12 2 3 4" xfId="24673" xr:uid="{00000000-0005-0000-0000-0000EE740000}"/>
    <cellStyle name="Normal 9 12 2 3 5" xfId="37888" xr:uid="{00000000-0005-0000-0000-0000EF740000}"/>
    <cellStyle name="Normal 9 12 2 4" xfId="18779" xr:uid="{00000000-0005-0000-0000-0000F0740000}"/>
    <cellStyle name="Normal 9 12 2 4 2" xfId="30430" xr:uid="{00000000-0005-0000-0000-0000F1740000}"/>
    <cellStyle name="Normal 9 12 2 5" xfId="12975" xr:uid="{00000000-0005-0000-0000-0000F2740000}"/>
    <cellStyle name="Normal 9 12 2 6" xfId="24671" xr:uid="{00000000-0005-0000-0000-0000F3740000}"/>
    <cellStyle name="Normal 9 12 2 7" xfId="37889" xr:uid="{00000000-0005-0000-0000-0000F4740000}"/>
    <cellStyle name="Normal 9 12 3" xfId="3750" xr:uid="{00000000-0005-0000-0000-0000F5740000}"/>
    <cellStyle name="Normal 9 12 3 2" xfId="7983" xr:uid="{00000000-0005-0000-0000-0000F6740000}"/>
    <cellStyle name="Normal 9 12 3 2 2" xfId="18782" xr:uid="{00000000-0005-0000-0000-0000F7740000}"/>
    <cellStyle name="Normal 9 12 3 2 3" xfId="30433" xr:uid="{00000000-0005-0000-0000-0000F8740000}"/>
    <cellStyle name="Normal 9 12 3 2 4" xfId="37890" xr:uid="{00000000-0005-0000-0000-0000F9740000}"/>
    <cellStyle name="Normal 9 12 3 3" xfId="12978" xr:uid="{00000000-0005-0000-0000-0000FA740000}"/>
    <cellStyle name="Normal 9 12 3 4" xfId="24674" xr:uid="{00000000-0005-0000-0000-0000FB740000}"/>
    <cellStyle name="Normal 9 12 3 5" xfId="37891" xr:uid="{00000000-0005-0000-0000-0000FC740000}"/>
    <cellStyle name="Normal 9 12 4" xfId="5068" xr:uid="{00000000-0005-0000-0000-0000FD740000}"/>
    <cellStyle name="Normal 9 12 4 2" xfId="18783" xr:uid="{00000000-0005-0000-0000-0000FE740000}"/>
    <cellStyle name="Normal 9 12 4 2 2" xfId="30434" xr:uid="{00000000-0005-0000-0000-0000FF740000}"/>
    <cellStyle name="Normal 9 12 4 3" xfId="12979" xr:uid="{00000000-0005-0000-0000-000000750000}"/>
    <cellStyle name="Normal 9 12 4 4" xfId="24675" xr:uid="{00000000-0005-0000-0000-000001750000}"/>
    <cellStyle name="Normal 9 12 4 5" xfId="37892" xr:uid="{00000000-0005-0000-0000-000002750000}"/>
    <cellStyle name="Normal 9 12 5" xfId="18778" xr:uid="{00000000-0005-0000-0000-000003750000}"/>
    <cellStyle name="Normal 9 12 5 2" xfId="30429" xr:uid="{00000000-0005-0000-0000-000004750000}"/>
    <cellStyle name="Normal 9 12 6" xfId="12974" xr:uid="{00000000-0005-0000-0000-000005750000}"/>
    <cellStyle name="Normal 9 12 7" xfId="24670" xr:uid="{00000000-0005-0000-0000-000006750000}"/>
    <cellStyle name="Normal 9 12 8" xfId="37893" xr:uid="{00000000-0005-0000-0000-000007750000}"/>
    <cellStyle name="Normal 9 13" xfId="1723" xr:uid="{00000000-0005-0000-0000-000008750000}"/>
    <cellStyle name="Normal 9 13 2" xfId="1724" xr:uid="{00000000-0005-0000-0000-000009750000}"/>
    <cellStyle name="Normal 9 13 2 2" xfId="3753" xr:uid="{00000000-0005-0000-0000-00000A750000}"/>
    <cellStyle name="Normal 9 13 2 2 2" xfId="7986" xr:uid="{00000000-0005-0000-0000-00000B750000}"/>
    <cellStyle name="Normal 9 13 2 2 2 2" xfId="18786" xr:uid="{00000000-0005-0000-0000-00000C750000}"/>
    <cellStyle name="Normal 9 13 2 2 2 3" xfId="30437" xr:uid="{00000000-0005-0000-0000-00000D750000}"/>
    <cellStyle name="Normal 9 13 2 2 2 4" xfId="37894" xr:uid="{00000000-0005-0000-0000-00000E750000}"/>
    <cellStyle name="Normal 9 13 2 2 3" xfId="12982" xr:uid="{00000000-0005-0000-0000-00000F750000}"/>
    <cellStyle name="Normal 9 13 2 2 4" xfId="24678" xr:uid="{00000000-0005-0000-0000-000010750000}"/>
    <cellStyle name="Normal 9 13 2 2 5" xfId="37895" xr:uid="{00000000-0005-0000-0000-000011750000}"/>
    <cellStyle name="Normal 9 13 2 3" xfId="6309" xr:uid="{00000000-0005-0000-0000-000012750000}"/>
    <cellStyle name="Normal 9 13 2 3 2" xfId="18787" xr:uid="{00000000-0005-0000-0000-000013750000}"/>
    <cellStyle name="Normal 9 13 2 3 2 2" xfId="30438" xr:uid="{00000000-0005-0000-0000-000014750000}"/>
    <cellStyle name="Normal 9 13 2 3 3" xfId="12983" xr:uid="{00000000-0005-0000-0000-000015750000}"/>
    <cellStyle name="Normal 9 13 2 3 4" xfId="24679" xr:uid="{00000000-0005-0000-0000-000016750000}"/>
    <cellStyle name="Normal 9 13 2 3 5" xfId="37896" xr:uid="{00000000-0005-0000-0000-000017750000}"/>
    <cellStyle name="Normal 9 13 2 4" xfId="18785" xr:uid="{00000000-0005-0000-0000-000018750000}"/>
    <cellStyle name="Normal 9 13 2 4 2" xfId="30436" xr:uid="{00000000-0005-0000-0000-000019750000}"/>
    <cellStyle name="Normal 9 13 2 5" xfId="12981" xr:uid="{00000000-0005-0000-0000-00001A750000}"/>
    <cellStyle name="Normal 9 13 2 6" xfId="24677" xr:uid="{00000000-0005-0000-0000-00001B750000}"/>
    <cellStyle name="Normal 9 13 2 7" xfId="37897" xr:uid="{00000000-0005-0000-0000-00001C750000}"/>
    <cellStyle name="Normal 9 13 3" xfId="3752" xr:uid="{00000000-0005-0000-0000-00001D750000}"/>
    <cellStyle name="Normal 9 13 3 2" xfId="7985" xr:uid="{00000000-0005-0000-0000-00001E750000}"/>
    <cellStyle name="Normal 9 13 3 2 2" xfId="18788" xr:uid="{00000000-0005-0000-0000-00001F750000}"/>
    <cellStyle name="Normal 9 13 3 2 3" xfId="30439" xr:uid="{00000000-0005-0000-0000-000020750000}"/>
    <cellStyle name="Normal 9 13 3 2 4" xfId="37898" xr:uid="{00000000-0005-0000-0000-000021750000}"/>
    <cellStyle name="Normal 9 13 3 3" xfId="12984" xr:uid="{00000000-0005-0000-0000-000022750000}"/>
    <cellStyle name="Normal 9 13 3 4" xfId="24680" xr:uid="{00000000-0005-0000-0000-000023750000}"/>
    <cellStyle name="Normal 9 13 3 5" xfId="37899" xr:uid="{00000000-0005-0000-0000-000024750000}"/>
    <cellStyle name="Normal 9 13 4" xfId="4826" xr:uid="{00000000-0005-0000-0000-000025750000}"/>
    <cellStyle name="Normal 9 13 4 2" xfId="18789" xr:uid="{00000000-0005-0000-0000-000026750000}"/>
    <cellStyle name="Normal 9 13 4 2 2" xfId="30440" xr:uid="{00000000-0005-0000-0000-000027750000}"/>
    <cellStyle name="Normal 9 13 4 3" xfId="12985" xr:uid="{00000000-0005-0000-0000-000028750000}"/>
    <cellStyle name="Normal 9 13 4 4" xfId="24681" xr:uid="{00000000-0005-0000-0000-000029750000}"/>
    <cellStyle name="Normal 9 13 4 5" xfId="37900" xr:uid="{00000000-0005-0000-0000-00002A750000}"/>
    <cellStyle name="Normal 9 13 5" xfId="18784" xr:uid="{00000000-0005-0000-0000-00002B750000}"/>
    <cellStyle name="Normal 9 13 5 2" xfId="30435" xr:uid="{00000000-0005-0000-0000-00002C750000}"/>
    <cellStyle name="Normal 9 13 6" xfId="12980" xr:uid="{00000000-0005-0000-0000-00002D750000}"/>
    <cellStyle name="Normal 9 13 7" xfId="24676" xr:uid="{00000000-0005-0000-0000-00002E750000}"/>
    <cellStyle name="Normal 9 13 8" xfId="37901" xr:uid="{00000000-0005-0000-0000-00002F750000}"/>
    <cellStyle name="Normal 9 14" xfId="1725" xr:uid="{00000000-0005-0000-0000-000030750000}"/>
    <cellStyle name="Normal 9 14 2" xfId="1726" xr:uid="{00000000-0005-0000-0000-000031750000}"/>
    <cellStyle name="Normal 9 14 2 2" xfId="3755" xr:uid="{00000000-0005-0000-0000-000032750000}"/>
    <cellStyle name="Normal 9 14 2 2 2" xfId="7988" xr:uid="{00000000-0005-0000-0000-000033750000}"/>
    <cellStyle name="Normal 9 14 2 2 2 2" xfId="18792" xr:uid="{00000000-0005-0000-0000-000034750000}"/>
    <cellStyle name="Normal 9 14 2 2 2 3" xfId="30443" xr:uid="{00000000-0005-0000-0000-000035750000}"/>
    <cellStyle name="Normal 9 14 2 2 2 4" xfId="37902" xr:uid="{00000000-0005-0000-0000-000036750000}"/>
    <cellStyle name="Normal 9 14 2 2 3" xfId="12988" xr:uid="{00000000-0005-0000-0000-000037750000}"/>
    <cellStyle name="Normal 9 14 2 2 4" xfId="24684" xr:uid="{00000000-0005-0000-0000-000038750000}"/>
    <cellStyle name="Normal 9 14 2 2 5" xfId="37903" xr:uid="{00000000-0005-0000-0000-000039750000}"/>
    <cellStyle name="Normal 9 14 2 3" xfId="6310" xr:uid="{00000000-0005-0000-0000-00003A750000}"/>
    <cellStyle name="Normal 9 14 2 3 2" xfId="18793" xr:uid="{00000000-0005-0000-0000-00003B750000}"/>
    <cellStyle name="Normal 9 14 2 3 2 2" xfId="30444" xr:uid="{00000000-0005-0000-0000-00003C750000}"/>
    <cellStyle name="Normal 9 14 2 3 3" xfId="12989" xr:uid="{00000000-0005-0000-0000-00003D750000}"/>
    <cellStyle name="Normal 9 14 2 3 4" xfId="24685" xr:uid="{00000000-0005-0000-0000-00003E750000}"/>
    <cellStyle name="Normal 9 14 2 3 5" xfId="37904" xr:uid="{00000000-0005-0000-0000-00003F750000}"/>
    <cellStyle name="Normal 9 14 2 4" xfId="18791" xr:uid="{00000000-0005-0000-0000-000040750000}"/>
    <cellStyle name="Normal 9 14 2 4 2" xfId="30442" xr:uid="{00000000-0005-0000-0000-000041750000}"/>
    <cellStyle name="Normal 9 14 2 5" xfId="12987" xr:uid="{00000000-0005-0000-0000-000042750000}"/>
    <cellStyle name="Normal 9 14 2 6" xfId="24683" xr:uid="{00000000-0005-0000-0000-000043750000}"/>
    <cellStyle name="Normal 9 14 2 7" xfId="37905" xr:uid="{00000000-0005-0000-0000-000044750000}"/>
    <cellStyle name="Normal 9 14 3" xfId="3754" xr:uid="{00000000-0005-0000-0000-000045750000}"/>
    <cellStyle name="Normal 9 14 3 2" xfId="7987" xr:uid="{00000000-0005-0000-0000-000046750000}"/>
    <cellStyle name="Normal 9 14 3 2 2" xfId="18794" xr:uid="{00000000-0005-0000-0000-000047750000}"/>
    <cellStyle name="Normal 9 14 3 2 3" xfId="30445" xr:uid="{00000000-0005-0000-0000-000048750000}"/>
    <cellStyle name="Normal 9 14 3 2 4" xfId="37906" xr:uid="{00000000-0005-0000-0000-000049750000}"/>
    <cellStyle name="Normal 9 14 3 3" xfId="12990" xr:uid="{00000000-0005-0000-0000-00004A750000}"/>
    <cellStyle name="Normal 9 14 3 4" xfId="24686" xr:uid="{00000000-0005-0000-0000-00004B750000}"/>
    <cellStyle name="Normal 9 14 3 5" xfId="37907" xr:uid="{00000000-0005-0000-0000-00004C750000}"/>
    <cellStyle name="Normal 9 14 4" xfId="5277" xr:uid="{00000000-0005-0000-0000-00004D750000}"/>
    <cellStyle name="Normal 9 14 4 2" xfId="18795" xr:uid="{00000000-0005-0000-0000-00004E750000}"/>
    <cellStyle name="Normal 9 14 4 2 2" xfId="30446" xr:uid="{00000000-0005-0000-0000-00004F750000}"/>
    <cellStyle name="Normal 9 14 4 3" xfId="12991" xr:uid="{00000000-0005-0000-0000-000050750000}"/>
    <cellStyle name="Normal 9 14 4 4" xfId="24687" xr:uid="{00000000-0005-0000-0000-000051750000}"/>
    <cellStyle name="Normal 9 14 4 5" xfId="37908" xr:uid="{00000000-0005-0000-0000-000052750000}"/>
    <cellStyle name="Normal 9 14 5" xfId="18790" xr:uid="{00000000-0005-0000-0000-000053750000}"/>
    <cellStyle name="Normal 9 14 5 2" xfId="30441" xr:uid="{00000000-0005-0000-0000-000054750000}"/>
    <cellStyle name="Normal 9 14 6" xfId="12986" xr:uid="{00000000-0005-0000-0000-000055750000}"/>
    <cellStyle name="Normal 9 14 7" xfId="24682" xr:uid="{00000000-0005-0000-0000-000056750000}"/>
    <cellStyle name="Normal 9 14 8" xfId="37909" xr:uid="{00000000-0005-0000-0000-000057750000}"/>
    <cellStyle name="Normal 9 15" xfId="1727" xr:uid="{00000000-0005-0000-0000-000058750000}"/>
    <cellStyle name="Normal 9 15 2" xfId="3756" xr:uid="{00000000-0005-0000-0000-000059750000}"/>
    <cellStyle name="Normal 9 15 2 2" xfId="7989" xr:uid="{00000000-0005-0000-0000-00005A750000}"/>
    <cellStyle name="Normal 9 15 2 2 2" xfId="18797" xr:uid="{00000000-0005-0000-0000-00005B750000}"/>
    <cellStyle name="Normal 9 15 2 2 3" xfId="30448" xr:uid="{00000000-0005-0000-0000-00005C750000}"/>
    <cellStyle name="Normal 9 15 2 2 4" xfId="37910" xr:uid="{00000000-0005-0000-0000-00005D750000}"/>
    <cellStyle name="Normal 9 15 2 3" xfId="12993" xr:uid="{00000000-0005-0000-0000-00005E750000}"/>
    <cellStyle name="Normal 9 15 2 4" xfId="24689" xr:uid="{00000000-0005-0000-0000-00005F750000}"/>
    <cellStyle name="Normal 9 15 2 5" xfId="37911" xr:uid="{00000000-0005-0000-0000-000060750000}"/>
    <cellStyle name="Normal 9 15 3" xfId="6311" xr:uid="{00000000-0005-0000-0000-000061750000}"/>
    <cellStyle name="Normal 9 15 3 2" xfId="18798" xr:uid="{00000000-0005-0000-0000-000062750000}"/>
    <cellStyle name="Normal 9 15 3 2 2" xfId="30449" xr:uid="{00000000-0005-0000-0000-000063750000}"/>
    <cellStyle name="Normal 9 15 3 3" xfId="12994" xr:uid="{00000000-0005-0000-0000-000064750000}"/>
    <cellStyle name="Normal 9 15 3 4" xfId="24690" xr:uid="{00000000-0005-0000-0000-000065750000}"/>
    <cellStyle name="Normal 9 15 3 5" xfId="37912" xr:uid="{00000000-0005-0000-0000-000066750000}"/>
    <cellStyle name="Normal 9 15 4" xfId="18796" xr:uid="{00000000-0005-0000-0000-000067750000}"/>
    <cellStyle name="Normal 9 15 4 2" xfId="30447" xr:uid="{00000000-0005-0000-0000-000068750000}"/>
    <cellStyle name="Normal 9 15 5" xfId="12992" xr:uid="{00000000-0005-0000-0000-000069750000}"/>
    <cellStyle name="Normal 9 15 6" xfId="24688" xr:uid="{00000000-0005-0000-0000-00006A750000}"/>
    <cellStyle name="Normal 9 15 7" xfId="37913" xr:uid="{00000000-0005-0000-0000-00006B750000}"/>
    <cellStyle name="Normal 9 16" xfId="3741" xr:uid="{00000000-0005-0000-0000-00006C750000}"/>
    <cellStyle name="Normal 9 16 2" xfId="7974" xr:uid="{00000000-0005-0000-0000-00006D750000}"/>
    <cellStyle name="Normal 9 16 2 2" xfId="18799" xr:uid="{00000000-0005-0000-0000-00006E750000}"/>
    <cellStyle name="Normal 9 16 2 3" xfId="30450" xr:uid="{00000000-0005-0000-0000-00006F750000}"/>
    <cellStyle name="Normal 9 16 2 4" xfId="37914" xr:uid="{00000000-0005-0000-0000-000070750000}"/>
    <cellStyle name="Normal 9 16 3" xfId="12995" xr:uid="{00000000-0005-0000-0000-000071750000}"/>
    <cellStyle name="Normal 9 16 4" xfId="24691" xr:uid="{00000000-0005-0000-0000-000072750000}"/>
    <cellStyle name="Normal 9 16 5" xfId="37915" xr:uid="{00000000-0005-0000-0000-000073750000}"/>
    <cellStyle name="Normal 9 17" xfId="4440" xr:uid="{00000000-0005-0000-0000-000074750000}"/>
    <cellStyle name="Normal 9 17 2" xfId="12996" xr:uid="{00000000-0005-0000-0000-000075750000}"/>
    <cellStyle name="Normal 9 18" xfId="4580" xr:uid="{00000000-0005-0000-0000-000076750000}"/>
    <cellStyle name="Normal 9 18 2" xfId="18800" xr:uid="{00000000-0005-0000-0000-000077750000}"/>
    <cellStyle name="Normal 9 18 2 2" xfId="30451" xr:uid="{00000000-0005-0000-0000-000078750000}"/>
    <cellStyle name="Normal 9 18 3" xfId="12997" xr:uid="{00000000-0005-0000-0000-000079750000}"/>
    <cellStyle name="Normal 9 18 4" xfId="24692" xr:uid="{00000000-0005-0000-0000-00007A750000}"/>
    <cellStyle name="Normal 9 18 5" xfId="37916" xr:uid="{00000000-0005-0000-0000-00007B750000}"/>
    <cellStyle name="Normal 9 19" xfId="18753" xr:uid="{00000000-0005-0000-0000-00007C750000}"/>
    <cellStyle name="Normal 9 19 2" xfId="30404" xr:uid="{00000000-0005-0000-0000-00007D750000}"/>
    <cellStyle name="Normal 9 2" xfId="1728" xr:uid="{00000000-0005-0000-0000-00007E750000}"/>
    <cellStyle name="Normal 9 2 2" xfId="4441" xr:uid="{00000000-0005-0000-0000-00007F750000}"/>
    <cellStyle name="Normal 9 20" xfId="12949" xr:uid="{00000000-0005-0000-0000-000080750000}"/>
    <cellStyle name="Normal 9 21" xfId="24645" xr:uid="{00000000-0005-0000-0000-000081750000}"/>
    <cellStyle name="Normal 9 22" xfId="37917" xr:uid="{00000000-0005-0000-0000-000082750000}"/>
    <cellStyle name="Normal 9 3" xfId="1729" xr:uid="{00000000-0005-0000-0000-000083750000}"/>
    <cellStyle name="Normal 9 3 10" xfId="1730" xr:uid="{00000000-0005-0000-0000-000084750000}"/>
    <cellStyle name="Normal 9 3 10 2" xfId="1731" xr:uid="{00000000-0005-0000-0000-000085750000}"/>
    <cellStyle name="Normal 9 3 10 2 2" xfId="3759" xr:uid="{00000000-0005-0000-0000-000086750000}"/>
    <cellStyle name="Normal 9 3 10 2 2 2" xfId="7992" xr:uid="{00000000-0005-0000-0000-000087750000}"/>
    <cellStyle name="Normal 9 3 10 2 2 2 2" xfId="18804" xr:uid="{00000000-0005-0000-0000-000088750000}"/>
    <cellStyle name="Normal 9 3 10 2 2 2 3" xfId="30455" xr:uid="{00000000-0005-0000-0000-000089750000}"/>
    <cellStyle name="Normal 9 3 10 2 2 2 4" xfId="37918" xr:uid="{00000000-0005-0000-0000-00008A750000}"/>
    <cellStyle name="Normal 9 3 10 2 2 3" xfId="13001" xr:uid="{00000000-0005-0000-0000-00008B750000}"/>
    <cellStyle name="Normal 9 3 10 2 2 4" xfId="24696" xr:uid="{00000000-0005-0000-0000-00008C750000}"/>
    <cellStyle name="Normal 9 3 10 2 2 5" xfId="37919" xr:uid="{00000000-0005-0000-0000-00008D750000}"/>
    <cellStyle name="Normal 9 3 10 2 3" xfId="6312" xr:uid="{00000000-0005-0000-0000-00008E750000}"/>
    <cellStyle name="Normal 9 3 10 2 3 2" xfId="18805" xr:uid="{00000000-0005-0000-0000-00008F750000}"/>
    <cellStyle name="Normal 9 3 10 2 3 2 2" xfId="30456" xr:uid="{00000000-0005-0000-0000-000090750000}"/>
    <cellStyle name="Normal 9 3 10 2 3 3" xfId="13002" xr:uid="{00000000-0005-0000-0000-000091750000}"/>
    <cellStyle name="Normal 9 3 10 2 3 4" xfId="24697" xr:uid="{00000000-0005-0000-0000-000092750000}"/>
    <cellStyle name="Normal 9 3 10 2 3 5" xfId="37920" xr:uid="{00000000-0005-0000-0000-000093750000}"/>
    <cellStyle name="Normal 9 3 10 2 4" xfId="18803" xr:uid="{00000000-0005-0000-0000-000094750000}"/>
    <cellStyle name="Normal 9 3 10 2 4 2" xfId="30454" xr:uid="{00000000-0005-0000-0000-000095750000}"/>
    <cellStyle name="Normal 9 3 10 2 5" xfId="13000" xr:uid="{00000000-0005-0000-0000-000096750000}"/>
    <cellStyle name="Normal 9 3 10 2 6" xfId="24695" xr:uid="{00000000-0005-0000-0000-000097750000}"/>
    <cellStyle name="Normal 9 3 10 2 7" xfId="37921" xr:uid="{00000000-0005-0000-0000-000098750000}"/>
    <cellStyle name="Normal 9 3 10 3" xfId="3758" xr:uid="{00000000-0005-0000-0000-000099750000}"/>
    <cellStyle name="Normal 9 3 10 3 2" xfId="7991" xr:uid="{00000000-0005-0000-0000-00009A750000}"/>
    <cellStyle name="Normal 9 3 10 3 2 2" xfId="18806" xr:uid="{00000000-0005-0000-0000-00009B750000}"/>
    <cellStyle name="Normal 9 3 10 3 2 3" xfId="30457" xr:uid="{00000000-0005-0000-0000-00009C750000}"/>
    <cellStyle name="Normal 9 3 10 3 2 4" xfId="37922" xr:uid="{00000000-0005-0000-0000-00009D750000}"/>
    <cellStyle name="Normal 9 3 10 3 3" xfId="13003" xr:uid="{00000000-0005-0000-0000-00009E750000}"/>
    <cellStyle name="Normal 9 3 10 3 4" xfId="24698" xr:uid="{00000000-0005-0000-0000-00009F750000}"/>
    <cellStyle name="Normal 9 3 10 3 5" xfId="37923" xr:uid="{00000000-0005-0000-0000-0000A0750000}"/>
    <cellStyle name="Normal 9 3 10 4" xfId="4836" xr:uid="{00000000-0005-0000-0000-0000A1750000}"/>
    <cellStyle name="Normal 9 3 10 4 2" xfId="18807" xr:uid="{00000000-0005-0000-0000-0000A2750000}"/>
    <cellStyle name="Normal 9 3 10 4 2 2" xfId="30458" xr:uid="{00000000-0005-0000-0000-0000A3750000}"/>
    <cellStyle name="Normal 9 3 10 4 3" xfId="13004" xr:uid="{00000000-0005-0000-0000-0000A4750000}"/>
    <cellStyle name="Normal 9 3 10 4 4" xfId="24699" xr:uid="{00000000-0005-0000-0000-0000A5750000}"/>
    <cellStyle name="Normal 9 3 10 4 5" xfId="37924" xr:uid="{00000000-0005-0000-0000-0000A6750000}"/>
    <cellStyle name="Normal 9 3 10 5" xfId="18802" xr:uid="{00000000-0005-0000-0000-0000A7750000}"/>
    <cellStyle name="Normal 9 3 10 5 2" xfId="30453" xr:uid="{00000000-0005-0000-0000-0000A8750000}"/>
    <cellStyle name="Normal 9 3 10 6" xfId="12999" xr:uid="{00000000-0005-0000-0000-0000A9750000}"/>
    <cellStyle name="Normal 9 3 10 7" xfId="24694" xr:uid="{00000000-0005-0000-0000-0000AA750000}"/>
    <cellStyle name="Normal 9 3 10 8" xfId="37925" xr:uid="{00000000-0005-0000-0000-0000AB750000}"/>
    <cellStyle name="Normal 9 3 11" xfId="1732" xr:uid="{00000000-0005-0000-0000-0000AC750000}"/>
    <cellStyle name="Normal 9 3 11 2" xfId="1733" xr:uid="{00000000-0005-0000-0000-0000AD750000}"/>
    <cellStyle name="Normal 9 3 11 2 2" xfId="3761" xr:uid="{00000000-0005-0000-0000-0000AE750000}"/>
    <cellStyle name="Normal 9 3 11 2 2 2" xfId="7994" xr:uid="{00000000-0005-0000-0000-0000AF750000}"/>
    <cellStyle name="Normal 9 3 11 2 2 2 2" xfId="18810" xr:uid="{00000000-0005-0000-0000-0000B0750000}"/>
    <cellStyle name="Normal 9 3 11 2 2 2 3" xfId="30461" xr:uid="{00000000-0005-0000-0000-0000B1750000}"/>
    <cellStyle name="Normal 9 3 11 2 2 2 4" xfId="37926" xr:uid="{00000000-0005-0000-0000-0000B2750000}"/>
    <cellStyle name="Normal 9 3 11 2 2 3" xfId="13007" xr:uid="{00000000-0005-0000-0000-0000B3750000}"/>
    <cellStyle name="Normal 9 3 11 2 2 4" xfId="24702" xr:uid="{00000000-0005-0000-0000-0000B4750000}"/>
    <cellStyle name="Normal 9 3 11 2 2 5" xfId="37927" xr:uid="{00000000-0005-0000-0000-0000B5750000}"/>
    <cellStyle name="Normal 9 3 11 2 3" xfId="6313" xr:uid="{00000000-0005-0000-0000-0000B6750000}"/>
    <cellStyle name="Normal 9 3 11 2 3 2" xfId="18811" xr:uid="{00000000-0005-0000-0000-0000B7750000}"/>
    <cellStyle name="Normal 9 3 11 2 3 2 2" xfId="30462" xr:uid="{00000000-0005-0000-0000-0000B8750000}"/>
    <cellStyle name="Normal 9 3 11 2 3 3" xfId="13008" xr:uid="{00000000-0005-0000-0000-0000B9750000}"/>
    <cellStyle name="Normal 9 3 11 2 3 4" xfId="24703" xr:uid="{00000000-0005-0000-0000-0000BA750000}"/>
    <cellStyle name="Normal 9 3 11 2 3 5" xfId="37928" xr:uid="{00000000-0005-0000-0000-0000BB750000}"/>
    <cellStyle name="Normal 9 3 11 2 4" xfId="18809" xr:uid="{00000000-0005-0000-0000-0000BC750000}"/>
    <cellStyle name="Normal 9 3 11 2 4 2" xfId="30460" xr:uid="{00000000-0005-0000-0000-0000BD750000}"/>
    <cellStyle name="Normal 9 3 11 2 5" xfId="13006" xr:uid="{00000000-0005-0000-0000-0000BE750000}"/>
    <cellStyle name="Normal 9 3 11 2 6" xfId="24701" xr:uid="{00000000-0005-0000-0000-0000BF750000}"/>
    <cellStyle name="Normal 9 3 11 2 7" xfId="37929" xr:uid="{00000000-0005-0000-0000-0000C0750000}"/>
    <cellStyle name="Normal 9 3 11 3" xfId="3760" xr:uid="{00000000-0005-0000-0000-0000C1750000}"/>
    <cellStyle name="Normal 9 3 11 3 2" xfId="7993" xr:uid="{00000000-0005-0000-0000-0000C2750000}"/>
    <cellStyle name="Normal 9 3 11 3 2 2" xfId="18812" xr:uid="{00000000-0005-0000-0000-0000C3750000}"/>
    <cellStyle name="Normal 9 3 11 3 2 3" xfId="30463" xr:uid="{00000000-0005-0000-0000-0000C4750000}"/>
    <cellStyle name="Normal 9 3 11 3 2 4" xfId="37930" xr:uid="{00000000-0005-0000-0000-0000C5750000}"/>
    <cellStyle name="Normal 9 3 11 3 3" xfId="13009" xr:uid="{00000000-0005-0000-0000-0000C6750000}"/>
    <cellStyle name="Normal 9 3 11 3 4" xfId="24704" xr:uid="{00000000-0005-0000-0000-0000C7750000}"/>
    <cellStyle name="Normal 9 3 11 3 5" xfId="37931" xr:uid="{00000000-0005-0000-0000-0000C8750000}"/>
    <cellStyle name="Normal 9 3 11 4" xfId="5287" xr:uid="{00000000-0005-0000-0000-0000C9750000}"/>
    <cellStyle name="Normal 9 3 11 4 2" xfId="18813" xr:uid="{00000000-0005-0000-0000-0000CA750000}"/>
    <cellStyle name="Normal 9 3 11 4 2 2" xfId="30464" xr:uid="{00000000-0005-0000-0000-0000CB750000}"/>
    <cellStyle name="Normal 9 3 11 4 3" xfId="13010" xr:uid="{00000000-0005-0000-0000-0000CC750000}"/>
    <cellStyle name="Normal 9 3 11 4 4" xfId="24705" xr:uid="{00000000-0005-0000-0000-0000CD750000}"/>
    <cellStyle name="Normal 9 3 11 4 5" xfId="37932" xr:uid="{00000000-0005-0000-0000-0000CE750000}"/>
    <cellStyle name="Normal 9 3 11 5" xfId="18808" xr:uid="{00000000-0005-0000-0000-0000CF750000}"/>
    <cellStyle name="Normal 9 3 11 5 2" xfId="30459" xr:uid="{00000000-0005-0000-0000-0000D0750000}"/>
    <cellStyle name="Normal 9 3 11 6" xfId="13005" xr:uid="{00000000-0005-0000-0000-0000D1750000}"/>
    <cellStyle name="Normal 9 3 11 7" xfId="24700" xr:uid="{00000000-0005-0000-0000-0000D2750000}"/>
    <cellStyle name="Normal 9 3 11 8" xfId="37933" xr:uid="{00000000-0005-0000-0000-0000D3750000}"/>
    <cellStyle name="Normal 9 3 12" xfId="1734" xr:uid="{00000000-0005-0000-0000-0000D4750000}"/>
    <cellStyle name="Normal 9 3 12 2" xfId="3762" xr:uid="{00000000-0005-0000-0000-0000D5750000}"/>
    <cellStyle name="Normal 9 3 12 2 2" xfId="7995" xr:uid="{00000000-0005-0000-0000-0000D6750000}"/>
    <cellStyle name="Normal 9 3 12 2 2 2" xfId="18815" xr:uid="{00000000-0005-0000-0000-0000D7750000}"/>
    <cellStyle name="Normal 9 3 12 2 2 3" xfId="30466" xr:uid="{00000000-0005-0000-0000-0000D8750000}"/>
    <cellStyle name="Normal 9 3 12 2 2 4" xfId="37934" xr:uid="{00000000-0005-0000-0000-0000D9750000}"/>
    <cellStyle name="Normal 9 3 12 2 3" xfId="13012" xr:uid="{00000000-0005-0000-0000-0000DA750000}"/>
    <cellStyle name="Normal 9 3 12 2 4" xfId="24707" xr:uid="{00000000-0005-0000-0000-0000DB750000}"/>
    <cellStyle name="Normal 9 3 12 2 5" xfId="37935" xr:uid="{00000000-0005-0000-0000-0000DC750000}"/>
    <cellStyle name="Normal 9 3 12 3" xfId="6314" xr:uid="{00000000-0005-0000-0000-0000DD750000}"/>
    <cellStyle name="Normal 9 3 12 3 2" xfId="18816" xr:uid="{00000000-0005-0000-0000-0000DE750000}"/>
    <cellStyle name="Normal 9 3 12 3 2 2" xfId="30467" xr:uid="{00000000-0005-0000-0000-0000DF750000}"/>
    <cellStyle name="Normal 9 3 12 3 3" xfId="13013" xr:uid="{00000000-0005-0000-0000-0000E0750000}"/>
    <cellStyle name="Normal 9 3 12 3 4" xfId="24708" xr:uid="{00000000-0005-0000-0000-0000E1750000}"/>
    <cellStyle name="Normal 9 3 12 3 5" xfId="37936" xr:uid="{00000000-0005-0000-0000-0000E2750000}"/>
    <cellStyle name="Normal 9 3 12 4" xfId="18814" xr:uid="{00000000-0005-0000-0000-0000E3750000}"/>
    <cellStyle name="Normal 9 3 12 4 2" xfId="30465" xr:uid="{00000000-0005-0000-0000-0000E4750000}"/>
    <cellStyle name="Normal 9 3 12 5" xfId="13011" xr:uid="{00000000-0005-0000-0000-0000E5750000}"/>
    <cellStyle name="Normal 9 3 12 6" xfId="24706" xr:uid="{00000000-0005-0000-0000-0000E6750000}"/>
    <cellStyle name="Normal 9 3 12 7" xfId="37937" xr:uid="{00000000-0005-0000-0000-0000E7750000}"/>
    <cellStyle name="Normal 9 3 13" xfId="3757" xr:uid="{00000000-0005-0000-0000-0000E8750000}"/>
    <cellStyle name="Normal 9 3 13 2" xfId="7990" xr:uid="{00000000-0005-0000-0000-0000E9750000}"/>
    <cellStyle name="Normal 9 3 13 2 2" xfId="18817" xr:uid="{00000000-0005-0000-0000-0000EA750000}"/>
    <cellStyle name="Normal 9 3 13 2 3" xfId="30468" xr:uid="{00000000-0005-0000-0000-0000EB750000}"/>
    <cellStyle name="Normal 9 3 13 2 4" xfId="37938" xr:uid="{00000000-0005-0000-0000-0000EC750000}"/>
    <cellStyle name="Normal 9 3 13 3" xfId="13014" xr:uid="{00000000-0005-0000-0000-0000ED750000}"/>
    <cellStyle name="Normal 9 3 13 4" xfId="24709" xr:uid="{00000000-0005-0000-0000-0000EE750000}"/>
    <cellStyle name="Normal 9 3 13 5" xfId="37939" xr:uid="{00000000-0005-0000-0000-0000EF750000}"/>
    <cellStyle name="Normal 9 3 14" xfId="4594" xr:uid="{00000000-0005-0000-0000-0000F0750000}"/>
    <cellStyle name="Normal 9 3 14 2" xfId="18818" xr:uid="{00000000-0005-0000-0000-0000F1750000}"/>
    <cellStyle name="Normal 9 3 14 2 2" xfId="30469" xr:uid="{00000000-0005-0000-0000-0000F2750000}"/>
    <cellStyle name="Normal 9 3 14 3" xfId="13015" xr:uid="{00000000-0005-0000-0000-0000F3750000}"/>
    <cellStyle name="Normal 9 3 14 4" xfId="24710" xr:uid="{00000000-0005-0000-0000-0000F4750000}"/>
    <cellStyle name="Normal 9 3 14 5" xfId="37940" xr:uid="{00000000-0005-0000-0000-0000F5750000}"/>
    <cellStyle name="Normal 9 3 15" xfId="18801" xr:uid="{00000000-0005-0000-0000-0000F6750000}"/>
    <cellStyle name="Normal 9 3 15 2" xfId="30452" xr:uid="{00000000-0005-0000-0000-0000F7750000}"/>
    <cellStyle name="Normal 9 3 16" xfId="12998" xr:uid="{00000000-0005-0000-0000-0000F8750000}"/>
    <cellStyle name="Normal 9 3 17" xfId="24693" xr:uid="{00000000-0005-0000-0000-0000F9750000}"/>
    <cellStyle name="Normal 9 3 18" xfId="37941" xr:uid="{00000000-0005-0000-0000-0000FA750000}"/>
    <cellStyle name="Normal 9 3 2" xfId="1735" xr:uid="{00000000-0005-0000-0000-0000FB750000}"/>
    <cellStyle name="Normal 9 3 2 10" xfId="18819" xr:uid="{00000000-0005-0000-0000-0000FC750000}"/>
    <cellStyle name="Normal 9 3 2 10 2" xfId="30470" xr:uid="{00000000-0005-0000-0000-0000FD750000}"/>
    <cellStyle name="Normal 9 3 2 11" xfId="13016" xr:uid="{00000000-0005-0000-0000-0000FE750000}"/>
    <cellStyle name="Normal 9 3 2 12" xfId="24711" xr:uid="{00000000-0005-0000-0000-0000FF750000}"/>
    <cellStyle name="Normal 9 3 2 13" xfId="37942" xr:uid="{00000000-0005-0000-0000-000000760000}"/>
    <cellStyle name="Normal 9 3 2 2" xfId="1736" xr:uid="{00000000-0005-0000-0000-000001760000}"/>
    <cellStyle name="Normal 9 3 2 2 10" xfId="24712" xr:uid="{00000000-0005-0000-0000-000002760000}"/>
    <cellStyle name="Normal 9 3 2 2 11" xfId="37943" xr:uid="{00000000-0005-0000-0000-000003760000}"/>
    <cellStyle name="Normal 9 3 2 2 2" xfId="1737" xr:uid="{00000000-0005-0000-0000-000004760000}"/>
    <cellStyle name="Normal 9 3 2 2 2 2" xfId="1738" xr:uid="{00000000-0005-0000-0000-000005760000}"/>
    <cellStyle name="Normal 9 3 2 2 2 2 2" xfId="3766" xr:uid="{00000000-0005-0000-0000-000006760000}"/>
    <cellStyle name="Normal 9 3 2 2 2 2 2 2" xfId="7999" xr:uid="{00000000-0005-0000-0000-000007760000}"/>
    <cellStyle name="Normal 9 3 2 2 2 2 2 2 2" xfId="18823" xr:uid="{00000000-0005-0000-0000-000008760000}"/>
    <cellStyle name="Normal 9 3 2 2 2 2 2 2 3" xfId="30474" xr:uid="{00000000-0005-0000-0000-000009760000}"/>
    <cellStyle name="Normal 9 3 2 2 2 2 2 2 4" xfId="37944" xr:uid="{00000000-0005-0000-0000-00000A760000}"/>
    <cellStyle name="Normal 9 3 2 2 2 2 2 3" xfId="13020" xr:uid="{00000000-0005-0000-0000-00000B760000}"/>
    <cellStyle name="Normal 9 3 2 2 2 2 2 4" xfId="24715" xr:uid="{00000000-0005-0000-0000-00000C760000}"/>
    <cellStyle name="Normal 9 3 2 2 2 2 2 5" xfId="37945" xr:uid="{00000000-0005-0000-0000-00000D760000}"/>
    <cellStyle name="Normal 9 3 2 2 2 2 3" xfId="6315" xr:uid="{00000000-0005-0000-0000-00000E760000}"/>
    <cellStyle name="Normal 9 3 2 2 2 2 3 2" xfId="18824" xr:uid="{00000000-0005-0000-0000-00000F760000}"/>
    <cellStyle name="Normal 9 3 2 2 2 2 3 2 2" xfId="30475" xr:uid="{00000000-0005-0000-0000-000010760000}"/>
    <cellStyle name="Normal 9 3 2 2 2 2 3 3" xfId="13021" xr:uid="{00000000-0005-0000-0000-000011760000}"/>
    <cellStyle name="Normal 9 3 2 2 2 2 3 4" xfId="24716" xr:uid="{00000000-0005-0000-0000-000012760000}"/>
    <cellStyle name="Normal 9 3 2 2 2 2 3 5" xfId="37946" xr:uid="{00000000-0005-0000-0000-000013760000}"/>
    <cellStyle name="Normal 9 3 2 2 2 2 4" xfId="18822" xr:uid="{00000000-0005-0000-0000-000014760000}"/>
    <cellStyle name="Normal 9 3 2 2 2 2 4 2" xfId="30473" xr:uid="{00000000-0005-0000-0000-000015760000}"/>
    <cellStyle name="Normal 9 3 2 2 2 2 5" xfId="13019" xr:uid="{00000000-0005-0000-0000-000016760000}"/>
    <cellStyle name="Normal 9 3 2 2 2 2 6" xfId="24714" xr:uid="{00000000-0005-0000-0000-000017760000}"/>
    <cellStyle name="Normal 9 3 2 2 2 2 7" xfId="37947" xr:uid="{00000000-0005-0000-0000-000018760000}"/>
    <cellStyle name="Normal 9 3 2 2 2 3" xfId="3765" xr:uid="{00000000-0005-0000-0000-000019760000}"/>
    <cellStyle name="Normal 9 3 2 2 2 3 2" xfId="7998" xr:uid="{00000000-0005-0000-0000-00001A760000}"/>
    <cellStyle name="Normal 9 3 2 2 2 3 2 2" xfId="18825" xr:uid="{00000000-0005-0000-0000-00001B760000}"/>
    <cellStyle name="Normal 9 3 2 2 2 3 2 3" xfId="30476" xr:uid="{00000000-0005-0000-0000-00001C760000}"/>
    <cellStyle name="Normal 9 3 2 2 2 3 2 4" xfId="37948" xr:uid="{00000000-0005-0000-0000-00001D760000}"/>
    <cellStyle name="Normal 9 3 2 2 2 3 3" xfId="13022" xr:uid="{00000000-0005-0000-0000-00001E760000}"/>
    <cellStyle name="Normal 9 3 2 2 2 3 4" xfId="24717" xr:uid="{00000000-0005-0000-0000-00001F760000}"/>
    <cellStyle name="Normal 9 3 2 2 2 3 5" xfId="37949" xr:uid="{00000000-0005-0000-0000-000020760000}"/>
    <cellStyle name="Normal 9 3 2 2 2 4" xfId="5125" xr:uid="{00000000-0005-0000-0000-000021760000}"/>
    <cellStyle name="Normal 9 3 2 2 2 4 2" xfId="18826" xr:uid="{00000000-0005-0000-0000-000022760000}"/>
    <cellStyle name="Normal 9 3 2 2 2 4 2 2" xfId="30477" xr:uid="{00000000-0005-0000-0000-000023760000}"/>
    <cellStyle name="Normal 9 3 2 2 2 4 3" xfId="13023" xr:uid="{00000000-0005-0000-0000-000024760000}"/>
    <cellStyle name="Normal 9 3 2 2 2 4 4" xfId="24718" xr:uid="{00000000-0005-0000-0000-000025760000}"/>
    <cellStyle name="Normal 9 3 2 2 2 4 5" xfId="37950" xr:uid="{00000000-0005-0000-0000-000026760000}"/>
    <cellStyle name="Normal 9 3 2 2 2 5" xfId="18821" xr:uid="{00000000-0005-0000-0000-000027760000}"/>
    <cellStyle name="Normal 9 3 2 2 2 5 2" xfId="30472" xr:uid="{00000000-0005-0000-0000-000028760000}"/>
    <cellStyle name="Normal 9 3 2 2 2 6" xfId="13018" xr:uid="{00000000-0005-0000-0000-000029760000}"/>
    <cellStyle name="Normal 9 3 2 2 2 7" xfId="24713" xr:uid="{00000000-0005-0000-0000-00002A760000}"/>
    <cellStyle name="Normal 9 3 2 2 2 8" xfId="37951" xr:uid="{00000000-0005-0000-0000-00002B760000}"/>
    <cellStyle name="Normal 9 3 2 2 3" xfId="1739" xr:uid="{00000000-0005-0000-0000-00002C760000}"/>
    <cellStyle name="Normal 9 3 2 2 3 2" xfId="1740" xr:uid="{00000000-0005-0000-0000-00002D760000}"/>
    <cellStyle name="Normal 9 3 2 2 3 2 2" xfId="3768" xr:uid="{00000000-0005-0000-0000-00002E760000}"/>
    <cellStyle name="Normal 9 3 2 2 3 2 2 2" xfId="8001" xr:uid="{00000000-0005-0000-0000-00002F760000}"/>
    <cellStyle name="Normal 9 3 2 2 3 2 2 2 2" xfId="18829" xr:uid="{00000000-0005-0000-0000-000030760000}"/>
    <cellStyle name="Normal 9 3 2 2 3 2 2 2 3" xfId="30480" xr:uid="{00000000-0005-0000-0000-000031760000}"/>
    <cellStyle name="Normal 9 3 2 2 3 2 2 2 4" xfId="37952" xr:uid="{00000000-0005-0000-0000-000032760000}"/>
    <cellStyle name="Normal 9 3 2 2 3 2 2 3" xfId="13026" xr:uid="{00000000-0005-0000-0000-000033760000}"/>
    <cellStyle name="Normal 9 3 2 2 3 2 2 4" xfId="24721" xr:uid="{00000000-0005-0000-0000-000034760000}"/>
    <cellStyle name="Normal 9 3 2 2 3 2 2 5" xfId="37953" xr:uid="{00000000-0005-0000-0000-000035760000}"/>
    <cellStyle name="Normal 9 3 2 2 3 2 3" xfId="6316" xr:uid="{00000000-0005-0000-0000-000036760000}"/>
    <cellStyle name="Normal 9 3 2 2 3 2 3 2" xfId="18830" xr:uid="{00000000-0005-0000-0000-000037760000}"/>
    <cellStyle name="Normal 9 3 2 2 3 2 3 2 2" xfId="30481" xr:uid="{00000000-0005-0000-0000-000038760000}"/>
    <cellStyle name="Normal 9 3 2 2 3 2 3 3" xfId="13027" xr:uid="{00000000-0005-0000-0000-000039760000}"/>
    <cellStyle name="Normal 9 3 2 2 3 2 3 4" xfId="24722" xr:uid="{00000000-0005-0000-0000-00003A760000}"/>
    <cellStyle name="Normal 9 3 2 2 3 2 3 5" xfId="37954" xr:uid="{00000000-0005-0000-0000-00003B760000}"/>
    <cellStyle name="Normal 9 3 2 2 3 2 4" xfId="18828" xr:uid="{00000000-0005-0000-0000-00003C760000}"/>
    <cellStyle name="Normal 9 3 2 2 3 2 4 2" xfId="30479" xr:uid="{00000000-0005-0000-0000-00003D760000}"/>
    <cellStyle name="Normal 9 3 2 2 3 2 5" xfId="13025" xr:uid="{00000000-0005-0000-0000-00003E760000}"/>
    <cellStyle name="Normal 9 3 2 2 3 2 6" xfId="24720" xr:uid="{00000000-0005-0000-0000-00003F760000}"/>
    <cellStyle name="Normal 9 3 2 2 3 2 7" xfId="37955" xr:uid="{00000000-0005-0000-0000-000040760000}"/>
    <cellStyle name="Normal 9 3 2 2 3 3" xfId="3767" xr:uid="{00000000-0005-0000-0000-000041760000}"/>
    <cellStyle name="Normal 9 3 2 2 3 3 2" xfId="8000" xr:uid="{00000000-0005-0000-0000-000042760000}"/>
    <cellStyle name="Normal 9 3 2 2 3 3 2 2" xfId="18831" xr:uid="{00000000-0005-0000-0000-000043760000}"/>
    <cellStyle name="Normal 9 3 2 2 3 3 2 3" xfId="30482" xr:uid="{00000000-0005-0000-0000-000044760000}"/>
    <cellStyle name="Normal 9 3 2 2 3 3 2 4" xfId="37956" xr:uid="{00000000-0005-0000-0000-000045760000}"/>
    <cellStyle name="Normal 9 3 2 2 3 3 3" xfId="13028" xr:uid="{00000000-0005-0000-0000-000046760000}"/>
    <cellStyle name="Normal 9 3 2 2 3 3 4" xfId="24723" xr:uid="{00000000-0005-0000-0000-000047760000}"/>
    <cellStyle name="Normal 9 3 2 2 3 3 5" xfId="37957" xr:uid="{00000000-0005-0000-0000-000048760000}"/>
    <cellStyle name="Normal 9 3 2 2 3 4" xfId="4883" xr:uid="{00000000-0005-0000-0000-000049760000}"/>
    <cellStyle name="Normal 9 3 2 2 3 4 2" xfId="18832" xr:uid="{00000000-0005-0000-0000-00004A760000}"/>
    <cellStyle name="Normal 9 3 2 2 3 4 2 2" xfId="30483" xr:uid="{00000000-0005-0000-0000-00004B760000}"/>
    <cellStyle name="Normal 9 3 2 2 3 4 3" xfId="13029" xr:uid="{00000000-0005-0000-0000-00004C760000}"/>
    <cellStyle name="Normal 9 3 2 2 3 4 4" xfId="24724" xr:uid="{00000000-0005-0000-0000-00004D760000}"/>
    <cellStyle name="Normal 9 3 2 2 3 4 5" xfId="37958" xr:uid="{00000000-0005-0000-0000-00004E760000}"/>
    <cellStyle name="Normal 9 3 2 2 3 5" xfId="18827" xr:uid="{00000000-0005-0000-0000-00004F760000}"/>
    <cellStyle name="Normal 9 3 2 2 3 5 2" xfId="30478" xr:uid="{00000000-0005-0000-0000-000050760000}"/>
    <cellStyle name="Normal 9 3 2 2 3 6" xfId="13024" xr:uid="{00000000-0005-0000-0000-000051760000}"/>
    <cellStyle name="Normal 9 3 2 2 3 7" xfId="24719" xr:uid="{00000000-0005-0000-0000-000052760000}"/>
    <cellStyle name="Normal 9 3 2 2 3 8" xfId="37959" xr:uid="{00000000-0005-0000-0000-000053760000}"/>
    <cellStyle name="Normal 9 3 2 2 4" xfId="1741" xr:uid="{00000000-0005-0000-0000-000054760000}"/>
    <cellStyle name="Normal 9 3 2 2 4 2" xfId="1742" xr:uid="{00000000-0005-0000-0000-000055760000}"/>
    <cellStyle name="Normal 9 3 2 2 4 2 2" xfId="3770" xr:uid="{00000000-0005-0000-0000-000056760000}"/>
    <cellStyle name="Normal 9 3 2 2 4 2 2 2" xfId="8003" xr:uid="{00000000-0005-0000-0000-000057760000}"/>
    <cellStyle name="Normal 9 3 2 2 4 2 2 2 2" xfId="18835" xr:uid="{00000000-0005-0000-0000-000058760000}"/>
    <cellStyle name="Normal 9 3 2 2 4 2 2 2 3" xfId="30486" xr:uid="{00000000-0005-0000-0000-000059760000}"/>
    <cellStyle name="Normal 9 3 2 2 4 2 2 2 4" xfId="37960" xr:uid="{00000000-0005-0000-0000-00005A760000}"/>
    <cellStyle name="Normal 9 3 2 2 4 2 2 3" xfId="13032" xr:uid="{00000000-0005-0000-0000-00005B760000}"/>
    <cellStyle name="Normal 9 3 2 2 4 2 2 4" xfId="24727" xr:uid="{00000000-0005-0000-0000-00005C760000}"/>
    <cellStyle name="Normal 9 3 2 2 4 2 2 5" xfId="37961" xr:uid="{00000000-0005-0000-0000-00005D760000}"/>
    <cellStyle name="Normal 9 3 2 2 4 2 3" xfId="6317" xr:uid="{00000000-0005-0000-0000-00005E760000}"/>
    <cellStyle name="Normal 9 3 2 2 4 2 3 2" xfId="18836" xr:uid="{00000000-0005-0000-0000-00005F760000}"/>
    <cellStyle name="Normal 9 3 2 2 4 2 3 2 2" xfId="30487" xr:uid="{00000000-0005-0000-0000-000060760000}"/>
    <cellStyle name="Normal 9 3 2 2 4 2 3 3" xfId="13033" xr:uid="{00000000-0005-0000-0000-000061760000}"/>
    <cellStyle name="Normal 9 3 2 2 4 2 3 4" xfId="24728" xr:uid="{00000000-0005-0000-0000-000062760000}"/>
    <cellStyle name="Normal 9 3 2 2 4 2 3 5" xfId="37962" xr:uid="{00000000-0005-0000-0000-000063760000}"/>
    <cellStyle name="Normal 9 3 2 2 4 2 4" xfId="18834" xr:uid="{00000000-0005-0000-0000-000064760000}"/>
    <cellStyle name="Normal 9 3 2 2 4 2 4 2" xfId="30485" xr:uid="{00000000-0005-0000-0000-000065760000}"/>
    <cellStyle name="Normal 9 3 2 2 4 2 5" xfId="13031" xr:uid="{00000000-0005-0000-0000-000066760000}"/>
    <cellStyle name="Normal 9 3 2 2 4 2 6" xfId="24726" xr:uid="{00000000-0005-0000-0000-000067760000}"/>
    <cellStyle name="Normal 9 3 2 2 4 2 7" xfId="37963" xr:uid="{00000000-0005-0000-0000-000068760000}"/>
    <cellStyle name="Normal 9 3 2 2 4 3" xfId="3769" xr:uid="{00000000-0005-0000-0000-000069760000}"/>
    <cellStyle name="Normal 9 3 2 2 4 3 2" xfId="8002" xr:uid="{00000000-0005-0000-0000-00006A760000}"/>
    <cellStyle name="Normal 9 3 2 2 4 3 2 2" xfId="18837" xr:uid="{00000000-0005-0000-0000-00006B760000}"/>
    <cellStyle name="Normal 9 3 2 2 4 3 2 3" xfId="30488" xr:uid="{00000000-0005-0000-0000-00006C760000}"/>
    <cellStyle name="Normal 9 3 2 2 4 3 2 4" xfId="37964" xr:uid="{00000000-0005-0000-0000-00006D760000}"/>
    <cellStyle name="Normal 9 3 2 2 4 3 3" xfId="13034" xr:uid="{00000000-0005-0000-0000-00006E760000}"/>
    <cellStyle name="Normal 9 3 2 2 4 3 4" xfId="24729" xr:uid="{00000000-0005-0000-0000-00006F760000}"/>
    <cellStyle name="Normal 9 3 2 2 4 3 5" xfId="37965" xr:uid="{00000000-0005-0000-0000-000070760000}"/>
    <cellStyle name="Normal 9 3 2 2 4 4" xfId="5334" xr:uid="{00000000-0005-0000-0000-000071760000}"/>
    <cellStyle name="Normal 9 3 2 2 4 4 2" xfId="18838" xr:uid="{00000000-0005-0000-0000-000072760000}"/>
    <cellStyle name="Normal 9 3 2 2 4 4 2 2" xfId="30489" xr:uid="{00000000-0005-0000-0000-000073760000}"/>
    <cellStyle name="Normal 9 3 2 2 4 4 3" xfId="13035" xr:uid="{00000000-0005-0000-0000-000074760000}"/>
    <cellStyle name="Normal 9 3 2 2 4 4 4" xfId="24730" xr:uid="{00000000-0005-0000-0000-000075760000}"/>
    <cellStyle name="Normal 9 3 2 2 4 4 5" xfId="37966" xr:uid="{00000000-0005-0000-0000-000076760000}"/>
    <cellStyle name="Normal 9 3 2 2 4 5" xfId="18833" xr:uid="{00000000-0005-0000-0000-000077760000}"/>
    <cellStyle name="Normal 9 3 2 2 4 5 2" xfId="30484" xr:uid="{00000000-0005-0000-0000-000078760000}"/>
    <cellStyle name="Normal 9 3 2 2 4 6" xfId="13030" xr:uid="{00000000-0005-0000-0000-000079760000}"/>
    <cellStyle name="Normal 9 3 2 2 4 7" xfId="24725" xr:uid="{00000000-0005-0000-0000-00007A760000}"/>
    <cellStyle name="Normal 9 3 2 2 4 8" xfId="37967" xr:uid="{00000000-0005-0000-0000-00007B760000}"/>
    <cellStyle name="Normal 9 3 2 2 5" xfId="1743" xr:uid="{00000000-0005-0000-0000-00007C760000}"/>
    <cellStyle name="Normal 9 3 2 2 5 2" xfId="3771" xr:uid="{00000000-0005-0000-0000-00007D760000}"/>
    <cellStyle name="Normal 9 3 2 2 5 2 2" xfId="8004" xr:uid="{00000000-0005-0000-0000-00007E760000}"/>
    <cellStyle name="Normal 9 3 2 2 5 2 2 2" xfId="18840" xr:uid="{00000000-0005-0000-0000-00007F760000}"/>
    <cellStyle name="Normal 9 3 2 2 5 2 2 3" xfId="30491" xr:uid="{00000000-0005-0000-0000-000080760000}"/>
    <cellStyle name="Normal 9 3 2 2 5 2 2 4" xfId="37968" xr:uid="{00000000-0005-0000-0000-000081760000}"/>
    <cellStyle name="Normal 9 3 2 2 5 2 3" xfId="13037" xr:uid="{00000000-0005-0000-0000-000082760000}"/>
    <cellStyle name="Normal 9 3 2 2 5 2 4" xfId="24732" xr:uid="{00000000-0005-0000-0000-000083760000}"/>
    <cellStyle name="Normal 9 3 2 2 5 2 5" xfId="37969" xr:uid="{00000000-0005-0000-0000-000084760000}"/>
    <cellStyle name="Normal 9 3 2 2 5 3" xfId="6318" xr:uid="{00000000-0005-0000-0000-000085760000}"/>
    <cellStyle name="Normal 9 3 2 2 5 3 2" xfId="18841" xr:uid="{00000000-0005-0000-0000-000086760000}"/>
    <cellStyle name="Normal 9 3 2 2 5 3 2 2" xfId="30492" xr:uid="{00000000-0005-0000-0000-000087760000}"/>
    <cellStyle name="Normal 9 3 2 2 5 3 3" xfId="13038" xr:uid="{00000000-0005-0000-0000-000088760000}"/>
    <cellStyle name="Normal 9 3 2 2 5 3 4" xfId="24733" xr:uid="{00000000-0005-0000-0000-000089760000}"/>
    <cellStyle name="Normal 9 3 2 2 5 3 5" xfId="37970" xr:uid="{00000000-0005-0000-0000-00008A760000}"/>
    <cellStyle name="Normal 9 3 2 2 5 4" xfId="18839" xr:uid="{00000000-0005-0000-0000-00008B760000}"/>
    <cellStyle name="Normal 9 3 2 2 5 4 2" xfId="30490" xr:uid="{00000000-0005-0000-0000-00008C760000}"/>
    <cellStyle name="Normal 9 3 2 2 5 5" xfId="13036" xr:uid="{00000000-0005-0000-0000-00008D760000}"/>
    <cellStyle name="Normal 9 3 2 2 5 6" xfId="24731" xr:uid="{00000000-0005-0000-0000-00008E760000}"/>
    <cellStyle name="Normal 9 3 2 2 5 7" xfId="37971" xr:uid="{00000000-0005-0000-0000-00008F760000}"/>
    <cellStyle name="Normal 9 3 2 2 6" xfId="3764" xr:uid="{00000000-0005-0000-0000-000090760000}"/>
    <cellStyle name="Normal 9 3 2 2 6 2" xfId="7997" xr:uid="{00000000-0005-0000-0000-000091760000}"/>
    <cellStyle name="Normal 9 3 2 2 6 2 2" xfId="18842" xr:uid="{00000000-0005-0000-0000-000092760000}"/>
    <cellStyle name="Normal 9 3 2 2 6 2 3" xfId="30493" xr:uid="{00000000-0005-0000-0000-000093760000}"/>
    <cellStyle name="Normal 9 3 2 2 6 2 4" xfId="37972" xr:uid="{00000000-0005-0000-0000-000094760000}"/>
    <cellStyle name="Normal 9 3 2 2 6 3" xfId="13039" xr:uid="{00000000-0005-0000-0000-000095760000}"/>
    <cellStyle name="Normal 9 3 2 2 6 4" xfId="24734" xr:uid="{00000000-0005-0000-0000-000096760000}"/>
    <cellStyle name="Normal 9 3 2 2 6 5" xfId="37973" xr:uid="{00000000-0005-0000-0000-000097760000}"/>
    <cellStyle name="Normal 9 3 2 2 7" xfId="4641" xr:uid="{00000000-0005-0000-0000-000098760000}"/>
    <cellStyle name="Normal 9 3 2 2 7 2" xfId="18843" xr:uid="{00000000-0005-0000-0000-000099760000}"/>
    <cellStyle name="Normal 9 3 2 2 7 2 2" xfId="30494" xr:uid="{00000000-0005-0000-0000-00009A760000}"/>
    <cellStyle name="Normal 9 3 2 2 7 3" xfId="13040" xr:uid="{00000000-0005-0000-0000-00009B760000}"/>
    <cellStyle name="Normal 9 3 2 2 7 4" xfId="24735" xr:uid="{00000000-0005-0000-0000-00009C760000}"/>
    <cellStyle name="Normal 9 3 2 2 7 5" xfId="37974" xr:uid="{00000000-0005-0000-0000-00009D760000}"/>
    <cellStyle name="Normal 9 3 2 2 8" xfId="18820" xr:uid="{00000000-0005-0000-0000-00009E760000}"/>
    <cellStyle name="Normal 9 3 2 2 8 2" xfId="30471" xr:uid="{00000000-0005-0000-0000-00009F760000}"/>
    <cellStyle name="Normal 9 3 2 2 9" xfId="13017" xr:uid="{00000000-0005-0000-0000-0000A0760000}"/>
    <cellStyle name="Normal 9 3 2 3" xfId="1744" xr:uid="{00000000-0005-0000-0000-0000A1760000}"/>
    <cellStyle name="Normal 9 3 2 3 10" xfId="24736" xr:uid="{00000000-0005-0000-0000-0000A2760000}"/>
    <cellStyle name="Normal 9 3 2 3 11" xfId="37975" xr:uid="{00000000-0005-0000-0000-0000A3760000}"/>
    <cellStyle name="Normal 9 3 2 3 2" xfId="1745" xr:uid="{00000000-0005-0000-0000-0000A4760000}"/>
    <cellStyle name="Normal 9 3 2 3 2 2" xfId="1746" xr:uid="{00000000-0005-0000-0000-0000A5760000}"/>
    <cellStyle name="Normal 9 3 2 3 2 2 2" xfId="3774" xr:uid="{00000000-0005-0000-0000-0000A6760000}"/>
    <cellStyle name="Normal 9 3 2 3 2 2 2 2" xfId="8007" xr:uid="{00000000-0005-0000-0000-0000A7760000}"/>
    <cellStyle name="Normal 9 3 2 3 2 2 2 2 2" xfId="18847" xr:uid="{00000000-0005-0000-0000-0000A8760000}"/>
    <cellStyle name="Normal 9 3 2 3 2 2 2 2 3" xfId="30498" xr:uid="{00000000-0005-0000-0000-0000A9760000}"/>
    <cellStyle name="Normal 9 3 2 3 2 2 2 2 4" xfId="37976" xr:uid="{00000000-0005-0000-0000-0000AA760000}"/>
    <cellStyle name="Normal 9 3 2 3 2 2 2 3" xfId="13044" xr:uid="{00000000-0005-0000-0000-0000AB760000}"/>
    <cellStyle name="Normal 9 3 2 3 2 2 2 4" xfId="24739" xr:uid="{00000000-0005-0000-0000-0000AC760000}"/>
    <cellStyle name="Normal 9 3 2 3 2 2 2 5" xfId="37977" xr:uid="{00000000-0005-0000-0000-0000AD760000}"/>
    <cellStyle name="Normal 9 3 2 3 2 2 3" xfId="6319" xr:uid="{00000000-0005-0000-0000-0000AE760000}"/>
    <cellStyle name="Normal 9 3 2 3 2 2 3 2" xfId="18848" xr:uid="{00000000-0005-0000-0000-0000AF760000}"/>
    <cellStyle name="Normal 9 3 2 3 2 2 3 2 2" xfId="30499" xr:uid="{00000000-0005-0000-0000-0000B0760000}"/>
    <cellStyle name="Normal 9 3 2 3 2 2 3 3" xfId="13045" xr:uid="{00000000-0005-0000-0000-0000B1760000}"/>
    <cellStyle name="Normal 9 3 2 3 2 2 3 4" xfId="24740" xr:uid="{00000000-0005-0000-0000-0000B2760000}"/>
    <cellStyle name="Normal 9 3 2 3 2 2 3 5" xfId="37978" xr:uid="{00000000-0005-0000-0000-0000B3760000}"/>
    <cellStyle name="Normal 9 3 2 3 2 2 4" xfId="18846" xr:uid="{00000000-0005-0000-0000-0000B4760000}"/>
    <cellStyle name="Normal 9 3 2 3 2 2 4 2" xfId="30497" xr:uid="{00000000-0005-0000-0000-0000B5760000}"/>
    <cellStyle name="Normal 9 3 2 3 2 2 5" xfId="13043" xr:uid="{00000000-0005-0000-0000-0000B6760000}"/>
    <cellStyle name="Normal 9 3 2 3 2 2 6" xfId="24738" xr:uid="{00000000-0005-0000-0000-0000B7760000}"/>
    <cellStyle name="Normal 9 3 2 3 2 2 7" xfId="37979" xr:uid="{00000000-0005-0000-0000-0000B8760000}"/>
    <cellStyle name="Normal 9 3 2 3 2 3" xfId="3773" xr:uid="{00000000-0005-0000-0000-0000B9760000}"/>
    <cellStyle name="Normal 9 3 2 3 2 3 2" xfId="8006" xr:uid="{00000000-0005-0000-0000-0000BA760000}"/>
    <cellStyle name="Normal 9 3 2 3 2 3 2 2" xfId="18849" xr:uid="{00000000-0005-0000-0000-0000BB760000}"/>
    <cellStyle name="Normal 9 3 2 3 2 3 2 3" xfId="30500" xr:uid="{00000000-0005-0000-0000-0000BC760000}"/>
    <cellStyle name="Normal 9 3 2 3 2 3 2 4" xfId="37980" xr:uid="{00000000-0005-0000-0000-0000BD760000}"/>
    <cellStyle name="Normal 9 3 2 3 2 3 3" xfId="13046" xr:uid="{00000000-0005-0000-0000-0000BE760000}"/>
    <cellStyle name="Normal 9 3 2 3 2 3 4" xfId="24741" xr:uid="{00000000-0005-0000-0000-0000BF760000}"/>
    <cellStyle name="Normal 9 3 2 3 2 3 5" xfId="37981" xr:uid="{00000000-0005-0000-0000-0000C0760000}"/>
    <cellStyle name="Normal 9 3 2 3 2 4" xfId="5212" xr:uid="{00000000-0005-0000-0000-0000C1760000}"/>
    <cellStyle name="Normal 9 3 2 3 2 4 2" xfId="18850" xr:uid="{00000000-0005-0000-0000-0000C2760000}"/>
    <cellStyle name="Normal 9 3 2 3 2 4 2 2" xfId="30501" xr:uid="{00000000-0005-0000-0000-0000C3760000}"/>
    <cellStyle name="Normal 9 3 2 3 2 4 3" xfId="13047" xr:uid="{00000000-0005-0000-0000-0000C4760000}"/>
    <cellStyle name="Normal 9 3 2 3 2 4 4" xfId="24742" xr:uid="{00000000-0005-0000-0000-0000C5760000}"/>
    <cellStyle name="Normal 9 3 2 3 2 4 5" xfId="37982" xr:uid="{00000000-0005-0000-0000-0000C6760000}"/>
    <cellStyle name="Normal 9 3 2 3 2 5" xfId="18845" xr:uid="{00000000-0005-0000-0000-0000C7760000}"/>
    <cellStyle name="Normal 9 3 2 3 2 5 2" xfId="30496" xr:uid="{00000000-0005-0000-0000-0000C8760000}"/>
    <cellStyle name="Normal 9 3 2 3 2 6" xfId="13042" xr:uid="{00000000-0005-0000-0000-0000C9760000}"/>
    <cellStyle name="Normal 9 3 2 3 2 7" xfId="24737" xr:uid="{00000000-0005-0000-0000-0000CA760000}"/>
    <cellStyle name="Normal 9 3 2 3 2 8" xfId="37983" xr:uid="{00000000-0005-0000-0000-0000CB760000}"/>
    <cellStyle name="Normal 9 3 2 3 3" xfId="1747" xr:uid="{00000000-0005-0000-0000-0000CC760000}"/>
    <cellStyle name="Normal 9 3 2 3 3 2" xfId="1748" xr:uid="{00000000-0005-0000-0000-0000CD760000}"/>
    <cellStyle name="Normal 9 3 2 3 3 2 2" xfId="3776" xr:uid="{00000000-0005-0000-0000-0000CE760000}"/>
    <cellStyle name="Normal 9 3 2 3 3 2 2 2" xfId="8009" xr:uid="{00000000-0005-0000-0000-0000CF760000}"/>
    <cellStyle name="Normal 9 3 2 3 3 2 2 2 2" xfId="18853" xr:uid="{00000000-0005-0000-0000-0000D0760000}"/>
    <cellStyle name="Normal 9 3 2 3 3 2 2 2 3" xfId="30504" xr:uid="{00000000-0005-0000-0000-0000D1760000}"/>
    <cellStyle name="Normal 9 3 2 3 3 2 2 2 4" xfId="37984" xr:uid="{00000000-0005-0000-0000-0000D2760000}"/>
    <cellStyle name="Normal 9 3 2 3 3 2 2 3" xfId="13050" xr:uid="{00000000-0005-0000-0000-0000D3760000}"/>
    <cellStyle name="Normal 9 3 2 3 3 2 2 4" xfId="24745" xr:uid="{00000000-0005-0000-0000-0000D4760000}"/>
    <cellStyle name="Normal 9 3 2 3 3 2 2 5" xfId="37985" xr:uid="{00000000-0005-0000-0000-0000D5760000}"/>
    <cellStyle name="Normal 9 3 2 3 3 2 3" xfId="6320" xr:uid="{00000000-0005-0000-0000-0000D6760000}"/>
    <cellStyle name="Normal 9 3 2 3 3 2 3 2" xfId="18854" xr:uid="{00000000-0005-0000-0000-0000D7760000}"/>
    <cellStyle name="Normal 9 3 2 3 3 2 3 2 2" xfId="30505" xr:uid="{00000000-0005-0000-0000-0000D8760000}"/>
    <cellStyle name="Normal 9 3 2 3 3 2 3 3" xfId="13051" xr:uid="{00000000-0005-0000-0000-0000D9760000}"/>
    <cellStyle name="Normal 9 3 2 3 3 2 3 4" xfId="24746" xr:uid="{00000000-0005-0000-0000-0000DA760000}"/>
    <cellStyle name="Normal 9 3 2 3 3 2 3 5" xfId="37986" xr:uid="{00000000-0005-0000-0000-0000DB760000}"/>
    <cellStyle name="Normal 9 3 2 3 3 2 4" xfId="18852" xr:uid="{00000000-0005-0000-0000-0000DC760000}"/>
    <cellStyle name="Normal 9 3 2 3 3 2 4 2" xfId="30503" xr:uid="{00000000-0005-0000-0000-0000DD760000}"/>
    <cellStyle name="Normal 9 3 2 3 3 2 5" xfId="13049" xr:uid="{00000000-0005-0000-0000-0000DE760000}"/>
    <cellStyle name="Normal 9 3 2 3 3 2 6" xfId="24744" xr:uid="{00000000-0005-0000-0000-0000DF760000}"/>
    <cellStyle name="Normal 9 3 2 3 3 2 7" xfId="37987" xr:uid="{00000000-0005-0000-0000-0000E0760000}"/>
    <cellStyle name="Normal 9 3 2 3 3 3" xfId="3775" xr:uid="{00000000-0005-0000-0000-0000E1760000}"/>
    <cellStyle name="Normal 9 3 2 3 3 3 2" xfId="8008" xr:uid="{00000000-0005-0000-0000-0000E2760000}"/>
    <cellStyle name="Normal 9 3 2 3 3 3 2 2" xfId="18855" xr:uid="{00000000-0005-0000-0000-0000E3760000}"/>
    <cellStyle name="Normal 9 3 2 3 3 3 2 3" xfId="30506" xr:uid="{00000000-0005-0000-0000-0000E4760000}"/>
    <cellStyle name="Normal 9 3 2 3 3 3 2 4" xfId="37988" xr:uid="{00000000-0005-0000-0000-0000E5760000}"/>
    <cellStyle name="Normal 9 3 2 3 3 3 3" xfId="13052" xr:uid="{00000000-0005-0000-0000-0000E6760000}"/>
    <cellStyle name="Normal 9 3 2 3 3 3 4" xfId="24747" xr:uid="{00000000-0005-0000-0000-0000E7760000}"/>
    <cellStyle name="Normal 9 3 2 3 3 3 5" xfId="37989" xr:uid="{00000000-0005-0000-0000-0000E8760000}"/>
    <cellStyle name="Normal 9 3 2 3 3 4" xfId="4970" xr:uid="{00000000-0005-0000-0000-0000E9760000}"/>
    <cellStyle name="Normal 9 3 2 3 3 4 2" xfId="18856" xr:uid="{00000000-0005-0000-0000-0000EA760000}"/>
    <cellStyle name="Normal 9 3 2 3 3 4 2 2" xfId="30507" xr:uid="{00000000-0005-0000-0000-0000EB760000}"/>
    <cellStyle name="Normal 9 3 2 3 3 4 3" xfId="13053" xr:uid="{00000000-0005-0000-0000-0000EC760000}"/>
    <cellStyle name="Normal 9 3 2 3 3 4 4" xfId="24748" xr:uid="{00000000-0005-0000-0000-0000ED760000}"/>
    <cellStyle name="Normal 9 3 2 3 3 4 5" xfId="37990" xr:uid="{00000000-0005-0000-0000-0000EE760000}"/>
    <cellStyle name="Normal 9 3 2 3 3 5" xfId="18851" xr:uid="{00000000-0005-0000-0000-0000EF760000}"/>
    <cellStyle name="Normal 9 3 2 3 3 5 2" xfId="30502" xr:uid="{00000000-0005-0000-0000-0000F0760000}"/>
    <cellStyle name="Normal 9 3 2 3 3 6" xfId="13048" xr:uid="{00000000-0005-0000-0000-0000F1760000}"/>
    <cellStyle name="Normal 9 3 2 3 3 7" xfId="24743" xr:uid="{00000000-0005-0000-0000-0000F2760000}"/>
    <cellStyle name="Normal 9 3 2 3 3 8" xfId="37991" xr:uid="{00000000-0005-0000-0000-0000F3760000}"/>
    <cellStyle name="Normal 9 3 2 3 4" xfId="1749" xr:uid="{00000000-0005-0000-0000-0000F4760000}"/>
    <cellStyle name="Normal 9 3 2 3 4 2" xfId="1750" xr:uid="{00000000-0005-0000-0000-0000F5760000}"/>
    <cellStyle name="Normal 9 3 2 3 4 2 2" xfId="3778" xr:uid="{00000000-0005-0000-0000-0000F6760000}"/>
    <cellStyle name="Normal 9 3 2 3 4 2 2 2" xfId="8011" xr:uid="{00000000-0005-0000-0000-0000F7760000}"/>
    <cellStyle name="Normal 9 3 2 3 4 2 2 2 2" xfId="18859" xr:uid="{00000000-0005-0000-0000-0000F8760000}"/>
    <cellStyle name="Normal 9 3 2 3 4 2 2 2 3" xfId="30510" xr:uid="{00000000-0005-0000-0000-0000F9760000}"/>
    <cellStyle name="Normal 9 3 2 3 4 2 2 2 4" xfId="37992" xr:uid="{00000000-0005-0000-0000-0000FA760000}"/>
    <cellStyle name="Normal 9 3 2 3 4 2 2 3" xfId="13056" xr:uid="{00000000-0005-0000-0000-0000FB760000}"/>
    <cellStyle name="Normal 9 3 2 3 4 2 2 4" xfId="24751" xr:uid="{00000000-0005-0000-0000-0000FC760000}"/>
    <cellStyle name="Normal 9 3 2 3 4 2 2 5" xfId="37993" xr:uid="{00000000-0005-0000-0000-0000FD760000}"/>
    <cellStyle name="Normal 9 3 2 3 4 2 3" xfId="6321" xr:uid="{00000000-0005-0000-0000-0000FE760000}"/>
    <cellStyle name="Normal 9 3 2 3 4 2 3 2" xfId="18860" xr:uid="{00000000-0005-0000-0000-0000FF760000}"/>
    <cellStyle name="Normal 9 3 2 3 4 2 3 2 2" xfId="30511" xr:uid="{00000000-0005-0000-0000-000000770000}"/>
    <cellStyle name="Normal 9 3 2 3 4 2 3 3" xfId="13057" xr:uid="{00000000-0005-0000-0000-000001770000}"/>
    <cellStyle name="Normal 9 3 2 3 4 2 3 4" xfId="24752" xr:uid="{00000000-0005-0000-0000-000002770000}"/>
    <cellStyle name="Normal 9 3 2 3 4 2 3 5" xfId="37994" xr:uid="{00000000-0005-0000-0000-000003770000}"/>
    <cellStyle name="Normal 9 3 2 3 4 2 4" xfId="18858" xr:uid="{00000000-0005-0000-0000-000004770000}"/>
    <cellStyle name="Normal 9 3 2 3 4 2 4 2" xfId="30509" xr:uid="{00000000-0005-0000-0000-000005770000}"/>
    <cellStyle name="Normal 9 3 2 3 4 2 5" xfId="13055" xr:uid="{00000000-0005-0000-0000-000006770000}"/>
    <cellStyle name="Normal 9 3 2 3 4 2 6" xfId="24750" xr:uid="{00000000-0005-0000-0000-000007770000}"/>
    <cellStyle name="Normal 9 3 2 3 4 2 7" xfId="37995" xr:uid="{00000000-0005-0000-0000-000008770000}"/>
    <cellStyle name="Normal 9 3 2 3 4 3" xfId="3777" xr:uid="{00000000-0005-0000-0000-000009770000}"/>
    <cellStyle name="Normal 9 3 2 3 4 3 2" xfId="8010" xr:uid="{00000000-0005-0000-0000-00000A770000}"/>
    <cellStyle name="Normal 9 3 2 3 4 3 2 2" xfId="18861" xr:uid="{00000000-0005-0000-0000-00000B770000}"/>
    <cellStyle name="Normal 9 3 2 3 4 3 2 3" xfId="30512" xr:uid="{00000000-0005-0000-0000-00000C770000}"/>
    <cellStyle name="Normal 9 3 2 3 4 3 2 4" xfId="37996" xr:uid="{00000000-0005-0000-0000-00000D770000}"/>
    <cellStyle name="Normal 9 3 2 3 4 3 3" xfId="13058" xr:uid="{00000000-0005-0000-0000-00000E770000}"/>
    <cellStyle name="Normal 9 3 2 3 4 3 4" xfId="24753" xr:uid="{00000000-0005-0000-0000-00000F770000}"/>
    <cellStyle name="Normal 9 3 2 3 4 3 5" xfId="37997" xr:uid="{00000000-0005-0000-0000-000010770000}"/>
    <cellStyle name="Normal 9 3 2 3 4 4" xfId="5421" xr:uid="{00000000-0005-0000-0000-000011770000}"/>
    <cellStyle name="Normal 9 3 2 3 4 4 2" xfId="18862" xr:uid="{00000000-0005-0000-0000-000012770000}"/>
    <cellStyle name="Normal 9 3 2 3 4 4 2 2" xfId="30513" xr:uid="{00000000-0005-0000-0000-000013770000}"/>
    <cellStyle name="Normal 9 3 2 3 4 4 3" xfId="13059" xr:uid="{00000000-0005-0000-0000-000014770000}"/>
    <cellStyle name="Normal 9 3 2 3 4 4 4" xfId="24754" xr:uid="{00000000-0005-0000-0000-000015770000}"/>
    <cellStyle name="Normal 9 3 2 3 4 4 5" xfId="37998" xr:uid="{00000000-0005-0000-0000-000016770000}"/>
    <cellStyle name="Normal 9 3 2 3 4 5" xfId="18857" xr:uid="{00000000-0005-0000-0000-000017770000}"/>
    <cellStyle name="Normal 9 3 2 3 4 5 2" xfId="30508" xr:uid="{00000000-0005-0000-0000-000018770000}"/>
    <cellStyle name="Normal 9 3 2 3 4 6" xfId="13054" xr:uid="{00000000-0005-0000-0000-000019770000}"/>
    <cellStyle name="Normal 9 3 2 3 4 7" xfId="24749" xr:uid="{00000000-0005-0000-0000-00001A770000}"/>
    <cellStyle name="Normal 9 3 2 3 4 8" xfId="37999" xr:uid="{00000000-0005-0000-0000-00001B770000}"/>
    <cellStyle name="Normal 9 3 2 3 5" xfId="1751" xr:uid="{00000000-0005-0000-0000-00001C770000}"/>
    <cellStyle name="Normal 9 3 2 3 5 2" xfId="3779" xr:uid="{00000000-0005-0000-0000-00001D770000}"/>
    <cellStyle name="Normal 9 3 2 3 5 2 2" xfId="8012" xr:uid="{00000000-0005-0000-0000-00001E770000}"/>
    <cellStyle name="Normal 9 3 2 3 5 2 2 2" xfId="18864" xr:uid="{00000000-0005-0000-0000-00001F770000}"/>
    <cellStyle name="Normal 9 3 2 3 5 2 2 3" xfId="30515" xr:uid="{00000000-0005-0000-0000-000020770000}"/>
    <cellStyle name="Normal 9 3 2 3 5 2 2 4" xfId="38000" xr:uid="{00000000-0005-0000-0000-000021770000}"/>
    <cellStyle name="Normal 9 3 2 3 5 2 3" xfId="13061" xr:uid="{00000000-0005-0000-0000-000022770000}"/>
    <cellStyle name="Normal 9 3 2 3 5 2 4" xfId="24756" xr:uid="{00000000-0005-0000-0000-000023770000}"/>
    <cellStyle name="Normal 9 3 2 3 5 2 5" xfId="38001" xr:uid="{00000000-0005-0000-0000-000024770000}"/>
    <cellStyle name="Normal 9 3 2 3 5 3" xfId="6322" xr:uid="{00000000-0005-0000-0000-000025770000}"/>
    <cellStyle name="Normal 9 3 2 3 5 3 2" xfId="18865" xr:uid="{00000000-0005-0000-0000-000026770000}"/>
    <cellStyle name="Normal 9 3 2 3 5 3 2 2" xfId="30516" xr:uid="{00000000-0005-0000-0000-000027770000}"/>
    <cellStyle name="Normal 9 3 2 3 5 3 3" xfId="13062" xr:uid="{00000000-0005-0000-0000-000028770000}"/>
    <cellStyle name="Normal 9 3 2 3 5 3 4" xfId="24757" xr:uid="{00000000-0005-0000-0000-000029770000}"/>
    <cellStyle name="Normal 9 3 2 3 5 3 5" xfId="38002" xr:uid="{00000000-0005-0000-0000-00002A770000}"/>
    <cellStyle name="Normal 9 3 2 3 5 4" xfId="18863" xr:uid="{00000000-0005-0000-0000-00002B770000}"/>
    <cellStyle name="Normal 9 3 2 3 5 4 2" xfId="30514" xr:uid="{00000000-0005-0000-0000-00002C770000}"/>
    <cellStyle name="Normal 9 3 2 3 5 5" xfId="13060" xr:uid="{00000000-0005-0000-0000-00002D770000}"/>
    <cellStyle name="Normal 9 3 2 3 5 6" xfId="24755" xr:uid="{00000000-0005-0000-0000-00002E770000}"/>
    <cellStyle name="Normal 9 3 2 3 5 7" xfId="38003" xr:uid="{00000000-0005-0000-0000-00002F770000}"/>
    <cellStyle name="Normal 9 3 2 3 6" xfId="3772" xr:uid="{00000000-0005-0000-0000-000030770000}"/>
    <cellStyle name="Normal 9 3 2 3 6 2" xfId="8005" xr:uid="{00000000-0005-0000-0000-000031770000}"/>
    <cellStyle name="Normal 9 3 2 3 6 2 2" xfId="18866" xr:uid="{00000000-0005-0000-0000-000032770000}"/>
    <cellStyle name="Normal 9 3 2 3 6 2 3" xfId="30517" xr:uid="{00000000-0005-0000-0000-000033770000}"/>
    <cellStyle name="Normal 9 3 2 3 6 2 4" xfId="38004" xr:uid="{00000000-0005-0000-0000-000034770000}"/>
    <cellStyle name="Normal 9 3 2 3 6 3" xfId="13063" xr:uid="{00000000-0005-0000-0000-000035770000}"/>
    <cellStyle name="Normal 9 3 2 3 6 4" xfId="24758" xr:uid="{00000000-0005-0000-0000-000036770000}"/>
    <cellStyle name="Normal 9 3 2 3 6 5" xfId="38005" xr:uid="{00000000-0005-0000-0000-000037770000}"/>
    <cellStyle name="Normal 9 3 2 3 7" xfId="4728" xr:uid="{00000000-0005-0000-0000-000038770000}"/>
    <cellStyle name="Normal 9 3 2 3 7 2" xfId="18867" xr:uid="{00000000-0005-0000-0000-000039770000}"/>
    <cellStyle name="Normal 9 3 2 3 7 2 2" xfId="30518" xr:uid="{00000000-0005-0000-0000-00003A770000}"/>
    <cellStyle name="Normal 9 3 2 3 7 3" xfId="13064" xr:uid="{00000000-0005-0000-0000-00003B770000}"/>
    <cellStyle name="Normal 9 3 2 3 7 4" xfId="24759" xr:uid="{00000000-0005-0000-0000-00003C770000}"/>
    <cellStyle name="Normal 9 3 2 3 7 5" xfId="38006" xr:uid="{00000000-0005-0000-0000-00003D770000}"/>
    <cellStyle name="Normal 9 3 2 3 8" xfId="18844" xr:uid="{00000000-0005-0000-0000-00003E770000}"/>
    <cellStyle name="Normal 9 3 2 3 8 2" xfId="30495" xr:uid="{00000000-0005-0000-0000-00003F770000}"/>
    <cellStyle name="Normal 9 3 2 3 9" xfId="13041" xr:uid="{00000000-0005-0000-0000-000040770000}"/>
    <cellStyle name="Normal 9 3 2 4" xfId="1752" xr:uid="{00000000-0005-0000-0000-000041770000}"/>
    <cellStyle name="Normal 9 3 2 4 2" xfId="1753" xr:uid="{00000000-0005-0000-0000-000042770000}"/>
    <cellStyle name="Normal 9 3 2 4 2 2" xfId="3781" xr:uid="{00000000-0005-0000-0000-000043770000}"/>
    <cellStyle name="Normal 9 3 2 4 2 2 2" xfId="8014" xr:uid="{00000000-0005-0000-0000-000044770000}"/>
    <cellStyle name="Normal 9 3 2 4 2 2 2 2" xfId="18870" xr:uid="{00000000-0005-0000-0000-000045770000}"/>
    <cellStyle name="Normal 9 3 2 4 2 2 2 3" xfId="30521" xr:uid="{00000000-0005-0000-0000-000046770000}"/>
    <cellStyle name="Normal 9 3 2 4 2 2 2 4" xfId="38007" xr:uid="{00000000-0005-0000-0000-000047770000}"/>
    <cellStyle name="Normal 9 3 2 4 2 2 3" xfId="13067" xr:uid="{00000000-0005-0000-0000-000048770000}"/>
    <cellStyle name="Normal 9 3 2 4 2 2 4" xfId="24762" xr:uid="{00000000-0005-0000-0000-000049770000}"/>
    <cellStyle name="Normal 9 3 2 4 2 2 5" xfId="38008" xr:uid="{00000000-0005-0000-0000-00004A770000}"/>
    <cellStyle name="Normal 9 3 2 4 2 3" xfId="6323" xr:uid="{00000000-0005-0000-0000-00004B770000}"/>
    <cellStyle name="Normal 9 3 2 4 2 3 2" xfId="18871" xr:uid="{00000000-0005-0000-0000-00004C770000}"/>
    <cellStyle name="Normal 9 3 2 4 2 3 2 2" xfId="30522" xr:uid="{00000000-0005-0000-0000-00004D770000}"/>
    <cellStyle name="Normal 9 3 2 4 2 3 3" xfId="13068" xr:uid="{00000000-0005-0000-0000-00004E770000}"/>
    <cellStyle name="Normal 9 3 2 4 2 3 4" xfId="24763" xr:uid="{00000000-0005-0000-0000-00004F770000}"/>
    <cellStyle name="Normal 9 3 2 4 2 3 5" xfId="38009" xr:uid="{00000000-0005-0000-0000-000050770000}"/>
    <cellStyle name="Normal 9 3 2 4 2 4" xfId="18869" xr:uid="{00000000-0005-0000-0000-000051770000}"/>
    <cellStyle name="Normal 9 3 2 4 2 4 2" xfId="30520" xr:uid="{00000000-0005-0000-0000-000052770000}"/>
    <cellStyle name="Normal 9 3 2 4 2 5" xfId="13066" xr:uid="{00000000-0005-0000-0000-000053770000}"/>
    <cellStyle name="Normal 9 3 2 4 2 6" xfId="24761" xr:uid="{00000000-0005-0000-0000-000054770000}"/>
    <cellStyle name="Normal 9 3 2 4 2 7" xfId="38010" xr:uid="{00000000-0005-0000-0000-000055770000}"/>
    <cellStyle name="Normal 9 3 2 4 3" xfId="3780" xr:uid="{00000000-0005-0000-0000-000056770000}"/>
    <cellStyle name="Normal 9 3 2 4 3 2" xfId="8013" xr:uid="{00000000-0005-0000-0000-000057770000}"/>
    <cellStyle name="Normal 9 3 2 4 3 2 2" xfId="18872" xr:uid="{00000000-0005-0000-0000-000058770000}"/>
    <cellStyle name="Normal 9 3 2 4 3 2 3" xfId="30523" xr:uid="{00000000-0005-0000-0000-000059770000}"/>
    <cellStyle name="Normal 9 3 2 4 3 2 4" xfId="38011" xr:uid="{00000000-0005-0000-0000-00005A770000}"/>
    <cellStyle name="Normal 9 3 2 4 3 3" xfId="13069" xr:uid="{00000000-0005-0000-0000-00005B770000}"/>
    <cellStyle name="Normal 9 3 2 4 3 4" xfId="24764" xr:uid="{00000000-0005-0000-0000-00005C770000}"/>
    <cellStyle name="Normal 9 3 2 4 3 5" xfId="38012" xr:uid="{00000000-0005-0000-0000-00005D770000}"/>
    <cellStyle name="Normal 9 3 2 4 4" xfId="5092" xr:uid="{00000000-0005-0000-0000-00005E770000}"/>
    <cellStyle name="Normal 9 3 2 4 4 2" xfId="18873" xr:uid="{00000000-0005-0000-0000-00005F770000}"/>
    <cellStyle name="Normal 9 3 2 4 4 2 2" xfId="30524" xr:uid="{00000000-0005-0000-0000-000060770000}"/>
    <cellStyle name="Normal 9 3 2 4 4 3" xfId="13070" xr:uid="{00000000-0005-0000-0000-000061770000}"/>
    <cellStyle name="Normal 9 3 2 4 4 4" xfId="24765" xr:uid="{00000000-0005-0000-0000-000062770000}"/>
    <cellStyle name="Normal 9 3 2 4 4 5" xfId="38013" xr:uid="{00000000-0005-0000-0000-000063770000}"/>
    <cellStyle name="Normal 9 3 2 4 5" xfId="18868" xr:uid="{00000000-0005-0000-0000-000064770000}"/>
    <cellStyle name="Normal 9 3 2 4 5 2" xfId="30519" xr:uid="{00000000-0005-0000-0000-000065770000}"/>
    <cellStyle name="Normal 9 3 2 4 6" xfId="13065" xr:uid="{00000000-0005-0000-0000-000066770000}"/>
    <cellStyle name="Normal 9 3 2 4 7" xfId="24760" xr:uid="{00000000-0005-0000-0000-000067770000}"/>
    <cellStyle name="Normal 9 3 2 4 8" xfId="38014" xr:uid="{00000000-0005-0000-0000-000068770000}"/>
    <cellStyle name="Normal 9 3 2 5" xfId="1754" xr:uid="{00000000-0005-0000-0000-000069770000}"/>
    <cellStyle name="Normal 9 3 2 5 2" xfId="1755" xr:uid="{00000000-0005-0000-0000-00006A770000}"/>
    <cellStyle name="Normal 9 3 2 5 2 2" xfId="3783" xr:uid="{00000000-0005-0000-0000-00006B770000}"/>
    <cellStyle name="Normal 9 3 2 5 2 2 2" xfId="8016" xr:uid="{00000000-0005-0000-0000-00006C770000}"/>
    <cellStyle name="Normal 9 3 2 5 2 2 2 2" xfId="18876" xr:uid="{00000000-0005-0000-0000-00006D770000}"/>
    <cellStyle name="Normal 9 3 2 5 2 2 2 3" xfId="30527" xr:uid="{00000000-0005-0000-0000-00006E770000}"/>
    <cellStyle name="Normal 9 3 2 5 2 2 2 4" xfId="38015" xr:uid="{00000000-0005-0000-0000-00006F770000}"/>
    <cellStyle name="Normal 9 3 2 5 2 2 3" xfId="13073" xr:uid="{00000000-0005-0000-0000-000070770000}"/>
    <cellStyle name="Normal 9 3 2 5 2 2 4" xfId="24768" xr:uid="{00000000-0005-0000-0000-000071770000}"/>
    <cellStyle name="Normal 9 3 2 5 2 2 5" xfId="38016" xr:uid="{00000000-0005-0000-0000-000072770000}"/>
    <cellStyle name="Normal 9 3 2 5 2 3" xfId="6324" xr:uid="{00000000-0005-0000-0000-000073770000}"/>
    <cellStyle name="Normal 9 3 2 5 2 3 2" xfId="18877" xr:uid="{00000000-0005-0000-0000-000074770000}"/>
    <cellStyle name="Normal 9 3 2 5 2 3 2 2" xfId="30528" xr:uid="{00000000-0005-0000-0000-000075770000}"/>
    <cellStyle name="Normal 9 3 2 5 2 3 3" xfId="13074" xr:uid="{00000000-0005-0000-0000-000076770000}"/>
    <cellStyle name="Normal 9 3 2 5 2 3 4" xfId="24769" xr:uid="{00000000-0005-0000-0000-000077770000}"/>
    <cellStyle name="Normal 9 3 2 5 2 3 5" xfId="38017" xr:uid="{00000000-0005-0000-0000-000078770000}"/>
    <cellStyle name="Normal 9 3 2 5 2 4" xfId="18875" xr:uid="{00000000-0005-0000-0000-000079770000}"/>
    <cellStyle name="Normal 9 3 2 5 2 4 2" xfId="30526" xr:uid="{00000000-0005-0000-0000-00007A770000}"/>
    <cellStyle name="Normal 9 3 2 5 2 5" xfId="13072" xr:uid="{00000000-0005-0000-0000-00007B770000}"/>
    <cellStyle name="Normal 9 3 2 5 2 6" xfId="24767" xr:uid="{00000000-0005-0000-0000-00007C770000}"/>
    <cellStyle name="Normal 9 3 2 5 2 7" xfId="38018" xr:uid="{00000000-0005-0000-0000-00007D770000}"/>
    <cellStyle name="Normal 9 3 2 5 3" xfId="3782" xr:uid="{00000000-0005-0000-0000-00007E770000}"/>
    <cellStyle name="Normal 9 3 2 5 3 2" xfId="8015" xr:uid="{00000000-0005-0000-0000-00007F770000}"/>
    <cellStyle name="Normal 9 3 2 5 3 2 2" xfId="18878" xr:uid="{00000000-0005-0000-0000-000080770000}"/>
    <cellStyle name="Normal 9 3 2 5 3 2 3" xfId="30529" xr:uid="{00000000-0005-0000-0000-000081770000}"/>
    <cellStyle name="Normal 9 3 2 5 3 2 4" xfId="38019" xr:uid="{00000000-0005-0000-0000-000082770000}"/>
    <cellStyle name="Normal 9 3 2 5 3 3" xfId="13075" xr:uid="{00000000-0005-0000-0000-000083770000}"/>
    <cellStyle name="Normal 9 3 2 5 3 4" xfId="24770" xr:uid="{00000000-0005-0000-0000-000084770000}"/>
    <cellStyle name="Normal 9 3 2 5 3 5" xfId="38020" xr:uid="{00000000-0005-0000-0000-000085770000}"/>
    <cellStyle name="Normal 9 3 2 5 4" xfId="4850" xr:uid="{00000000-0005-0000-0000-000086770000}"/>
    <cellStyle name="Normal 9 3 2 5 4 2" xfId="18879" xr:uid="{00000000-0005-0000-0000-000087770000}"/>
    <cellStyle name="Normal 9 3 2 5 4 2 2" xfId="30530" xr:uid="{00000000-0005-0000-0000-000088770000}"/>
    <cellStyle name="Normal 9 3 2 5 4 3" xfId="13076" xr:uid="{00000000-0005-0000-0000-000089770000}"/>
    <cellStyle name="Normal 9 3 2 5 4 4" xfId="24771" xr:uid="{00000000-0005-0000-0000-00008A770000}"/>
    <cellStyle name="Normal 9 3 2 5 4 5" xfId="38021" xr:uid="{00000000-0005-0000-0000-00008B770000}"/>
    <cellStyle name="Normal 9 3 2 5 5" xfId="18874" xr:uid="{00000000-0005-0000-0000-00008C770000}"/>
    <cellStyle name="Normal 9 3 2 5 5 2" xfId="30525" xr:uid="{00000000-0005-0000-0000-00008D770000}"/>
    <cellStyle name="Normal 9 3 2 5 6" xfId="13071" xr:uid="{00000000-0005-0000-0000-00008E770000}"/>
    <cellStyle name="Normal 9 3 2 5 7" xfId="24766" xr:uid="{00000000-0005-0000-0000-00008F770000}"/>
    <cellStyle name="Normal 9 3 2 5 8" xfId="38022" xr:uid="{00000000-0005-0000-0000-000090770000}"/>
    <cellStyle name="Normal 9 3 2 6" xfId="1756" xr:uid="{00000000-0005-0000-0000-000091770000}"/>
    <cellStyle name="Normal 9 3 2 6 2" xfId="1757" xr:uid="{00000000-0005-0000-0000-000092770000}"/>
    <cellStyle name="Normal 9 3 2 6 2 2" xfId="3785" xr:uid="{00000000-0005-0000-0000-000093770000}"/>
    <cellStyle name="Normal 9 3 2 6 2 2 2" xfId="8018" xr:uid="{00000000-0005-0000-0000-000094770000}"/>
    <cellStyle name="Normal 9 3 2 6 2 2 2 2" xfId="18882" xr:uid="{00000000-0005-0000-0000-000095770000}"/>
    <cellStyle name="Normal 9 3 2 6 2 2 2 3" xfId="30533" xr:uid="{00000000-0005-0000-0000-000096770000}"/>
    <cellStyle name="Normal 9 3 2 6 2 2 2 4" xfId="38023" xr:uid="{00000000-0005-0000-0000-000097770000}"/>
    <cellStyle name="Normal 9 3 2 6 2 2 3" xfId="13079" xr:uid="{00000000-0005-0000-0000-000098770000}"/>
    <cellStyle name="Normal 9 3 2 6 2 2 4" xfId="24774" xr:uid="{00000000-0005-0000-0000-000099770000}"/>
    <cellStyle name="Normal 9 3 2 6 2 2 5" xfId="38024" xr:uid="{00000000-0005-0000-0000-00009A770000}"/>
    <cellStyle name="Normal 9 3 2 6 2 3" xfId="6325" xr:uid="{00000000-0005-0000-0000-00009B770000}"/>
    <cellStyle name="Normal 9 3 2 6 2 3 2" xfId="18883" xr:uid="{00000000-0005-0000-0000-00009C770000}"/>
    <cellStyle name="Normal 9 3 2 6 2 3 2 2" xfId="30534" xr:uid="{00000000-0005-0000-0000-00009D770000}"/>
    <cellStyle name="Normal 9 3 2 6 2 3 3" xfId="13080" xr:uid="{00000000-0005-0000-0000-00009E770000}"/>
    <cellStyle name="Normal 9 3 2 6 2 3 4" xfId="24775" xr:uid="{00000000-0005-0000-0000-00009F770000}"/>
    <cellStyle name="Normal 9 3 2 6 2 3 5" xfId="38025" xr:uid="{00000000-0005-0000-0000-0000A0770000}"/>
    <cellStyle name="Normal 9 3 2 6 2 4" xfId="18881" xr:uid="{00000000-0005-0000-0000-0000A1770000}"/>
    <cellStyle name="Normal 9 3 2 6 2 4 2" xfId="30532" xr:uid="{00000000-0005-0000-0000-0000A2770000}"/>
    <cellStyle name="Normal 9 3 2 6 2 5" xfId="13078" xr:uid="{00000000-0005-0000-0000-0000A3770000}"/>
    <cellStyle name="Normal 9 3 2 6 2 6" xfId="24773" xr:uid="{00000000-0005-0000-0000-0000A4770000}"/>
    <cellStyle name="Normal 9 3 2 6 2 7" xfId="38026" xr:uid="{00000000-0005-0000-0000-0000A5770000}"/>
    <cellStyle name="Normal 9 3 2 6 3" xfId="3784" xr:uid="{00000000-0005-0000-0000-0000A6770000}"/>
    <cellStyle name="Normal 9 3 2 6 3 2" xfId="8017" xr:uid="{00000000-0005-0000-0000-0000A7770000}"/>
    <cellStyle name="Normal 9 3 2 6 3 2 2" xfId="18884" xr:uid="{00000000-0005-0000-0000-0000A8770000}"/>
    <cellStyle name="Normal 9 3 2 6 3 2 3" xfId="30535" xr:uid="{00000000-0005-0000-0000-0000A9770000}"/>
    <cellStyle name="Normal 9 3 2 6 3 2 4" xfId="38027" xr:uid="{00000000-0005-0000-0000-0000AA770000}"/>
    <cellStyle name="Normal 9 3 2 6 3 3" xfId="13081" xr:uid="{00000000-0005-0000-0000-0000AB770000}"/>
    <cellStyle name="Normal 9 3 2 6 3 4" xfId="24776" xr:uid="{00000000-0005-0000-0000-0000AC770000}"/>
    <cellStyle name="Normal 9 3 2 6 3 5" xfId="38028" xr:uid="{00000000-0005-0000-0000-0000AD770000}"/>
    <cellStyle name="Normal 9 3 2 6 4" xfId="5301" xr:uid="{00000000-0005-0000-0000-0000AE770000}"/>
    <cellStyle name="Normal 9 3 2 6 4 2" xfId="18885" xr:uid="{00000000-0005-0000-0000-0000AF770000}"/>
    <cellStyle name="Normal 9 3 2 6 4 2 2" xfId="30536" xr:uid="{00000000-0005-0000-0000-0000B0770000}"/>
    <cellStyle name="Normal 9 3 2 6 4 3" xfId="13082" xr:uid="{00000000-0005-0000-0000-0000B1770000}"/>
    <cellStyle name="Normal 9 3 2 6 4 4" xfId="24777" xr:uid="{00000000-0005-0000-0000-0000B2770000}"/>
    <cellStyle name="Normal 9 3 2 6 4 5" xfId="38029" xr:uid="{00000000-0005-0000-0000-0000B3770000}"/>
    <cellStyle name="Normal 9 3 2 6 5" xfId="18880" xr:uid="{00000000-0005-0000-0000-0000B4770000}"/>
    <cellStyle name="Normal 9 3 2 6 5 2" xfId="30531" xr:uid="{00000000-0005-0000-0000-0000B5770000}"/>
    <cellStyle name="Normal 9 3 2 6 6" xfId="13077" xr:uid="{00000000-0005-0000-0000-0000B6770000}"/>
    <cellStyle name="Normal 9 3 2 6 7" xfId="24772" xr:uid="{00000000-0005-0000-0000-0000B7770000}"/>
    <cellStyle name="Normal 9 3 2 6 8" xfId="38030" xr:uid="{00000000-0005-0000-0000-0000B8770000}"/>
    <cellStyle name="Normal 9 3 2 7" xfId="1758" xr:uid="{00000000-0005-0000-0000-0000B9770000}"/>
    <cellStyle name="Normal 9 3 2 7 2" xfId="3786" xr:uid="{00000000-0005-0000-0000-0000BA770000}"/>
    <cellStyle name="Normal 9 3 2 7 2 2" xfId="8019" xr:uid="{00000000-0005-0000-0000-0000BB770000}"/>
    <cellStyle name="Normal 9 3 2 7 2 2 2" xfId="18887" xr:uid="{00000000-0005-0000-0000-0000BC770000}"/>
    <cellStyle name="Normal 9 3 2 7 2 2 3" xfId="30538" xr:uid="{00000000-0005-0000-0000-0000BD770000}"/>
    <cellStyle name="Normal 9 3 2 7 2 2 4" xfId="38031" xr:uid="{00000000-0005-0000-0000-0000BE770000}"/>
    <cellStyle name="Normal 9 3 2 7 2 3" xfId="13084" xr:uid="{00000000-0005-0000-0000-0000BF770000}"/>
    <cellStyle name="Normal 9 3 2 7 2 4" xfId="24779" xr:uid="{00000000-0005-0000-0000-0000C0770000}"/>
    <cellStyle name="Normal 9 3 2 7 2 5" xfId="38032" xr:uid="{00000000-0005-0000-0000-0000C1770000}"/>
    <cellStyle name="Normal 9 3 2 7 3" xfId="6326" xr:uid="{00000000-0005-0000-0000-0000C2770000}"/>
    <cellStyle name="Normal 9 3 2 7 3 2" xfId="18888" xr:uid="{00000000-0005-0000-0000-0000C3770000}"/>
    <cellStyle name="Normal 9 3 2 7 3 2 2" xfId="30539" xr:uid="{00000000-0005-0000-0000-0000C4770000}"/>
    <cellStyle name="Normal 9 3 2 7 3 3" xfId="13085" xr:uid="{00000000-0005-0000-0000-0000C5770000}"/>
    <cellStyle name="Normal 9 3 2 7 3 4" xfId="24780" xr:uid="{00000000-0005-0000-0000-0000C6770000}"/>
    <cellStyle name="Normal 9 3 2 7 3 5" xfId="38033" xr:uid="{00000000-0005-0000-0000-0000C7770000}"/>
    <cellStyle name="Normal 9 3 2 7 4" xfId="18886" xr:uid="{00000000-0005-0000-0000-0000C8770000}"/>
    <cellStyle name="Normal 9 3 2 7 4 2" xfId="30537" xr:uid="{00000000-0005-0000-0000-0000C9770000}"/>
    <cellStyle name="Normal 9 3 2 7 5" xfId="13083" xr:uid="{00000000-0005-0000-0000-0000CA770000}"/>
    <cellStyle name="Normal 9 3 2 7 6" xfId="24778" xr:uid="{00000000-0005-0000-0000-0000CB770000}"/>
    <cellStyle name="Normal 9 3 2 7 7" xfId="38034" xr:uid="{00000000-0005-0000-0000-0000CC770000}"/>
    <cellStyle name="Normal 9 3 2 8" xfId="3763" xr:uid="{00000000-0005-0000-0000-0000CD770000}"/>
    <cellStyle name="Normal 9 3 2 8 2" xfId="7996" xr:uid="{00000000-0005-0000-0000-0000CE770000}"/>
    <cellStyle name="Normal 9 3 2 8 2 2" xfId="18889" xr:uid="{00000000-0005-0000-0000-0000CF770000}"/>
    <cellStyle name="Normal 9 3 2 8 2 3" xfId="30540" xr:uid="{00000000-0005-0000-0000-0000D0770000}"/>
    <cellStyle name="Normal 9 3 2 8 2 4" xfId="38035" xr:uid="{00000000-0005-0000-0000-0000D1770000}"/>
    <cellStyle name="Normal 9 3 2 8 3" xfId="13086" xr:uid="{00000000-0005-0000-0000-0000D2770000}"/>
    <cellStyle name="Normal 9 3 2 8 4" xfId="24781" xr:uid="{00000000-0005-0000-0000-0000D3770000}"/>
    <cellStyle name="Normal 9 3 2 8 5" xfId="38036" xr:uid="{00000000-0005-0000-0000-0000D4770000}"/>
    <cellStyle name="Normal 9 3 2 9" xfId="4608" xr:uid="{00000000-0005-0000-0000-0000D5770000}"/>
    <cellStyle name="Normal 9 3 2 9 2" xfId="18890" xr:uid="{00000000-0005-0000-0000-0000D6770000}"/>
    <cellStyle name="Normal 9 3 2 9 2 2" xfId="30541" xr:uid="{00000000-0005-0000-0000-0000D7770000}"/>
    <cellStyle name="Normal 9 3 2 9 3" xfId="13087" xr:uid="{00000000-0005-0000-0000-0000D8770000}"/>
    <cellStyle name="Normal 9 3 2 9 4" xfId="24782" xr:uid="{00000000-0005-0000-0000-0000D9770000}"/>
    <cellStyle name="Normal 9 3 2 9 5" xfId="38037" xr:uid="{00000000-0005-0000-0000-0000DA770000}"/>
    <cellStyle name="Normal 9 3 3" xfId="1759" xr:uid="{00000000-0005-0000-0000-0000DB770000}"/>
    <cellStyle name="Normal 9 3 3 10" xfId="13088" xr:uid="{00000000-0005-0000-0000-0000DC770000}"/>
    <cellStyle name="Normal 9 3 3 11" xfId="24783" xr:uid="{00000000-0005-0000-0000-0000DD770000}"/>
    <cellStyle name="Normal 9 3 3 12" xfId="38038" xr:uid="{00000000-0005-0000-0000-0000DE770000}"/>
    <cellStyle name="Normal 9 3 3 2" xfId="1760" xr:uid="{00000000-0005-0000-0000-0000DF770000}"/>
    <cellStyle name="Normal 9 3 3 2 10" xfId="24784" xr:uid="{00000000-0005-0000-0000-0000E0770000}"/>
    <cellStyle name="Normal 9 3 3 2 11" xfId="38039" xr:uid="{00000000-0005-0000-0000-0000E1770000}"/>
    <cellStyle name="Normal 9 3 3 2 2" xfId="1761" xr:uid="{00000000-0005-0000-0000-0000E2770000}"/>
    <cellStyle name="Normal 9 3 3 2 2 2" xfId="1762" xr:uid="{00000000-0005-0000-0000-0000E3770000}"/>
    <cellStyle name="Normal 9 3 3 2 2 2 2" xfId="3790" xr:uid="{00000000-0005-0000-0000-0000E4770000}"/>
    <cellStyle name="Normal 9 3 3 2 2 2 2 2" xfId="8023" xr:uid="{00000000-0005-0000-0000-0000E5770000}"/>
    <cellStyle name="Normal 9 3 3 2 2 2 2 2 2" xfId="18895" xr:uid="{00000000-0005-0000-0000-0000E6770000}"/>
    <cellStyle name="Normal 9 3 3 2 2 2 2 2 3" xfId="30546" xr:uid="{00000000-0005-0000-0000-0000E7770000}"/>
    <cellStyle name="Normal 9 3 3 2 2 2 2 2 4" xfId="38040" xr:uid="{00000000-0005-0000-0000-0000E8770000}"/>
    <cellStyle name="Normal 9 3 3 2 2 2 2 3" xfId="13092" xr:uid="{00000000-0005-0000-0000-0000E9770000}"/>
    <cellStyle name="Normal 9 3 3 2 2 2 2 4" xfId="24787" xr:uid="{00000000-0005-0000-0000-0000EA770000}"/>
    <cellStyle name="Normal 9 3 3 2 2 2 2 5" xfId="38041" xr:uid="{00000000-0005-0000-0000-0000EB770000}"/>
    <cellStyle name="Normal 9 3 3 2 2 2 3" xfId="6327" xr:uid="{00000000-0005-0000-0000-0000EC770000}"/>
    <cellStyle name="Normal 9 3 3 2 2 2 3 2" xfId="18896" xr:uid="{00000000-0005-0000-0000-0000ED770000}"/>
    <cellStyle name="Normal 9 3 3 2 2 2 3 2 2" xfId="30547" xr:uid="{00000000-0005-0000-0000-0000EE770000}"/>
    <cellStyle name="Normal 9 3 3 2 2 2 3 3" xfId="13093" xr:uid="{00000000-0005-0000-0000-0000EF770000}"/>
    <cellStyle name="Normal 9 3 3 2 2 2 3 4" xfId="24788" xr:uid="{00000000-0005-0000-0000-0000F0770000}"/>
    <cellStyle name="Normal 9 3 3 2 2 2 3 5" xfId="38042" xr:uid="{00000000-0005-0000-0000-0000F1770000}"/>
    <cellStyle name="Normal 9 3 3 2 2 2 4" xfId="18894" xr:uid="{00000000-0005-0000-0000-0000F2770000}"/>
    <cellStyle name="Normal 9 3 3 2 2 2 4 2" xfId="30545" xr:uid="{00000000-0005-0000-0000-0000F3770000}"/>
    <cellStyle name="Normal 9 3 3 2 2 2 5" xfId="13091" xr:uid="{00000000-0005-0000-0000-0000F4770000}"/>
    <cellStyle name="Normal 9 3 3 2 2 2 6" xfId="24786" xr:uid="{00000000-0005-0000-0000-0000F5770000}"/>
    <cellStyle name="Normal 9 3 3 2 2 2 7" xfId="38043" xr:uid="{00000000-0005-0000-0000-0000F6770000}"/>
    <cellStyle name="Normal 9 3 3 2 2 3" xfId="3789" xr:uid="{00000000-0005-0000-0000-0000F7770000}"/>
    <cellStyle name="Normal 9 3 3 2 2 3 2" xfId="8022" xr:uid="{00000000-0005-0000-0000-0000F8770000}"/>
    <cellStyle name="Normal 9 3 3 2 2 3 2 2" xfId="18897" xr:uid="{00000000-0005-0000-0000-0000F9770000}"/>
    <cellStyle name="Normal 9 3 3 2 2 3 2 3" xfId="30548" xr:uid="{00000000-0005-0000-0000-0000FA770000}"/>
    <cellStyle name="Normal 9 3 3 2 2 3 2 4" xfId="38044" xr:uid="{00000000-0005-0000-0000-0000FB770000}"/>
    <cellStyle name="Normal 9 3 3 2 2 3 3" xfId="13094" xr:uid="{00000000-0005-0000-0000-0000FC770000}"/>
    <cellStyle name="Normal 9 3 3 2 2 3 4" xfId="24789" xr:uid="{00000000-0005-0000-0000-0000FD770000}"/>
    <cellStyle name="Normal 9 3 3 2 2 3 5" xfId="38045" xr:uid="{00000000-0005-0000-0000-0000FE770000}"/>
    <cellStyle name="Normal 9 3 3 2 2 4" xfId="5226" xr:uid="{00000000-0005-0000-0000-0000FF770000}"/>
    <cellStyle name="Normal 9 3 3 2 2 4 2" xfId="18898" xr:uid="{00000000-0005-0000-0000-000000780000}"/>
    <cellStyle name="Normal 9 3 3 2 2 4 2 2" xfId="30549" xr:uid="{00000000-0005-0000-0000-000001780000}"/>
    <cellStyle name="Normal 9 3 3 2 2 4 3" xfId="13095" xr:uid="{00000000-0005-0000-0000-000002780000}"/>
    <cellStyle name="Normal 9 3 3 2 2 4 4" xfId="24790" xr:uid="{00000000-0005-0000-0000-000003780000}"/>
    <cellStyle name="Normal 9 3 3 2 2 4 5" xfId="38046" xr:uid="{00000000-0005-0000-0000-000004780000}"/>
    <cellStyle name="Normal 9 3 3 2 2 5" xfId="18893" xr:uid="{00000000-0005-0000-0000-000005780000}"/>
    <cellStyle name="Normal 9 3 3 2 2 5 2" xfId="30544" xr:uid="{00000000-0005-0000-0000-000006780000}"/>
    <cellStyle name="Normal 9 3 3 2 2 6" xfId="13090" xr:uid="{00000000-0005-0000-0000-000007780000}"/>
    <cellStyle name="Normal 9 3 3 2 2 7" xfId="24785" xr:uid="{00000000-0005-0000-0000-000008780000}"/>
    <cellStyle name="Normal 9 3 3 2 2 8" xfId="38047" xr:uid="{00000000-0005-0000-0000-000009780000}"/>
    <cellStyle name="Normal 9 3 3 2 3" xfId="1763" xr:uid="{00000000-0005-0000-0000-00000A780000}"/>
    <cellStyle name="Normal 9 3 3 2 3 2" xfId="1764" xr:uid="{00000000-0005-0000-0000-00000B780000}"/>
    <cellStyle name="Normal 9 3 3 2 3 2 2" xfId="3792" xr:uid="{00000000-0005-0000-0000-00000C780000}"/>
    <cellStyle name="Normal 9 3 3 2 3 2 2 2" xfId="8025" xr:uid="{00000000-0005-0000-0000-00000D780000}"/>
    <cellStyle name="Normal 9 3 3 2 3 2 2 2 2" xfId="18901" xr:uid="{00000000-0005-0000-0000-00000E780000}"/>
    <cellStyle name="Normal 9 3 3 2 3 2 2 2 3" xfId="30552" xr:uid="{00000000-0005-0000-0000-00000F780000}"/>
    <cellStyle name="Normal 9 3 3 2 3 2 2 2 4" xfId="38048" xr:uid="{00000000-0005-0000-0000-000010780000}"/>
    <cellStyle name="Normal 9 3 3 2 3 2 2 3" xfId="13098" xr:uid="{00000000-0005-0000-0000-000011780000}"/>
    <cellStyle name="Normal 9 3 3 2 3 2 2 4" xfId="24793" xr:uid="{00000000-0005-0000-0000-000012780000}"/>
    <cellStyle name="Normal 9 3 3 2 3 2 2 5" xfId="38049" xr:uid="{00000000-0005-0000-0000-000013780000}"/>
    <cellStyle name="Normal 9 3 3 2 3 2 3" xfId="6328" xr:uid="{00000000-0005-0000-0000-000014780000}"/>
    <cellStyle name="Normal 9 3 3 2 3 2 3 2" xfId="18902" xr:uid="{00000000-0005-0000-0000-000015780000}"/>
    <cellStyle name="Normal 9 3 3 2 3 2 3 2 2" xfId="30553" xr:uid="{00000000-0005-0000-0000-000016780000}"/>
    <cellStyle name="Normal 9 3 3 2 3 2 3 3" xfId="13099" xr:uid="{00000000-0005-0000-0000-000017780000}"/>
    <cellStyle name="Normal 9 3 3 2 3 2 3 4" xfId="24794" xr:uid="{00000000-0005-0000-0000-000018780000}"/>
    <cellStyle name="Normal 9 3 3 2 3 2 3 5" xfId="38050" xr:uid="{00000000-0005-0000-0000-000019780000}"/>
    <cellStyle name="Normal 9 3 3 2 3 2 4" xfId="18900" xr:uid="{00000000-0005-0000-0000-00001A780000}"/>
    <cellStyle name="Normal 9 3 3 2 3 2 4 2" xfId="30551" xr:uid="{00000000-0005-0000-0000-00001B780000}"/>
    <cellStyle name="Normal 9 3 3 2 3 2 5" xfId="13097" xr:uid="{00000000-0005-0000-0000-00001C780000}"/>
    <cellStyle name="Normal 9 3 3 2 3 2 6" xfId="24792" xr:uid="{00000000-0005-0000-0000-00001D780000}"/>
    <cellStyle name="Normal 9 3 3 2 3 2 7" xfId="38051" xr:uid="{00000000-0005-0000-0000-00001E780000}"/>
    <cellStyle name="Normal 9 3 3 2 3 3" xfId="3791" xr:uid="{00000000-0005-0000-0000-00001F780000}"/>
    <cellStyle name="Normal 9 3 3 2 3 3 2" xfId="8024" xr:uid="{00000000-0005-0000-0000-000020780000}"/>
    <cellStyle name="Normal 9 3 3 2 3 3 2 2" xfId="18903" xr:uid="{00000000-0005-0000-0000-000021780000}"/>
    <cellStyle name="Normal 9 3 3 2 3 3 2 3" xfId="30554" xr:uid="{00000000-0005-0000-0000-000022780000}"/>
    <cellStyle name="Normal 9 3 3 2 3 3 2 4" xfId="38052" xr:uid="{00000000-0005-0000-0000-000023780000}"/>
    <cellStyle name="Normal 9 3 3 2 3 3 3" xfId="13100" xr:uid="{00000000-0005-0000-0000-000024780000}"/>
    <cellStyle name="Normal 9 3 3 2 3 3 4" xfId="24795" xr:uid="{00000000-0005-0000-0000-000025780000}"/>
    <cellStyle name="Normal 9 3 3 2 3 3 5" xfId="38053" xr:uid="{00000000-0005-0000-0000-000026780000}"/>
    <cellStyle name="Normal 9 3 3 2 3 4" xfId="4984" xr:uid="{00000000-0005-0000-0000-000027780000}"/>
    <cellStyle name="Normal 9 3 3 2 3 4 2" xfId="18904" xr:uid="{00000000-0005-0000-0000-000028780000}"/>
    <cellStyle name="Normal 9 3 3 2 3 4 2 2" xfId="30555" xr:uid="{00000000-0005-0000-0000-000029780000}"/>
    <cellStyle name="Normal 9 3 3 2 3 4 3" xfId="13101" xr:uid="{00000000-0005-0000-0000-00002A780000}"/>
    <cellStyle name="Normal 9 3 3 2 3 4 4" xfId="24796" xr:uid="{00000000-0005-0000-0000-00002B780000}"/>
    <cellStyle name="Normal 9 3 3 2 3 4 5" xfId="38054" xr:uid="{00000000-0005-0000-0000-00002C780000}"/>
    <cellStyle name="Normal 9 3 3 2 3 5" xfId="18899" xr:uid="{00000000-0005-0000-0000-00002D780000}"/>
    <cellStyle name="Normal 9 3 3 2 3 5 2" xfId="30550" xr:uid="{00000000-0005-0000-0000-00002E780000}"/>
    <cellStyle name="Normal 9 3 3 2 3 6" xfId="13096" xr:uid="{00000000-0005-0000-0000-00002F780000}"/>
    <cellStyle name="Normal 9 3 3 2 3 7" xfId="24791" xr:uid="{00000000-0005-0000-0000-000030780000}"/>
    <cellStyle name="Normal 9 3 3 2 3 8" xfId="38055" xr:uid="{00000000-0005-0000-0000-000031780000}"/>
    <cellStyle name="Normal 9 3 3 2 4" xfId="1765" xr:uid="{00000000-0005-0000-0000-000032780000}"/>
    <cellStyle name="Normal 9 3 3 2 4 2" xfId="1766" xr:uid="{00000000-0005-0000-0000-000033780000}"/>
    <cellStyle name="Normal 9 3 3 2 4 2 2" xfId="3794" xr:uid="{00000000-0005-0000-0000-000034780000}"/>
    <cellStyle name="Normal 9 3 3 2 4 2 2 2" xfId="8027" xr:uid="{00000000-0005-0000-0000-000035780000}"/>
    <cellStyle name="Normal 9 3 3 2 4 2 2 2 2" xfId="18907" xr:uid="{00000000-0005-0000-0000-000036780000}"/>
    <cellStyle name="Normal 9 3 3 2 4 2 2 2 3" xfId="30558" xr:uid="{00000000-0005-0000-0000-000037780000}"/>
    <cellStyle name="Normal 9 3 3 2 4 2 2 2 4" xfId="38056" xr:uid="{00000000-0005-0000-0000-000038780000}"/>
    <cellStyle name="Normal 9 3 3 2 4 2 2 3" xfId="13104" xr:uid="{00000000-0005-0000-0000-000039780000}"/>
    <cellStyle name="Normal 9 3 3 2 4 2 2 4" xfId="24799" xr:uid="{00000000-0005-0000-0000-00003A780000}"/>
    <cellStyle name="Normal 9 3 3 2 4 2 2 5" xfId="38057" xr:uid="{00000000-0005-0000-0000-00003B780000}"/>
    <cellStyle name="Normal 9 3 3 2 4 2 3" xfId="6329" xr:uid="{00000000-0005-0000-0000-00003C780000}"/>
    <cellStyle name="Normal 9 3 3 2 4 2 3 2" xfId="18908" xr:uid="{00000000-0005-0000-0000-00003D780000}"/>
    <cellStyle name="Normal 9 3 3 2 4 2 3 2 2" xfId="30559" xr:uid="{00000000-0005-0000-0000-00003E780000}"/>
    <cellStyle name="Normal 9 3 3 2 4 2 3 3" xfId="13105" xr:uid="{00000000-0005-0000-0000-00003F780000}"/>
    <cellStyle name="Normal 9 3 3 2 4 2 3 4" xfId="24800" xr:uid="{00000000-0005-0000-0000-000040780000}"/>
    <cellStyle name="Normal 9 3 3 2 4 2 3 5" xfId="38058" xr:uid="{00000000-0005-0000-0000-000041780000}"/>
    <cellStyle name="Normal 9 3 3 2 4 2 4" xfId="18906" xr:uid="{00000000-0005-0000-0000-000042780000}"/>
    <cellStyle name="Normal 9 3 3 2 4 2 4 2" xfId="30557" xr:uid="{00000000-0005-0000-0000-000043780000}"/>
    <cellStyle name="Normal 9 3 3 2 4 2 5" xfId="13103" xr:uid="{00000000-0005-0000-0000-000044780000}"/>
    <cellStyle name="Normal 9 3 3 2 4 2 6" xfId="24798" xr:uid="{00000000-0005-0000-0000-000045780000}"/>
    <cellStyle name="Normal 9 3 3 2 4 2 7" xfId="38059" xr:uid="{00000000-0005-0000-0000-000046780000}"/>
    <cellStyle name="Normal 9 3 3 2 4 3" xfId="3793" xr:uid="{00000000-0005-0000-0000-000047780000}"/>
    <cellStyle name="Normal 9 3 3 2 4 3 2" xfId="8026" xr:uid="{00000000-0005-0000-0000-000048780000}"/>
    <cellStyle name="Normal 9 3 3 2 4 3 2 2" xfId="18909" xr:uid="{00000000-0005-0000-0000-000049780000}"/>
    <cellStyle name="Normal 9 3 3 2 4 3 2 3" xfId="30560" xr:uid="{00000000-0005-0000-0000-00004A780000}"/>
    <cellStyle name="Normal 9 3 3 2 4 3 2 4" xfId="38060" xr:uid="{00000000-0005-0000-0000-00004B780000}"/>
    <cellStyle name="Normal 9 3 3 2 4 3 3" xfId="13106" xr:uid="{00000000-0005-0000-0000-00004C780000}"/>
    <cellStyle name="Normal 9 3 3 2 4 3 4" xfId="24801" xr:uid="{00000000-0005-0000-0000-00004D780000}"/>
    <cellStyle name="Normal 9 3 3 2 4 3 5" xfId="38061" xr:uid="{00000000-0005-0000-0000-00004E780000}"/>
    <cellStyle name="Normal 9 3 3 2 4 4" xfId="5435" xr:uid="{00000000-0005-0000-0000-00004F780000}"/>
    <cellStyle name="Normal 9 3 3 2 4 4 2" xfId="18910" xr:uid="{00000000-0005-0000-0000-000050780000}"/>
    <cellStyle name="Normal 9 3 3 2 4 4 2 2" xfId="30561" xr:uid="{00000000-0005-0000-0000-000051780000}"/>
    <cellStyle name="Normal 9 3 3 2 4 4 3" xfId="13107" xr:uid="{00000000-0005-0000-0000-000052780000}"/>
    <cellStyle name="Normal 9 3 3 2 4 4 4" xfId="24802" xr:uid="{00000000-0005-0000-0000-000053780000}"/>
    <cellStyle name="Normal 9 3 3 2 4 4 5" xfId="38062" xr:uid="{00000000-0005-0000-0000-000054780000}"/>
    <cellStyle name="Normal 9 3 3 2 4 5" xfId="18905" xr:uid="{00000000-0005-0000-0000-000055780000}"/>
    <cellStyle name="Normal 9 3 3 2 4 5 2" xfId="30556" xr:uid="{00000000-0005-0000-0000-000056780000}"/>
    <cellStyle name="Normal 9 3 3 2 4 6" xfId="13102" xr:uid="{00000000-0005-0000-0000-000057780000}"/>
    <cellStyle name="Normal 9 3 3 2 4 7" xfId="24797" xr:uid="{00000000-0005-0000-0000-000058780000}"/>
    <cellStyle name="Normal 9 3 3 2 4 8" xfId="38063" xr:uid="{00000000-0005-0000-0000-000059780000}"/>
    <cellStyle name="Normal 9 3 3 2 5" xfId="1767" xr:uid="{00000000-0005-0000-0000-00005A780000}"/>
    <cellStyle name="Normal 9 3 3 2 5 2" xfId="3795" xr:uid="{00000000-0005-0000-0000-00005B780000}"/>
    <cellStyle name="Normal 9 3 3 2 5 2 2" xfId="8028" xr:uid="{00000000-0005-0000-0000-00005C780000}"/>
    <cellStyle name="Normal 9 3 3 2 5 2 2 2" xfId="18912" xr:uid="{00000000-0005-0000-0000-00005D780000}"/>
    <cellStyle name="Normal 9 3 3 2 5 2 2 3" xfId="30563" xr:uid="{00000000-0005-0000-0000-00005E780000}"/>
    <cellStyle name="Normal 9 3 3 2 5 2 2 4" xfId="38064" xr:uid="{00000000-0005-0000-0000-00005F780000}"/>
    <cellStyle name="Normal 9 3 3 2 5 2 3" xfId="13109" xr:uid="{00000000-0005-0000-0000-000060780000}"/>
    <cellStyle name="Normal 9 3 3 2 5 2 4" xfId="24804" xr:uid="{00000000-0005-0000-0000-000061780000}"/>
    <cellStyle name="Normal 9 3 3 2 5 2 5" xfId="38065" xr:uid="{00000000-0005-0000-0000-000062780000}"/>
    <cellStyle name="Normal 9 3 3 2 5 3" xfId="6330" xr:uid="{00000000-0005-0000-0000-000063780000}"/>
    <cellStyle name="Normal 9 3 3 2 5 3 2" xfId="18913" xr:uid="{00000000-0005-0000-0000-000064780000}"/>
    <cellStyle name="Normal 9 3 3 2 5 3 2 2" xfId="30564" xr:uid="{00000000-0005-0000-0000-000065780000}"/>
    <cellStyle name="Normal 9 3 3 2 5 3 3" xfId="13110" xr:uid="{00000000-0005-0000-0000-000066780000}"/>
    <cellStyle name="Normal 9 3 3 2 5 3 4" xfId="24805" xr:uid="{00000000-0005-0000-0000-000067780000}"/>
    <cellStyle name="Normal 9 3 3 2 5 3 5" xfId="38066" xr:uid="{00000000-0005-0000-0000-000068780000}"/>
    <cellStyle name="Normal 9 3 3 2 5 4" xfId="18911" xr:uid="{00000000-0005-0000-0000-000069780000}"/>
    <cellStyle name="Normal 9 3 3 2 5 4 2" xfId="30562" xr:uid="{00000000-0005-0000-0000-00006A780000}"/>
    <cellStyle name="Normal 9 3 3 2 5 5" xfId="13108" xr:uid="{00000000-0005-0000-0000-00006B780000}"/>
    <cellStyle name="Normal 9 3 3 2 5 6" xfId="24803" xr:uid="{00000000-0005-0000-0000-00006C780000}"/>
    <cellStyle name="Normal 9 3 3 2 5 7" xfId="38067" xr:uid="{00000000-0005-0000-0000-00006D780000}"/>
    <cellStyle name="Normal 9 3 3 2 6" xfId="3788" xr:uid="{00000000-0005-0000-0000-00006E780000}"/>
    <cellStyle name="Normal 9 3 3 2 6 2" xfId="8021" xr:uid="{00000000-0005-0000-0000-00006F780000}"/>
    <cellStyle name="Normal 9 3 3 2 6 2 2" xfId="18914" xr:uid="{00000000-0005-0000-0000-000070780000}"/>
    <cellStyle name="Normal 9 3 3 2 6 2 3" xfId="30565" xr:uid="{00000000-0005-0000-0000-000071780000}"/>
    <cellStyle name="Normal 9 3 3 2 6 2 4" xfId="38068" xr:uid="{00000000-0005-0000-0000-000072780000}"/>
    <cellStyle name="Normal 9 3 3 2 6 3" xfId="13111" xr:uid="{00000000-0005-0000-0000-000073780000}"/>
    <cellStyle name="Normal 9 3 3 2 6 4" xfId="24806" xr:uid="{00000000-0005-0000-0000-000074780000}"/>
    <cellStyle name="Normal 9 3 3 2 6 5" xfId="38069" xr:uid="{00000000-0005-0000-0000-000075780000}"/>
    <cellStyle name="Normal 9 3 3 2 7" xfId="4742" xr:uid="{00000000-0005-0000-0000-000076780000}"/>
    <cellStyle name="Normal 9 3 3 2 7 2" xfId="18915" xr:uid="{00000000-0005-0000-0000-000077780000}"/>
    <cellStyle name="Normal 9 3 3 2 7 2 2" xfId="30566" xr:uid="{00000000-0005-0000-0000-000078780000}"/>
    <cellStyle name="Normal 9 3 3 2 7 3" xfId="13112" xr:uid="{00000000-0005-0000-0000-000079780000}"/>
    <cellStyle name="Normal 9 3 3 2 7 4" xfId="24807" xr:uid="{00000000-0005-0000-0000-00007A780000}"/>
    <cellStyle name="Normal 9 3 3 2 7 5" xfId="38070" xr:uid="{00000000-0005-0000-0000-00007B780000}"/>
    <cellStyle name="Normal 9 3 3 2 8" xfId="18892" xr:uid="{00000000-0005-0000-0000-00007C780000}"/>
    <cellStyle name="Normal 9 3 3 2 8 2" xfId="30543" xr:uid="{00000000-0005-0000-0000-00007D780000}"/>
    <cellStyle name="Normal 9 3 3 2 9" xfId="13089" xr:uid="{00000000-0005-0000-0000-00007E780000}"/>
    <cellStyle name="Normal 9 3 3 3" xfId="1768" xr:uid="{00000000-0005-0000-0000-00007F780000}"/>
    <cellStyle name="Normal 9 3 3 3 2" xfId="1769" xr:uid="{00000000-0005-0000-0000-000080780000}"/>
    <cellStyle name="Normal 9 3 3 3 2 2" xfId="3797" xr:uid="{00000000-0005-0000-0000-000081780000}"/>
    <cellStyle name="Normal 9 3 3 3 2 2 2" xfId="8030" xr:uid="{00000000-0005-0000-0000-000082780000}"/>
    <cellStyle name="Normal 9 3 3 3 2 2 2 2" xfId="18918" xr:uid="{00000000-0005-0000-0000-000083780000}"/>
    <cellStyle name="Normal 9 3 3 3 2 2 2 3" xfId="30569" xr:uid="{00000000-0005-0000-0000-000084780000}"/>
    <cellStyle name="Normal 9 3 3 3 2 2 2 4" xfId="38071" xr:uid="{00000000-0005-0000-0000-000085780000}"/>
    <cellStyle name="Normal 9 3 3 3 2 2 3" xfId="13115" xr:uid="{00000000-0005-0000-0000-000086780000}"/>
    <cellStyle name="Normal 9 3 3 3 2 2 4" xfId="24810" xr:uid="{00000000-0005-0000-0000-000087780000}"/>
    <cellStyle name="Normal 9 3 3 3 2 2 5" xfId="38072" xr:uid="{00000000-0005-0000-0000-000088780000}"/>
    <cellStyle name="Normal 9 3 3 3 2 3" xfId="6331" xr:uid="{00000000-0005-0000-0000-000089780000}"/>
    <cellStyle name="Normal 9 3 3 3 2 3 2" xfId="18919" xr:uid="{00000000-0005-0000-0000-00008A780000}"/>
    <cellStyle name="Normal 9 3 3 3 2 3 2 2" xfId="30570" xr:uid="{00000000-0005-0000-0000-00008B780000}"/>
    <cellStyle name="Normal 9 3 3 3 2 3 3" xfId="13116" xr:uid="{00000000-0005-0000-0000-00008C780000}"/>
    <cellStyle name="Normal 9 3 3 3 2 3 4" xfId="24811" xr:uid="{00000000-0005-0000-0000-00008D780000}"/>
    <cellStyle name="Normal 9 3 3 3 2 3 5" xfId="38073" xr:uid="{00000000-0005-0000-0000-00008E780000}"/>
    <cellStyle name="Normal 9 3 3 3 2 4" xfId="18917" xr:uid="{00000000-0005-0000-0000-00008F780000}"/>
    <cellStyle name="Normal 9 3 3 3 2 4 2" xfId="30568" xr:uid="{00000000-0005-0000-0000-000090780000}"/>
    <cellStyle name="Normal 9 3 3 3 2 5" xfId="13114" xr:uid="{00000000-0005-0000-0000-000091780000}"/>
    <cellStyle name="Normal 9 3 3 3 2 6" xfId="24809" xr:uid="{00000000-0005-0000-0000-000092780000}"/>
    <cellStyle name="Normal 9 3 3 3 2 7" xfId="38074" xr:uid="{00000000-0005-0000-0000-000093780000}"/>
    <cellStyle name="Normal 9 3 3 3 3" xfId="3796" xr:uid="{00000000-0005-0000-0000-000094780000}"/>
    <cellStyle name="Normal 9 3 3 3 3 2" xfId="8029" xr:uid="{00000000-0005-0000-0000-000095780000}"/>
    <cellStyle name="Normal 9 3 3 3 3 2 2" xfId="18920" xr:uid="{00000000-0005-0000-0000-000096780000}"/>
    <cellStyle name="Normal 9 3 3 3 3 2 3" xfId="30571" xr:uid="{00000000-0005-0000-0000-000097780000}"/>
    <cellStyle name="Normal 9 3 3 3 3 2 4" xfId="38075" xr:uid="{00000000-0005-0000-0000-000098780000}"/>
    <cellStyle name="Normal 9 3 3 3 3 3" xfId="13117" xr:uid="{00000000-0005-0000-0000-000099780000}"/>
    <cellStyle name="Normal 9 3 3 3 3 4" xfId="24812" xr:uid="{00000000-0005-0000-0000-00009A780000}"/>
    <cellStyle name="Normal 9 3 3 3 3 5" xfId="38076" xr:uid="{00000000-0005-0000-0000-00009B780000}"/>
    <cellStyle name="Normal 9 3 3 3 4" xfId="5139" xr:uid="{00000000-0005-0000-0000-00009C780000}"/>
    <cellStyle name="Normal 9 3 3 3 4 2" xfId="18921" xr:uid="{00000000-0005-0000-0000-00009D780000}"/>
    <cellStyle name="Normal 9 3 3 3 4 2 2" xfId="30572" xr:uid="{00000000-0005-0000-0000-00009E780000}"/>
    <cellStyle name="Normal 9 3 3 3 4 3" xfId="13118" xr:uid="{00000000-0005-0000-0000-00009F780000}"/>
    <cellStyle name="Normal 9 3 3 3 4 4" xfId="24813" xr:uid="{00000000-0005-0000-0000-0000A0780000}"/>
    <cellStyle name="Normal 9 3 3 3 4 5" xfId="38077" xr:uid="{00000000-0005-0000-0000-0000A1780000}"/>
    <cellStyle name="Normal 9 3 3 3 5" xfId="18916" xr:uid="{00000000-0005-0000-0000-0000A2780000}"/>
    <cellStyle name="Normal 9 3 3 3 5 2" xfId="30567" xr:uid="{00000000-0005-0000-0000-0000A3780000}"/>
    <cellStyle name="Normal 9 3 3 3 6" xfId="13113" xr:uid="{00000000-0005-0000-0000-0000A4780000}"/>
    <cellStyle name="Normal 9 3 3 3 7" xfId="24808" xr:uid="{00000000-0005-0000-0000-0000A5780000}"/>
    <cellStyle name="Normal 9 3 3 3 8" xfId="38078" xr:uid="{00000000-0005-0000-0000-0000A6780000}"/>
    <cellStyle name="Normal 9 3 3 4" xfId="1770" xr:uid="{00000000-0005-0000-0000-0000A7780000}"/>
    <cellStyle name="Normal 9 3 3 4 2" xfId="1771" xr:uid="{00000000-0005-0000-0000-0000A8780000}"/>
    <cellStyle name="Normal 9 3 3 4 2 2" xfId="3799" xr:uid="{00000000-0005-0000-0000-0000A9780000}"/>
    <cellStyle name="Normal 9 3 3 4 2 2 2" xfId="8032" xr:uid="{00000000-0005-0000-0000-0000AA780000}"/>
    <cellStyle name="Normal 9 3 3 4 2 2 2 2" xfId="18924" xr:uid="{00000000-0005-0000-0000-0000AB780000}"/>
    <cellStyle name="Normal 9 3 3 4 2 2 2 3" xfId="30575" xr:uid="{00000000-0005-0000-0000-0000AC780000}"/>
    <cellStyle name="Normal 9 3 3 4 2 2 2 4" xfId="38079" xr:uid="{00000000-0005-0000-0000-0000AD780000}"/>
    <cellStyle name="Normal 9 3 3 4 2 2 3" xfId="13121" xr:uid="{00000000-0005-0000-0000-0000AE780000}"/>
    <cellStyle name="Normal 9 3 3 4 2 2 4" xfId="24816" xr:uid="{00000000-0005-0000-0000-0000AF780000}"/>
    <cellStyle name="Normal 9 3 3 4 2 2 5" xfId="38080" xr:uid="{00000000-0005-0000-0000-0000B0780000}"/>
    <cellStyle name="Normal 9 3 3 4 2 3" xfId="6332" xr:uid="{00000000-0005-0000-0000-0000B1780000}"/>
    <cellStyle name="Normal 9 3 3 4 2 3 2" xfId="18925" xr:uid="{00000000-0005-0000-0000-0000B2780000}"/>
    <cellStyle name="Normal 9 3 3 4 2 3 2 2" xfId="30576" xr:uid="{00000000-0005-0000-0000-0000B3780000}"/>
    <cellStyle name="Normal 9 3 3 4 2 3 3" xfId="13122" xr:uid="{00000000-0005-0000-0000-0000B4780000}"/>
    <cellStyle name="Normal 9 3 3 4 2 3 4" xfId="24817" xr:uid="{00000000-0005-0000-0000-0000B5780000}"/>
    <cellStyle name="Normal 9 3 3 4 2 3 5" xfId="38081" xr:uid="{00000000-0005-0000-0000-0000B6780000}"/>
    <cellStyle name="Normal 9 3 3 4 2 4" xfId="18923" xr:uid="{00000000-0005-0000-0000-0000B7780000}"/>
    <cellStyle name="Normal 9 3 3 4 2 4 2" xfId="30574" xr:uid="{00000000-0005-0000-0000-0000B8780000}"/>
    <cellStyle name="Normal 9 3 3 4 2 5" xfId="13120" xr:uid="{00000000-0005-0000-0000-0000B9780000}"/>
    <cellStyle name="Normal 9 3 3 4 2 6" xfId="24815" xr:uid="{00000000-0005-0000-0000-0000BA780000}"/>
    <cellStyle name="Normal 9 3 3 4 2 7" xfId="38082" xr:uid="{00000000-0005-0000-0000-0000BB780000}"/>
    <cellStyle name="Normal 9 3 3 4 3" xfId="3798" xr:uid="{00000000-0005-0000-0000-0000BC780000}"/>
    <cellStyle name="Normal 9 3 3 4 3 2" xfId="8031" xr:uid="{00000000-0005-0000-0000-0000BD780000}"/>
    <cellStyle name="Normal 9 3 3 4 3 2 2" xfId="18926" xr:uid="{00000000-0005-0000-0000-0000BE780000}"/>
    <cellStyle name="Normal 9 3 3 4 3 2 3" xfId="30577" xr:uid="{00000000-0005-0000-0000-0000BF780000}"/>
    <cellStyle name="Normal 9 3 3 4 3 2 4" xfId="38083" xr:uid="{00000000-0005-0000-0000-0000C0780000}"/>
    <cellStyle name="Normal 9 3 3 4 3 3" xfId="13123" xr:uid="{00000000-0005-0000-0000-0000C1780000}"/>
    <cellStyle name="Normal 9 3 3 4 3 4" xfId="24818" xr:uid="{00000000-0005-0000-0000-0000C2780000}"/>
    <cellStyle name="Normal 9 3 3 4 3 5" xfId="38084" xr:uid="{00000000-0005-0000-0000-0000C3780000}"/>
    <cellStyle name="Normal 9 3 3 4 4" xfId="4897" xr:uid="{00000000-0005-0000-0000-0000C4780000}"/>
    <cellStyle name="Normal 9 3 3 4 4 2" xfId="18927" xr:uid="{00000000-0005-0000-0000-0000C5780000}"/>
    <cellStyle name="Normal 9 3 3 4 4 2 2" xfId="30578" xr:uid="{00000000-0005-0000-0000-0000C6780000}"/>
    <cellStyle name="Normal 9 3 3 4 4 3" xfId="13124" xr:uid="{00000000-0005-0000-0000-0000C7780000}"/>
    <cellStyle name="Normal 9 3 3 4 4 4" xfId="24819" xr:uid="{00000000-0005-0000-0000-0000C8780000}"/>
    <cellStyle name="Normal 9 3 3 4 4 5" xfId="38085" xr:uid="{00000000-0005-0000-0000-0000C9780000}"/>
    <cellStyle name="Normal 9 3 3 4 5" xfId="18922" xr:uid="{00000000-0005-0000-0000-0000CA780000}"/>
    <cellStyle name="Normal 9 3 3 4 5 2" xfId="30573" xr:uid="{00000000-0005-0000-0000-0000CB780000}"/>
    <cellStyle name="Normal 9 3 3 4 6" xfId="13119" xr:uid="{00000000-0005-0000-0000-0000CC780000}"/>
    <cellStyle name="Normal 9 3 3 4 7" xfId="24814" xr:uid="{00000000-0005-0000-0000-0000CD780000}"/>
    <cellStyle name="Normal 9 3 3 4 8" xfId="38086" xr:uid="{00000000-0005-0000-0000-0000CE780000}"/>
    <cellStyle name="Normal 9 3 3 5" xfId="1772" xr:uid="{00000000-0005-0000-0000-0000CF780000}"/>
    <cellStyle name="Normal 9 3 3 5 2" xfId="1773" xr:uid="{00000000-0005-0000-0000-0000D0780000}"/>
    <cellStyle name="Normal 9 3 3 5 2 2" xfId="3801" xr:uid="{00000000-0005-0000-0000-0000D1780000}"/>
    <cellStyle name="Normal 9 3 3 5 2 2 2" xfId="8034" xr:uid="{00000000-0005-0000-0000-0000D2780000}"/>
    <cellStyle name="Normal 9 3 3 5 2 2 2 2" xfId="18930" xr:uid="{00000000-0005-0000-0000-0000D3780000}"/>
    <cellStyle name="Normal 9 3 3 5 2 2 2 3" xfId="30581" xr:uid="{00000000-0005-0000-0000-0000D4780000}"/>
    <cellStyle name="Normal 9 3 3 5 2 2 2 4" xfId="38087" xr:uid="{00000000-0005-0000-0000-0000D5780000}"/>
    <cellStyle name="Normal 9 3 3 5 2 2 3" xfId="13127" xr:uid="{00000000-0005-0000-0000-0000D6780000}"/>
    <cellStyle name="Normal 9 3 3 5 2 2 4" xfId="24822" xr:uid="{00000000-0005-0000-0000-0000D7780000}"/>
    <cellStyle name="Normal 9 3 3 5 2 2 5" xfId="38088" xr:uid="{00000000-0005-0000-0000-0000D8780000}"/>
    <cellStyle name="Normal 9 3 3 5 2 3" xfId="6333" xr:uid="{00000000-0005-0000-0000-0000D9780000}"/>
    <cellStyle name="Normal 9 3 3 5 2 3 2" xfId="18931" xr:uid="{00000000-0005-0000-0000-0000DA780000}"/>
    <cellStyle name="Normal 9 3 3 5 2 3 2 2" xfId="30582" xr:uid="{00000000-0005-0000-0000-0000DB780000}"/>
    <cellStyle name="Normal 9 3 3 5 2 3 3" xfId="13128" xr:uid="{00000000-0005-0000-0000-0000DC780000}"/>
    <cellStyle name="Normal 9 3 3 5 2 3 4" xfId="24823" xr:uid="{00000000-0005-0000-0000-0000DD780000}"/>
    <cellStyle name="Normal 9 3 3 5 2 3 5" xfId="38089" xr:uid="{00000000-0005-0000-0000-0000DE780000}"/>
    <cellStyle name="Normal 9 3 3 5 2 4" xfId="18929" xr:uid="{00000000-0005-0000-0000-0000DF780000}"/>
    <cellStyle name="Normal 9 3 3 5 2 4 2" xfId="30580" xr:uid="{00000000-0005-0000-0000-0000E0780000}"/>
    <cellStyle name="Normal 9 3 3 5 2 5" xfId="13126" xr:uid="{00000000-0005-0000-0000-0000E1780000}"/>
    <cellStyle name="Normal 9 3 3 5 2 6" xfId="24821" xr:uid="{00000000-0005-0000-0000-0000E2780000}"/>
    <cellStyle name="Normal 9 3 3 5 2 7" xfId="38090" xr:uid="{00000000-0005-0000-0000-0000E3780000}"/>
    <cellStyle name="Normal 9 3 3 5 3" xfId="3800" xr:uid="{00000000-0005-0000-0000-0000E4780000}"/>
    <cellStyle name="Normal 9 3 3 5 3 2" xfId="8033" xr:uid="{00000000-0005-0000-0000-0000E5780000}"/>
    <cellStyle name="Normal 9 3 3 5 3 2 2" xfId="18932" xr:uid="{00000000-0005-0000-0000-0000E6780000}"/>
    <cellStyle name="Normal 9 3 3 5 3 2 3" xfId="30583" xr:uid="{00000000-0005-0000-0000-0000E7780000}"/>
    <cellStyle name="Normal 9 3 3 5 3 2 4" xfId="38091" xr:uid="{00000000-0005-0000-0000-0000E8780000}"/>
    <cellStyle name="Normal 9 3 3 5 3 3" xfId="13129" xr:uid="{00000000-0005-0000-0000-0000E9780000}"/>
    <cellStyle name="Normal 9 3 3 5 3 4" xfId="24824" xr:uid="{00000000-0005-0000-0000-0000EA780000}"/>
    <cellStyle name="Normal 9 3 3 5 3 5" xfId="38092" xr:uid="{00000000-0005-0000-0000-0000EB780000}"/>
    <cellStyle name="Normal 9 3 3 5 4" xfId="5348" xr:uid="{00000000-0005-0000-0000-0000EC780000}"/>
    <cellStyle name="Normal 9 3 3 5 4 2" xfId="18933" xr:uid="{00000000-0005-0000-0000-0000ED780000}"/>
    <cellStyle name="Normal 9 3 3 5 4 2 2" xfId="30584" xr:uid="{00000000-0005-0000-0000-0000EE780000}"/>
    <cellStyle name="Normal 9 3 3 5 4 3" xfId="13130" xr:uid="{00000000-0005-0000-0000-0000EF780000}"/>
    <cellStyle name="Normal 9 3 3 5 4 4" xfId="24825" xr:uid="{00000000-0005-0000-0000-0000F0780000}"/>
    <cellStyle name="Normal 9 3 3 5 4 5" xfId="38093" xr:uid="{00000000-0005-0000-0000-0000F1780000}"/>
    <cellStyle name="Normal 9 3 3 5 5" xfId="18928" xr:uid="{00000000-0005-0000-0000-0000F2780000}"/>
    <cellStyle name="Normal 9 3 3 5 5 2" xfId="30579" xr:uid="{00000000-0005-0000-0000-0000F3780000}"/>
    <cellStyle name="Normal 9 3 3 5 6" xfId="13125" xr:uid="{00000000-0005-0000-0000-0000F4780000}"/>
    <cellStyle name="Normal 9 3 3 5 7" xfId="24820" xr:uid="{00000000-0005-0000-0000-0000F5780000}"/>
    <cellStyle name="Normal 9 3 3 5 8" xfId="38094" xr:uid="{00000000-0005-0000-0000-0000F6780000}"/>
    <cellStyle name="Normal 9 3 3 6" xfId="1774" xr:uid="{00000000-0005-0000-0000-0000F7780000}"/>
    <cellStyle name="Normal 9 3 3 6 2" xfId="3802" xr:uid="{00000000-0005-0000-0000-0000F8780000}"/>
    <cellStyle name="Normal 9 3 3 6 2 2" xfId="8035" xr:uid="{00000000-0005-0000-0000-0000F9780000}"/>
    <cellStyle name="Normal 9 3 3 6 2 2 2" xfId="18935" xr:uid="{00000000-0005-0000-0000-0000FA780000}"/>
    <cellStyle name="Normal 9 3 3 6 2 2 3" xfId="30586" xr:uid="{00000000-0005-0000-0000-0000FB780000}"/>
    <cellStyle name="Normal 9 3 3 6 2 2 4" xfId="38095" xr:uid="{00000000-0005-0000-0000-0000FC780000}"/>
    <cellStyle name="Normal 9 3 3 6 2 3" xfId="13132" xr:uid="{00000000-0005-0000-0000-0000FD780000}"/>
    <cellStyle name="Normal 9 3 3 6 2 4" xfId="24827" xr:uid="{00000000-0005-0000-0000-0000FE780000}"/>
    <cellStyle name="Normal 9 3 3 6 2 5" xfId="38096" xr:uid="{00000000-0005-0000-0000-0000FF780000}"/>
    <cellStyle name="Normal 9 3 3 6 3" xfId="6334" xr:uid="{00000000-0005-0000-0000-000000790000}"/>
    <cellStyle name="Normal 9 3 3 6 3 2" xfId="18936" xr:uid="{00000000-0005-0000-0000-000001790000}"/>
    <cellStyle name="Normal 9 3 3 6 3 2 2" xfId="30587" xr:uid="{00000000-0005-0000-0000-000002790000}"/>
    <cellStyle name="Normal 9 3 3 6 3 3" xfId="13133" xr:uid="{00000000-0005-0000-0000-000003790000}"/>
    <cellStyle name="Normal 9 3 3 6 3 4" xfId="24828" xr:uid="{00000000-0005-0000-0000-000004790000}"/>
    <cellStyle name="Normal 9 3 3 6 3 5" xfId="38097" xr:uid="{00000000-0005-0000-0000-000005790000}"/>
    <cellStyle name="Normal 9 3 3 6 4" xfId="18934" xr:uid="{00000000-0005-0000-0000-000006790000}"/>
    <cellStyle name="Normal 9 3 3 6 4 2" xfId="30585" xr:uid="{00000000-0005-0000-0000-000007790000}"/>
    <cellStyle name="Normal 9 3 3 6 5" xfId="13131" xr:uid="{00000000-0005-0000-0000-000008790000}"/>
    <cellStyle name="Normal 9 3 3 6 6" xfId="24826" xr:uid="{00000000-0005-0000-0000-000009790000}"/>
    <cellStyle name="Normal 9 3 3 6 7" xfId="38098" xr:uid="{00000000-0005-0000-0000-00000A790000}"/>
    <cellStyle name="Normal 9 3 3 7" xfId="3787" xr:uid="{00000000-0005-0000-0000-00000B790000}"/>
    <cellStyle name="Normal 9 3 3 7 2" xfId="8020" xr:uid="{00000000-0005-0000-0000-00000C790000}"/>
    <cellStyle name="Normal 9 3 3 7 2 2" xfId="18937" xr:uid="{00000000-0005-0000-0000-00000D790000}"/>
    <cellStyle name="Normal 9 3 3 7 2 3" xfId="30588" xr:uid="{00000000-0005-0000-0000-00000E790000}"/>
    <cellStyle name="Normal 9 3 3 7 2 4" xfId="38099" xr:uid="{00000000-0005-0000-0000-00000F790000}"/>
    <cellStyle name="Normal 9 3 3 7 3" xfId="13134" xr:uid="{00000000-0005-0000-0000-000010790000}"/>
    <cellStyle name="Normal 9 3 3 7 4" xfId="24829" xr:uid="{00000000-0005-0000-0000-000011790000}"/>
    <cellStyle name="Normal 9 3 3 7 5" xfId="38100" xr:uid="{00000000-0005-0000-0000-000012790000}"/>
    <cellStyle name="Normal 9 3 3 8" xfId="4655" xr:uid="{00000000-0005-0000-0000-000013790000}"/>
    <cellStyle name="Normal 9 3 3 8 2" xfId="18938" xr:uid="{00000000-0005-0000-0000-000014790000}"/>
    <cellStyle name="Normal 9 3 3 8 2 2" xfId="30589" xr:uid="{00000000-0005-0000-0000-000015790000}"/>
    <cellStyle name="Normal 9 3 3 8 3" xfId="13135" xr:uid="{00000000-0005-0000-0000-000016790000}"/>
    <cellStyle name="Normal 9 3 3 8 4" xfId="24830" xr:uid="{00000000-0005-0000-0000-000017790000}"/>
    <cellStyle name="Normal 9 3 3 8 5" xfId="38101" xr:uid="{00000000-0005-0000-0000-000018790000}"/>
    <cellStyle name="Normal 9 3 3 9" xfId="18891" xr:uid="{00000000-0005-0000-0000-000019790000}"/>
    <cellStyle name="Normal 9 3 3 9 2" xfId="30542" xr:uid="{00000000-0005-0000-0000-00001A790000}"/>
    <cellStyle name="Normal 9 3 4" xfId="1775" xr:uid="{00000000-0005-0000-0000-00001B790000}"/>
    <cellStyle name="Normal 9 3 4 10" xfId="13136" xr:uid="{00000000-0005-0000-0000-00001C790000}"/>
    <cellStyle name="Normal 9 3 4 11" xfId="24831" xr:uid="{00000000-0005-0000-0000-00001D790000}"/>
    <cellStyle name="Normal 9 3 4 12" xfId="38102" xr:uid="{00000000-0005-0000-0000-00001E790000}"/>
    <cellStyle name="Normal 9 3 4 2" xfId="1776" xr:uid="{00000000-0005-0000-0000-00001F790000}"/>
    <cellStyle name="Normal 9 3 4 2 10" xfId="24832" xr:uid="{00000000-0005-0000-0000-000020790000}"/>
    <cellStyle name="Normal 9 3 4 2 11" xfId="38103" xr:uid="{00000000-0005-0000-0000-000021790000}"/>
    <cellStyle name="Normal 9 3 4 2 2" xfId="1777" xr:uid="{00000000-0005-0000-0000-000022790000}"/>
    <cellStyle name="Normal 9 3 4 2 2 2" xfId="1778" xr:uid="{00000000-0005-0000-0000-000023790000}"/>
    <cellStyle name="Normal 9 3 4 2 2 2 2" xfId="3806" xr:uid="{00000000-0005-0000-0000-000024790000}"/>
    <cellStyle name="Normal 9 3 4 2 2 2 2 2" xfId="8039" xr:uid="{00000000-0005-0000-0000-000025790000}"/>
    <cellStyle name="Normal 9 3 4 2 2 2 2 2 2" xfId="18943" xr:uid="{00000000-0005-0000-0000-000026790000}"/>
    <cellStyle name="Normal 9 3 4 2 2 2 2 2 3" xfId="30594" xr:uid="{00000000-0005-0000-0000-000027790000}"/>
    <cellStyle name="Normal 9 3 4 2 2 2 2 2 4" xfId="38104" xr:uid="{00000000-0005-0000-0000-000028790000}"/>
    <cellStyle name="Normal 9 3 4 2 2 2 2 3" xfId="13140" xr:uid="{00000000-0005-0000-0000-000029790000}"/>
    <cellStyle name="Normal 9 3 4 2 2 2 2 4" xfId="24835" xr:uid="{00000000-0005-0000-0000-00002A790000}"/>
    <cellStyle name="Normal 9 3 4 2 2 2 2 5" xfId="38105" xr:uid="{00000000-0005-0000-0000-00002B790000}"/>
    <cellStyle name="Normal 9 3 4 2 2 2 3" xfId="6335" xr:uid="{00000000-0005-0000-0000-00002C790000}"/>
    <cellStyle name="Normal 9 3 4 2 2 2 3 2" xfId="18944" xr:uid="{00000000-0005-0000-0000-00002D790000}"/>
    <cellStyle name="Normal 9 3 4 2 2 2 3 2 2" xfId="30595" xr:uid="{00000000-0005-0000-0000-00002E790000}"/>
    <cellStyle name="Normal 9 3 4 2 2 2 3 3" xfId="13141" xr:uid="{00000000-0005-0000-0000-00002F790000}"/>
    <cellStyle name="Normal 9 3 4 2 2 2 3 4" xfId="24836" xr:uid="{00000000-0005-0000-0000-000030790000}"/>
    <cellStyle name="Normal 9 3 4 2 2 2 3 5" xfId="38106" xr:uid="{00000000-0005-0000-0000-000031790000}"/>
    <cellStyle name="Normal 9 3 4 2 2 2 4" xfId="18942" xr:uid="{00000000-0005-0000-0000-000032790000}"/>
    <cellStyle name="Normal 9 3 4 2 2 2 4 2" xfId="30593" xr:uid="{00000000-0005-0000-0000-000033790000}"/>
    <cellStyle name="Normal 9 3 4 2 2 2 5" xfId="13139" xr:uid="{00000000-0005-0000-0000-000034790000}"/>
    <cellStyle name="Normal 9 3 4 2 2 2 6" xfId="24834" xr:uid="{00000000-0005-0000-0000-000035790000}"/>
    <cellStyle name="Normal 9 3 4 2 2 2 7" xfId="38107" xr:uid="{00000000-0005-0000-0000-000036790000}"/>
    <cellStyle name="Normal 9 3 4 2 2 3" xfId="3805" xr:uid="{00000000-0005-0000-0000-000037790000}"/>
    <cellStyle name="Normal 9 3 4 2 2 3 2" xfId="8038" xr:uid="{00000000-0005-0000-0000-000038790000}"/>
    <cellStyle name="Normal 9 3 4 2 2 3 2 2" xfId="18945" xr:uid="{00000000-0005-0000-0000-000039790000}"/>
    <cellStyle name="Normal 9 3 4 2 2 3 2 3" xfId="30596" xr:uid="{00000000-0005-0000-0000-00003A790000}"/>
    <cellStyle name="Normal 9 3 4 2 2 3 2 4" xfId="38108" xr:uid="{00000000-0005-0000-0000-00003B790000}"/>
    <cellStyle name="Normal 9 3 4 2 2 3 3" xfId="13142" xr:uid="{00000000-0005-0000-0000-00003C790000}"/>
    <cellStyle name="Normal 9 3 4 2 2 3 4" xfId="24837" xr:uid="{00000000-0005-0000-0000-00003D790000}"/>
    <cellStyle name="Normal 9 3 4 2 2 3 5" xfId="38109" xr:uid="{00000000-0005-0000-0000-00003E790000}"/>
    <cellStyle name="Normal 9 3 4 2 2 4" xfId="5240" xr:uid="{00000000-0005-0000-0000-00003F790000}"/>
    <cellStyle name="Normal 9 3 4 2 2 4 2" xfId="18946" xr:uid="{00000000-0005-0000-0000-000040790000}"/>
    <cellStyle name="Normal 9 3 4 2 2 4 2 2" xfId="30597" xr:uid="{00000000-0005-0000-0000-000041790000}"/>
    <cellStyle name="Normal 9 3 4 2 2 4 3" xfId="13143" xr:uid="{00000000-0005-0000-0000-000042790000}"/>
    <cellStyle name="Normal 9 3 4 2 2 4 4" xfId="24838" xr:uid="{00000000-0005-0000-0000-000043790000}"/>
    <cellStyle name="Normal 9 3 4 2 2 4 5" xfId="38110" xr:uid="{00000000-0005-0000-0000-000044790000}"/>
    <cellStyle name="Normal 9 3 4 2 2 5" xfId="18941" xr:uid="{00000000-0005-0000-0000-000045790000}"/>
    <cellStyle name="Normal 9 3 4 2 2 5 2" xfId="30592" xr:uid="{00000000-0005-0000-0000-000046790000}"/>
    <cellStyle name="Normal 9 3 4 2 2 6" xfId="13138" xr:uid="{00000000-0005-0000-0000-000047790000}"/>
    <cellStyle name="Normal 9 3 4 2 2 7" xfId="24833" xr:uid="{00000000-0005-0000-0000-000048790000}"/>
    <cellStyle name="Normal 9 3 4 2 2 8" xfId="38111" xr:uid="{00000000-0005-0000-0000-000049790000}"/>
    <cellStyle name="Normal 9 3 4 2 3" xfId="1779" xr:uid="{00000000-0005-0000-0000-00004A790000}"/>
    <cellStyle name="Normal 9 3 4 2 3 2" xfId="1780" xr:uid="{00000000-0005-0000-0000-00004B790000}"/>
    <cellStyle name="Normal 9 3 4 2 3 2 2" xfId="3808" xr:uid="{00000000-0005-0000-0000-00004C790000}"/>
    <cellStyle name="Normal 9 3 4 2 3 2 2 2" xfId="8041" xr:uid="{00000000-0005-0000-0000-00004D790000}"/>
    <cellStyle name="Normal 9 3 4 2 3 2 2 2 2" xfId="18949" xr:uid="{00000000-0005-0000-0000-00004E790000}"/>
    <cellStyle name="Normal 9 3 4 2 3 2 2 2 3" xfId="30600" xr:uid="{00000000-0005-0000-0000-00004F790000}"/>
    <cellStyle name="Normal 9 3 4 2 3 2 2 2 4" xfId="38112" xr:uid="{00000000-0005-0000-0000-000050790000}"/>
    <cellStyle name="Normal 9 3 4 2 3 2 2 3" xfId="13146" xr:uid="{00000000-0005-0000-0000-000051790000}"/>
    <cellStyle name="Normal 9 3 4 2 3 2 2 4" xfId="24841" xr:uid="{00000000-0005-0000-0000-000052790000}"/>
    <cellStyle name="Normal 9 3 4 2 3 2 2 5" xfId="38113" xr:uid="{00000000-0005-0000-0000-000053790000}"/>
    <cellStyle name="Normal 9 3 4 2 3 2 3" xfId="6336" xr:uid="{00000000-0005-0000-0000-000054790000}"/>
    <cellStyle name="Normal 9 3 4 2 3 2 3 2" xfId="18950" xr:uid="{00000000-0005-0000-0000-000055790000}"/>
    <cellStyle name="Normal 9 3 4 2 3 2 3 2 2" xfId="30601" xr:uid="{00000000-0005-0000-0000-000056790000}"/>
    <cellStyle name="Normal 9 3 4 2 3 2 3 3" xfId="13147" xr:uid="{00000000-0005-0000-0000-000057790000}"/>
    <cellStyle name="Normal 9 3 4 2 3 2 3 4" xfId="24842" xr:uid="{00000000-0005-0000-0000-000058790000}"/>
    <cellStyle name="Normal 9 3 4 2 3 2 3 5" xfId="38114" xr:uid="{00000000-0005-0000-0000-000059790000}"/>
    <cellStyle name="Normal 9 3 4 2 3 2 4" xfId="18948" xr:uid="{00000000-0005-0000-0000-00005A790000}"/>
    <cellStyle name="Normal 9 3 4 2 3 2 4 2" xfId="30599" xr:uid="{00000000-0005-0000-0000-00005B790000}"/>
    <cellStyle name="Normal 9 3 4 2 3 2 5" xfId="13145" xr:uid="{00000000-0005-0000-0000-00005C790000}"/>
    <cellStyle name="Normal 9 3 4 2 3 2 6" xfId="24840" xr:uid="{00000000-0005-0000-0000-00005D790000}"/>
    <cellStyle name="Normal 9 3 4 2 3 2 7" xfId="38115" xr:uid="{00000000-0005-0000-0000-00005E790000}"/>
    <cellStyle name="Normal 9 3 4 2 3 3" xfId="3807" xr:uid="{00000000-0005-0000-0000-00005F790000}"/>
    <cellStyle name="Normal 9 3 4 2 3 3 2" xfId="8040" xr:uid="{00000000-0005-0000-0000-000060790000}"/>
    <cellStyle name="Normal 9 3 4 2 3 3 2 2" xfId="18951" xr:uid="{00000000-0005-0000-0000-000061790000}"/>
    <cellStyle name="Normal 9 3 4 2 3 3 2 3" xfId="30602" xr:uid="{00000000-0005-0000-0000-000062790000}"/>
    <cellStyle name="Normal 9 3 4 2 3 3 2 4" xfId="38116" xr:uid="{00000000-0005-0000-0000-000063790000}"/>
    <cellStyle name="Normal 9 3 4 2 3 3 3" xfId="13148" xr:uid="{00000000-0005-0000-0000-000064790000}"/>
    <cellStyle name="Normal 9 3 4 2 3 3 4" xfId="24843" xr:uid="{00000000-0005-0000-0000-000065790000}"/>
    <cellStyle name="Normal 9 3 4 2 3 3 5" xfId="38117" xr:uid="{00000000-0005-0000-0000-000066790000}"/>
    <cellStyle name="Normal 9 3 4 2 3 4" xfId="4998" xr:uid="{00000000-0005-0000-0000-000067790000}"/>
    <cellStyle name="Normal 9 3 4 2 3 4 2" xfId="18952" xr:uid="{00000000-0005-0000-0000-000068790000}"/>
    <cellStyle name="Normal 9 3 4 2 3 4 2 2" xfId="30603" xr:uid="{00000000-0005-0000-0000-000069790000}"/>
    <cellStyle name="Normal 9 3 4 2 3 4 3" xfId="13149" xr:uid="{00000000-0005-0000-0000-00006A790000}"/>
    <cellStyle name="Normal 9 3 4 2 3 4 4" xfId="24844" xr:uid="{00000000-0005-0000-0000-00006B790000}"/>
    <cellStyle name="Normal 9 3 4 2 3 4 5" xfId="38118" xr:uid="{00000000-0005-0000-0000-00006C790000}"/>
    <cellStyle name="Normal 9 3 4 2 3 5" xfId="18947" xr:uid="{00000000-0005-0000-0000-00006D790000}"/>
    <cellStyle name="Normal 9 3 4 2 3 5 2" xfId="30598" xr:uid="{00000000-0005-0000-0000-00006E790000}"/>
    <cellStyle name="Normal 9 3 4 2 3 6" xfId="13144" xr:uid="{00000000-0005-0000-0000-00006F790000}"/>
    <cellStyle name="Normal 9 3 4 2 3 7" xfId="24839" xr:uid="{00000000-0005-0000-0000-000070790000}"/>
    <cellStyle name="Normal 9 3 4 2 3 8" xfId="38119" xr:uid="{00000000-0005-0000-0000-000071790000}"/>
    <cellStyle name="Normal 9 3 4 2 4" xfId="1781" xr:uid="{00000000-0005-0000-0000-000072790000}"/>
    <cellStyle name="Normal 9 3 4 2 4 2" xfId="1782" xr:uid="{00000000-0005-0000-0000-000073790000}"/>
    <cellStyle name="Normal 9 3 4 2 4 2 2" xfId="3810" xr:uid="{00000000-0005-0000-0000-000074790000}"/>
    <cellStyle name="Normal 9 3 4 2 4 2 2 2" xfId="8043" xr:uid="{00000000-0005-0000-0000-000075790000}"/>
    <cellStyle name="Normal 9 3 4 2 4 2 2 2 2" xfId="18955" xr:uid="{00000000-0005-0000-0000-000076790000}"/>
    <cellStyle name="Normal 9 3 4 2 4 2 2 2 3" xfId="30606" xr:uid="{00000000-0005-0000-0000-000077790000}"/>
    <cellStyle name="Normal 9 3 4 2 4 2 2 2 4" xfId="38120" xr:uid="{00000000-0005-0000-0000-000078790000}"/>
    <cellStyle name="Normal 9 3 4 2 4 2 2 3" xfId="13152" xr:uid="{00000000-0005-0000-0000-000079790000}"/>
    <cellStyle name="Normal 9 3 4 2 4 2 2 4" xfId="24847" xr:uid="{00000000-0005-0000-0000-00007A790000}"/>
    <cellStyle name="Normal 9 3 4 2 4 2 2 5" xfId="38121" xr:uid="{00000000-0005-0000-0000-00007B790000}"/>
    <cellStyle name="Normal 9 3 4 2 4 2 3" xfId="6337" xr:uid="{00000000-0005-0000-0000-00007C790000}"/>
    <cellStyle name="Normal 9 3 4 2 4 2 3 2" xfId="18956" xr:uid="{00000000-0005-0000-0000-00007D790000}"/>
    <cellStyle name="Normal 9 3 4 2 4 2 3 2 2" xfId="30607" xr:uid="{00000000-0005-0000-0000-00007E790000}"/>
    <cellStyle name="Normal 9 3 4 2 4 2 3 3" xfId="13153" xr:uid="{00000000-0005-0000-0000-00007F790000}"/>
    <cellStyle name="Normal 9 3 4 2 4 2 3 4" xfId="24848" xr:uid="{00000000-0005-0000-0000-000080790000}"/>
    <cellStyle name="Normal 9 3 4 2 4 2 3 5" xfId="38122" xr:uid="{00000000-0005-0000-0000-000081790000}"/>
    <cellStyle name="Normal 9 3 4 2 4 2 4" xfId="18954" xr:uid="{00000000-0005-0000-0000-000082790000}"/>
    <cellStyle name="Normal 9 3 4 2 4 2 4 2" xfId="30605" xr:uid="{00000000-0005-0000-0000-000083790000}"/>
    <cellStyle name="Normal 9 3 4 2 4 2 5" xfId="13151" xr:uid="{00000000-0005-0000-0000-000084790000}"/>
    <cellStyle name="Normal 9 3 4 2 4 2 6" xfId="24846" xr:uid="{00000000-0005-0000-0000-000085790000}"/>
    <cellStyle name="Normal 9 3 4 2 4 2 7" xfId="38123" xr:uid="{00000000-0005-0000-0000-000086790000}"/>
    <cellStyle name="Normal 9 3 4 2 4 3" xfId="3809" xr:uid="{00000000-0005-0000-0000-000087790000}"/>
    <cellStyle name="Normal 9 3 4 2 4 3 2" xfId="8042" xr:uid="{00000000-0005-0000-0000-000088790000}"/>
    <cellStyle name="Normal 9 3 4 2 4 3 2 2" xfId="18957" xr:uid="{00000000-0005-0000-0000-000089790000}"/>
    <cellStyle name="Normal 9 3 4 2 4 3 2 3" xfId="30608" xr:uid="{00000000-0005-0000-0000-00008A790000}"/>
    <cellStyle name="Normal 9 3 4 2 4 3 2 4" xfId="38124" xr:uid="{00000000-0005-0000-0000-00008B790000}"/>
    <cellStyle name="Normal 9 3 4 2 4 3 3" xfId="13154" xr:uid="{00000000-0005-0000-0000-00008C790000}"/>
    <cellStyle name="Normal 9 3 4 2 4 3 4" xfId="24849" xr:uid="{00000000-0005-0000-0000-00008D790000}"/>
    <cellStyle name="Normal 9 3 4 2 4 3 5" xfId="38125" xr:uid="{00000000-0005-0000-0000-00008E790000}"/>
    <cellStyle name="Normal 9 3 4 2 4 4" xfId="5449" xr:uid="{00000000-0005-0000-0000-00008F790000}"/>
    <cellStyle name="Normal 9 3 4 2 4 4 2" xfId="18958" xr:uid="{00000000-0005-0000-0000-000090790000}"/>
    <cellStyle name="Normal 9 3 4 2 4 4 2 2" xfId="30609" xr:uid="{00000000-0005-0000-0000-000091790000}"/>
    <cellStyle name="Normal 9 3 4 2 4 4 3" xfId="13155" xr:uid="{00000000-0005-0000-0000-000092790000}"/>
    <cellStyle name="Normal 9 3 4 2 4 4 4" xfId="24850" xr:uid="{00000000-0005-0000-0000-000093790000}"/>
    <cellStyle name="Normal 9 3 4 2 4 4 5" xfId="38126" xr:uid="{00000000-0005-0000-0000-000094790000}"/>
    <cellStyle name="Normal 9 3 4 2 4 5" xfId="18953" xr:uid="{00000000-0005-0000-0000-000095790000}"/>
    <cellStyle name="Normal 9 3 4 2 4 5 2" xfId="30604" xr:uid="{00000000-0005-0000-0000-000096790000}"/>
    <cellStyle name="Normal 9 3 4 2 4 6" xfId="13150" xr:uid="{00000000-0005-0000-0000-000097790000}"/>
    <cellStyle name="Normal 9 3 4 2 4 7" xfId="24845" xr:uid="{00000000-0005-0000-0000-000098790000}"/>
    <cellStyle name="Normal 9 3 4 2 4 8" xfId="38127" xr:uid="{00000000-0005-0000-0000-000099790000}"/>
    <cellStyle name="Normal 9 3 4 2 5" xfId="1783" xr:uid="{00000000-0005-0000-0000-00009A790000}"/>
    <cellStyle name="Normal 9 3 4 2 5 2" xfId="3811" xr:uid="{00000000-0005-0000-0000-00009B790000}"/>
    <cellStyle name="Normal 9 3 4 2 5 2 2" xfId="8044" xr:uid="{00000000-0005-0000-0000-00009C790000}"/>
    <cellStyle name="Normal 9 3 4 2 5 2 2 2" xfId="18960" xr:uid="{00000000-0005-0000-0000-00009D790000}"/>
    <cellStyle name="Normal 9 3 4 2 5 2 2 3" xfId="30611" xr:uid="{00000000-0005-0000-0000-00009E790000}"/>
    <cellStyle name="Normal 9 3 4 2 5 2 2 4" xfId="38128" xr:uid="{00000000-0005-0000-0000-00009F790000}"/>
    <cellStyle name="Normal 9 3 4 2 5 2 3" xfId="13157" xr:uid="{00000000-0005-0000-0000-0000A0790000}"/>
    <cellStyle name="Normal 9 3 4 2 5 2 4" xfId="24852" xr:uid="{00000000-0005-0000-0000-0000A1790000}"/>
    <cellStyle name="Normal 9 3 4 2 5 2 5" xfId="38129" xr:uid="{00000000-0005-0000-0000-0000A2790000}"/>
    <cellStyle name="Normal 9 3 4 2 5 3" xfId="6338" xr:uid="{00000000-0005-0000-0000-0000A3790000}"/>
    <cellStyle name="Normal 9 3 4 2 5 3 2" xfId="18961" xr:uid="{00000000-0005-0000-0000-0000A4790000}"/>
    <cellStyle name="Normal 9 3 4 2 5 3 2 2" xfId="30612" xr:uid="{00000000-0005-0000-0000-0000A5790000}"/>
    <cellStyle name="Normal 9 3 4 2 5 3 3" xfId="13158" xr:uid="{00000000-0005-0000-0000-0000A6790000}"/>
    <cellStyle name="Normal 9 3 4 2 5 3 4" xfId="24853" xr:uid="{00000000-0005-0000-0000-0000A7790000}"/>
    <cellStyle name="Normal 9 3 4 2 5 3 5" xfId="38130" xr:uid="{00000000-0005-0000-0000-0000A8790000}"/>
    <cellStyle name="Normal 9 3 4 2 5 4" xfId="18959" xr:uid="{00000000-0005-0000-0000-0000A9790000}"/>
    <cellStyle name="Normal 9 3 4 2 5 4 2" xfId="30610" xr:uid="{00000000-0005-0000-0000-0000AA790000}"/>
    <cellStyle name="Normal 9 3 4 2 5 5" xfId="13156" xr:uid="{00000000-0005-0000-0000-0000AB790000}"/>
    <cellStyle name="Normal 9 3 4 2 5 6" xfId="24851" xr:uid="{00000000-0005-0000-0000-0000AC790000}"/>
    <cellStyle name="Normal 9 3 4 2 5 7" xfId="38131" xr:uid="{00000000-0005-0000-0000-0000AD790000}"/>
    <cellStyle name="Normal 9 3 4 2 6" xfId="3804" xr:uid="{00000000-0005-0000-0000-0000AE790000}"/>
    <cellStyle name="Normal 9 3 4 2 6 2" xfId="8037" xr:uid="{00000000-0005-0000-0000-0000AF790000}"/>
    <cellStyle name="Normal 9 3 4 2 6 2 2" xfId="18962" xr:uid="{00000000-0005-0000-0000-0000B0790000}"/>
    <cellStyle name="Normal 9 3 4 2 6 2 3" xfId="30613" xr:uid="{00000000-0005-0000-0000-0000B1790000}"/>
    <cellStyle name="Normal 9 3 4 2 6 2 4" xfId="38132" xr:uid="{00000000-0005-0000-0000-0000B2790000}"/>
    <cellStyle name="Normal 9 3 4 2 6 3" xfId="13159" xr:uid="{00000000-0005-0000-0000-0000B3790000}"/>
    <cellStyle name="Normal 9 3 4 2 6 4" xfId="24854" xr:uid="{00000000-0005-0000-0000-0000B4790000}"/>
    <cellStyle name="Normal 9 3 4 2 6 5" xfId="38133" xr:uid="{00000000-0005-0000-0000-0000B5790000}"/>
    <cellStyle name="Normal 9 3 4 2 7" xfId="4756" xr:uid="{00000000-0005-0000-0000-0000B6790000}"/>
    <cellStyle name="Normal 9 3 4 2 7 2" xfId="18963" xr:uid="{00000000-0005-0000-0000-0000B7790000}"/>
    <cellStyle name="Normal 9 3 4 2 7 2 2" xfId="30614" xr:uid="{00000000-0005-0000-0000-0000B8790000}"/>
    <cellStyle name="Normal 9 3 4 2 7 3" xfId="13160" xr:uid="{00000000-0005-0000-0000-0000B9790000}"/>
    <cellStyle name="Normal 9 3 4 2 7 4" xfId="24855" xr:uid="{00000000-0005-0000-0000-0000BA790000}"/>
    <cellStyle name="Normal 9 3 4 2 7 5" xfId="38134" xr:uid="{00000000-0005-0000-0000-0000BB790000}"/>
    <cellStyle name="Normal 9 3 4 2 8" xfId="18940" xr:uid="{00000000-0005-0000-0000-0000BC790000}"/>
    <cellStyle name="Normal 9 3 4 2 8 2" xfId="30591" xr:uid="{00000000-0005-0000-0000-0000BD790000}"/>
    <cellStyle name="Normal 9 3 4 2 9" xfId="13137" xr:uid="{00000000-0005-0000-0000-0000BE790000}"/>
    <cellStyle name="Normal 9 3 4 3" xfId="1784" xr:uid="{00000000-0005-0000-0000-0000BF790000}"/>
    <cellStyle name="Normal 9 3 4 3 2" xfId="1785" xr:uid="{00000000-0005-0000-0000-0000C0790000}"/>
    <cellStyle name="Normal 9 3 4 3 2 2" xfId="3813" xr:uid="{00000000-0005-0000-0000-0000C1790000}"/>
    <cellStyle name="Normal 9 3 4 3 2 2 2" xfId="8046" xr:uid="{00000000-0005-0000-0000-0000C2790000}"/>
    <cellStyle name="Normal 9 3 4 3 2 2 2 2" xfId="18966" xr:uid="{00000000-0005-0000-0000-0000C3790000}"/>
    <cellStyle name="Normal 9 3 4 3 2 2 2 3" xfId="30617" xr:uid="{00000000-0005-0000-0000-0000C4790000}"/>
    <cellStyle name="Normal 9 3 4 3 2 2 2 4" xfId="38135" xr:uid="{00000000-0005-0000-0000-0000C5790000}"/>
    <cellStyle name="Normal 9 3 4 3 2 2 3" xfId="13163" xr:uid="{00000000-0005-0000-0000-0000C6790000}"/>
    <cellStyle name="Normal 9 3 4 3 2 2 4" xfId="24858" xr:uid="{00000000-0005-0000-0000-0000C7790000}"/>
    <cellStyle name="Normal 9 3 4 3 2 2 5" xfId="38136" xr:uid="{00000000-0005-0000-0000-0000C8790000}"/>
    <cellStyle name="Normal 9 3 4 3 2 3" xfId="6339" xr:uid="{00000000-0005-0000-0000-0000C9790000}"/>
    <cellStyle name="Normal 9 3 4 3 2 3 2" xfId="18967" xr:uid="{00000000-0005-0000-0000-0000CA790000}"/>
    <cellStyle name="Normal 9 3 4 3 2 3 2 2" xfId="30618" xr:uid="{00000000-0005-0000-0000-0000CB790000}"/>
    <cellStyle name="Normal 9 3 4 3 2 3 3" xfId="13164" xr:uid="{00000000-0005-0000-0000-0000CC790000}"/>
    <cellStyle name="Normal 9 3 4 3 2 3 4" xfId="24859" xr:uid="{00000000-0005-0000-0000-0000CD790000}"/>
    <cellStyle name="Normal 9 3 4 3 2 3 5" xfId="38137" xr:uid="{00000000-0005-0000-0000-0000CE790000}"/>
    <cellStyle name="Normal 9 3 4 3 2 4" xfId="18965" xr:uid="{00000000-0005-0000-0000-0000CF790000}"/>
    <cellStyle name="Normal 9 3 4 3 2 4 2" xfId="30616" xr:uid="{00000000-0005-0000-0000-0000D0790000}"/>
    <cellStyle name="Normal 9 3 4 3 2 5" xfId="13162" xr:uid="{00000000-0005-0000-0000-0000D1790000}"/>
    <cellStyle name="Normal 9 3 4 3 2 6" xfId="24857" xr:uid="{00000000-0005-0000-0000-0000D2790000}"/>
    <cellStyle name="Normal 9 3 4 3 2 7" xfId="38138" xr:uid="{00000000-0005-0000-0000-0000D3790000}"/>
    <cellStyle name="Normal 9 3 4 3 3" xfId="3812" xr:uid="{00000000-0005-0000-0000-0000D4790000}"/>
    <cellStyle name="Normal 9 3 4 3 3 2" xfId="8045" xr:uid="{00000000-0005-0000-0000-0000D5790000}"/>
    <cellStyle name="Normal 9 3 4 3 3 2 2" xfId="18968" xr:uid="{00000000-0005-0000-0000-0000D6790000}"/>
    <cellStyle name="Normal 9 3 4 3 3 2 3" xfId="30619" xr:uid="{00000000-0005-0000-0000-0000D7790000}"/>
    <cellStyle name="Normal 9 3 4 3 3 2 4" xfId="38139" xr:uid="{00000000-0005-0000-0000-0000D8790000}"/>
    <cellStyle name="Normal 9 3 4 3 3 3" xfId="13165" xr:uid="{00000000-0005-0000-0000-0000D9790000}"/>
    <cellStyle name="Normal 9 3 4 3 3 4" xfId="24860" xr:uid="{00000000-0005-0000-0000-0000DA790000}"/>
    <cellStyle name="Normal 9 3 4 3 3 5" xfId="38140" xr:uid="{00000000-0005-0000-0000-0000DB790000}"/>
    <cellStyle name="Normal 9 3 4 3 4" xfId="5153" xr:uid="{00000000-0005-0000-0000-0000DC790000}"/>
    <cellStyle name="Normal 9 3 4 3 4 2" xfId="18969" xr:uid="{00000000-0005-0000-0000-0000DD790000}"/>
    <cellStyle name="Normal 9 3 4 3 4 2 2" xfId="30620" xr:uid="{00000000-0005-0000-0000-0000DE790000}"/>
    <cellStyle name="Normal 9 3 4 3 4 3" xfId="13166" xr:uid="{00000000-0005-0000-0000-0000DF790000}"/>
    <cellStyle name="Normal 9 3 4 3 4 4" xfId="24861" xr:uid="{00000000-0005-0000-0000-0000E0790000}"/>
    <cellStyle name="Normal 9 3 4 3 4 5" xfId="38141" xr:uid="{00000000-0005-0000-0000-0000E1790000}"/>
    <cellStyle name="Normal 9 3 4 3 5" xfId="18964" xr:uid="{00000000-0005-0000-0000-0000E2790000}"/>
    <cellStyle name="Normal 9 3 4 3 5 2" xfId="30615" xr:uid="{00000000-0005-0000-0000-0000E3790000}"/>
    <cellStyle name="Normal 9 3 4 3 6" xfId="13161" xr:uid="{00000000-0005-0000-0000-0000E4790000}"/>
    <cellStyle name="Normal 9 3 4 3 7" xfId="24856" xr:uid="{00000000-0005-0000-0000-0000E5790000}"/>
    <cellStyle name="Normal 9 3 4 3 8" xfId="38142" xr:uid="{00000000-0005-0000-0000-0000E6790000}"/>
    <cellStyle name="Normal 9 3 4 4" xfId="1786" xr:uid="{00000000-0005-0000-0000-0000E7790000}"/>
    <cellStyle name="Normal 9 3 4 4 2" xfId="1787" xr:uid="{00000000-0005-0000-0000-0000E8790000}"/>
    <cellStyle name="Normal 9 3 4 4 2 2" xfId="3815" xr:uid="{00000000-0005-0000-0000-0000E9790000}"/>
    <cellStyle name="Normal 9 3 4 4 2 2 2" xfId="8048" xr:uid="{00000000-0005-0000-0000-0000EA790000}"/>
    <cellStyle name="Normal 9 3 4 4 2 2 2 2" xfId="18972" xr:uid="{00000000-0005-0000-0000-0000EB790000}"/>
    <cellStyle name="Normal 9 3 4 4 2 2 2 3" xfId="30623" xr:uid="{00000000-0005-0000-0000-0000EC790000}"/>
    <cellStyle name="Normal 9 3 4 4 2 2 2 4" xfId="38143" xr:uid="{00000000-0005-0000-0000-0000ED790000}"/>
    <cellStyle name="Normal 9 3 4 4 2 2 3" xfId="13169" xr:uid="{00000000-0005-0000-0000-0000EE790000}"/>
    <cellStyle name="Normal 9 3 4 4 2 2 4" xfId="24864" xr:uid="{00000000-0005-0000-0000-0000EF790000}"/>
    <cellStyle name="Normal 9 3 4 4 2 2 5" xfId="38144" xr:uid="{00000000-0005-0000-0000-0000F0790000}"/>
    <cellStyle name="Normal 9 3 4 4 2 3" xfId="6340" xr:uid="{00000000-0005-0000-0000-0000F1790000}"/>
    <cellStyle name="Normal 9 3 4 4 2 3 2" xfId="18973" xr:uid="{00000000-0005-0000-0000-0000F2790000}"/>
    <cellStyle name="Normal 9 3 4 4 2 3 2 2" xfId="30624" xr:uid="{00000000-0005-0000-0000-0000F3790000}"/>
    <cellStyle name="Normal 9 3 4 4 2 3 3" xfId="13170" xr:uid="{00000000-0005-0000-0000-0000F4790000}"/>
    <cellStyle name="Normal 9 3 4 4 2 3 4" xfId="24865" xr:uid="{00000000-0005-0000-0000-0000F5790000}"/>
    <cellStyle name="Normal 9 3 4 4 2 3 5" xfId="38145" xr:uid="{00000000-0005-0000-0000-0000F6790000}"/>
    <cellStyle name="Normal 9 3 4 4 2 4" xfId="18971" xr:uid="{00000000-0005-0000-0000-0000F7790000}"/>
    <cellStyle name="Normal 9 3 4 4 2 4 2" xfId="30622" xr:uid="{00000000-0005-0000-0000-0000F8790000}"/>
    <cellStyle name="Normal 9 3 4 4 2 5" xfId="13168" xr:uid="{00000000-0005-0000-0000-0000F9790000}"/>
    <cellStyle name="Normal 9 3 4 4 2 6" xfId="24863" xr:uid="{00000000-0005-0000-0000-0000FA790000}"/>
    <cellStyle name="Normal 9 3 4 4 2 7" xfId="38146" xr:uid="{00000000-0005-0000-0000-0000FB790000}"/>
    <cellStyle name="Normal 9 3 4 4 3" xfId="3814" xr:uid="{00000000-0005-0000-0000-0000FC790000}"/>
    <cellStyle name="Normal 9 3 4 4 3 2" xfId="8047" xr:uid="{00000000-0005-0000-0000-0000FD790000}"/>
    <cellStyle name="Normal 9 3 4 4 3 2 2" xfId="18974" xr:uid="{00000000-0005-0000-0000-0000FE790000}"/>
    <cellStyle name="Normal 9 3 4 4 3 2 3" xfId="30625" xr:uid="{00000000-0005-0000-0000-0000FF790000}"/>
    <cellStyle name="Normal 9 3 4 4 3 2 4" xfId="38147" xr:uid="{00000000-0005-0000-0000-0000007A0000}"/>
    <cellStyle name="Normal 9 3 4 4 3 3" xfId="13171" xr:uid="{00000000-0005-0000-0000-0000017A0000}"/>
    <cellStyle name="Normal 9 3 4 4 3 4" xfId="24866" xr:uid="{00000000-0005-0000-0000-0000027A0000}"/>
    <cellStyle name="Normal 9 3 4 4 3 5" xfId="38148" xr:uid="{00000000-0005-0000-0000-0000037A0000}"/>
    <cellStyle name="Normal 9 3 4 4 4" xfId="4911" xr:uid="{00000000-0005-0000-0000-0000047A0000}"/>
    <cellStyle name="Normal 9 3 4 4 4 2" xfId="18975" xr:uid="{00000000-0005-0000-0000-0000057A0000}"/>
    <cellStyle name="Normal 9 3 4 4 4 2 2" xfId="30626" xr:uid="{00000000-0005-0000-0000-0000067A0000}"/>
    <cellStyle name="Normal 9 3 4 4 4 3" xfId="13172" xr:uid="{00000000-0005-0000-0000-0000077A0000}"/>
    <cellStyle name="Normal 9 3 4 4 4 4" xfId="24867" xr:uid="{00000000-0005-0000-0000-0000087A0000}"/>
    <cellStyle name="Normal 9 3 4 4 4 5" xfId="38149" xr:uid="{00000000-0005-0000-0000-0000097A0000}"/>
    <cellStyle name="Normal 9 3 4 4 5" xfId="18970" xr:uid="{00000000-0005-0000-0000-00000A7A0000}"/>
    <cellStyle name="Normal 9 3 4 4 5 2" xfId="30621" xr:uid="{00000000-0005-0000-0000-00000B7A0000}"/>
    <cellStyle name="Normal 9 3 4 4 6" xfId="13167" xr:uid="{00000000-0005-0000-0000-00000C7A0000}"/>
    <cellStyle name="Normal 9 3 4 4 7" xfId="24862" xr:uid="{00000000-0005-0000-0000-00000D7A0000}"/>
    <cellStyle name="Normal 9 3 4 4 8" xfId="38150" xr:uid="{00000000-0005-0000-0000-00000E7A0000}"/>
    <cellStyle name="Normal 9 3 4 5" xfId="1788" xr:uid="{00000000-0005-0000-0000-00000F7A0000}"/>
    <cellStyle name="Normal 9 3 4 5 2" xfId="1789" xr:uid="{00000000-0005-0000-0000-0000107A0000}"/>
    <cellStyle name="Normal 9 3 4 5 2 2" xfId="3817" xr:uid="{00000000-0005-0000-0000-0000117A0000}"/>
    <cellStyle name="Normal 9 3 4 5 2 2 2" xfId="8050" xr:uid="{00000000-0005-0000-0000-0000127A0000}"/>
    <cellStyle name="Normal 9 3 4 5 2 2 2 2" xfId="18978" xr:uid="{00000000-0005-0000-0000-0000137A0000}"/>
    <cellStyle name="Normal 9 3 4 5 2 2 2 3" xfId="30629" xr:uid="{00000000-0005-0000-0000-0000147A0000}"/>
    <cellStyle name="Normal 9 3 4 5 2 2 2 4" xfId="38151" xr:uid="{00000000-0005-0000-0000-0000157A0000}"/>
    <cellStyle name="Normal 9 3 4 5 2 2 3" xfId="13175" xr:uid="{00000000-0005-0000-0000-0000167A0000}"/>
    <cellStyle name="Normal 9 3 4 5 2 2 4" xfId="24870" xr:uid="{00000000-0005-0000-0000-0000177A0000}"/>
    <cellStyle name="Normal 9 3 4 5 2 2 5" xfId="38152" xr:uid="{00000000-0005-0000-0000-0000187A0000}"/>
    <cellStyle name="Normal 9 3 4 5 2 3" xfId="6341" xr:uid="{00000000-0005-0000-0000-0000197A0000}"/>
    <cellStyle name="Normal 9 3 4 5 2 3 2" xfId="18979" xr:uid="{00000000-0005-0000-0000-00001A7A0000}"/>
    <cellStyle name="Normal 9 3 4 5 2 3 2 2" xfId="30630" xr:uid="{00000000-0005-0000-0000-00001B7A0000}"/>
    <cellStyle name="Normal 9 3 4 5 2 3 3" xfId="13176" xr:uid="{00000000-0005-0000-0000-00001C7A0000}"/>
    <cellStyle name="Normal 9 3 4 5 2 3 4" xfId="24871" xr:uid="{00000000-0005-0000-0000-00001D7A0000}"/>
    <cellStyle name="Normal 9 3 4 5 2 3 5" xfId="38153" xr:uid="{00000000-0005-0000-0000-00001E7A0000}"/>
    <cellStyle name="Normal 9 3 4 5 2 4" xfId="18977" xr:uid="{00000000-0005-0000-0000-00001F7A0000}"/>
    <cellStyle name="Normal 9 3 4 5 2 4 2" xfId="30628" xr:uid="{00000000-0005-0000-0000-0000207A0000}"/>
    <cellStyle name="Normal 9 3 4 5 2 5" xfId="13174" xr:uid="{00000000-0005-0000-0000-0000217A0000}"/>
    <cellStyle name="Normal 9 3 4 5 2 6" xfId="24869" xr:uid="{00000000-0005-0000-0000-0000227A0000}"/>
    <cellStyle name="Normal 9 3 4 5 2 7" xfId="38154" xr:uid="{00000000-0005-0000-0000-0000237A0000}"/>
    <cellStyle name="Normal 9 3 4 5 3" xfId="3816" xr:uid="{00000000-0005-0000-0000-0000247A0000}"/>
    <cellStyle name="Normal 9 3 4 5 3 2" xfId="8049" xr:uid="{00000000-0005-0000-0000-0000257A0000}"/>
    <cellStyle name="Normal 9 3 4 5 3 2 2" xfId="18980" xr:uid="{00000000-0005-0000-0000-0000267A0000}"/>
    <cellStyle name="Normal 9 3 4 5 3 2 3" xfId="30631" xr:uid="{00000000-0005-0000-0000-0000277A0000}"/>
    <cellStyle name="Normal 9 3 4 5 3 2 4" xfId="38155" xr:uid="{00000000-0005-0000-0000-0000287A0000}"/>
    <cellStyle name="Normal 9 3 4 5 3 3" xfId="13177" xr:uid="{00000000-0005-0000-0000-0000297A0000}"/>
    <cellStyle name="Normal 9 3 4 5 3 4" xfId="24872" xr:uid="{00000000-0005-0000-0000-00002A7A0000}"/>
    <cellStyle name="Normal 9 3 4 5 3 5" xfId="38156" xr:uid="{00000000-0005-0000-0000-00002B7A0000}"/>
    <cellStyle name="Normal 9 3 4 5 4" xfId="5362" xr:uid="{00000000-0005-0000-0000-00002C7A0000}"/>
    <cellStyle name="Normal 9 3 4 5 4 2" xfId="18981" xr:uid="{00000000-0005-0000-0000-00002D7A0000}"/>
    <cellStyle name="Normal 9 3 4 5 4 2 2" xfId="30632" xr:uid="{00000000-0005-0000-0000-00002E7A0000}"/>
    <cellStyle name="Normal 9 3 4 5 4 3" xfId="13178" xr:uid="{00000000-0005-0000-0000-00002F7A0000}"/>
    <cellStyle name="Normal 9 3 4 5 4 4" xfId="24873" xr:uid="{00000000-0005-0000-0000-0000307A0000}"/>
    <cellStyle name="Normal 9 3 4 5 4 5" xfId="38157" xr:uid="{00000000-0005-0000-0000-0000317A0000}"/>
    <cellStyle name="Normal 9 3 4 5 5" xfId="18976" xr:uid="{00000000-0005-0000-0000-0000327A0000}"/>
    <cellStyle name="Normal 9 3 4 5 5 2" xfId="30627" xr:uid="{00000000-0005-0000-0000-0000337A0000}"/>
    <cellStyle name="Normal 9 3 4 5 6" xfId="13173" xr:uid="{00000000-0005-0000-0000-0000347A0000}"/>
    <cellStyle name="Normal 9 3 4 5 7" xfId="24868" xr:uid="{00000000-0005-0000-0000-0000357A0000}"/>
    <cellStyle name="Normal 9 3 4 5 8" xfId="38158" xr:uid="{00000000-0005-0000-0000-0000367A0000}"/>
    <cellStyle name="Normal 9 3 4 6" xfId="1790" xr:uid="{00000000-0005-0000-0000-0000377A0000}"/>
    <cellStyle name="Normal 9 3 4 6 2" xfId="3818" xr:uid="{00000000-0005-0000-0000-0000387A0000}"/>
    <cellStyle name="Normal 9 3 4 6 2 2" xfId="8051" xr:uid="{00000000-0005-0000-0000-0000397A0000}"/>
    <cellStyle name="Normal 9 3 4 6 2 2 2" xfId="18983" xr:uid="{00000000-0005-0000-0000-00003A7A0000}"/>
    <cellStyle name="Normal 9 3 4 6 2 2 3" xfId="30634" xr:uid="{00000000-0005-0000-0000-00003B7A0000}"/>
    <cellStyle name="Normal 9 3 4 6 2 2 4" xfId="38159" xr:uid="{00000000-0005-0000-0000-00003C7A0000}"/>
    <cellStyle name="Normal 9 3 4 6 2 3" xfId="13180" xr:uid="{00000000-0005-0000-0000-00003D7A0000}"/>
    <cellStyle name="Normal 9 3 4 6 2 4" xfId="24875" xr:uid="{00000000-0005-0000-0000-00003E7A0000}"/>
    <cellStyle name="Normal 9 3 4 6 2 5" xfId="38160" xr:uid="{00000000-0005-0000-0000-00003F7A0000}"/>
    <cellStyle name="Normal 9 3 4 6 3" xfId="6342" xr:uid="{00000000-0005-0000-0000-0000407A0000}"/>
    <cellStyle name="Normal 9 3 4 6 3 2" xfId="18984" xr:uid="{00000000-0005-0000-0000-0000417A0000}"/>
    <cellStyle name="Normal 9 3 4 6 3 2 2" xfId="30635" xr:uid="{00000000-0005-0000-0000-0000427A0000}"/>
    <cellStyle name="Normal 9 3 4 6 3 3" xfId="13181" xr:uid="{00000000-0005-0000-0000-0000437A0000}"/>
    <cellStyle name="Normal 9 3 4 6 3 4" xfId="24876" xr:uid="{00000000-0005-0000-0000-0000447A0000}"/>
    <cellStyle name="Normal 9 3 4 6 3 5" xfId="38161" xr:uid="{00000000-0005-0000-0000-0000457A0000}"/>
    <cellStyle name="Normal 9 3 4 6 4" xfId="18982" xr:uid="{00000000-0005-0000-0000-0000467A0000}"/>
    <cellStyle name="Normal 9 3 4 6 4 2" xfId="30633" xr:uid="{00000000-0005-0000-0000-0000477A0000}"/>
    <cellStyle name="Normal 9 3 4 6 5" xfId="13179" xr:uid="{00000000-0005-0000-0000-0000487A0000}"/>
    <cellStyle name="Normal 9 3 4 6 6" xfId="24874" xr:uid="{00000000-0005-0000-0000-0000497A0000}"/>
    <cellStyle name="Normal 9 3 4 6 7" xfId="38162" xr:uid="{00000000-0005-0000-0000-00004A7A0000}"/>
    <cellStyle name="Normal 9 3 4 7" xfId="3803" xr:uid="{00000000-0005-0000-0000-00004B7A0000}"/>
    <cellStyle name="Normal 9 3 4 7 2" xfId="8036" xr:uid="{00000000-0005-0000-0000-00004C7A0000}"/>
    <cellStyle name="Normal 9 3 4 7 2 2" xfId="18985" xr:uid="{00000000-0005-0000-0000-00004D7A0000}"/>
    <cellStyle name="Normal 9 3 4 7 2 3" xfId="30636" xr:uid="{00000000-0005-0000-0000-00004E7A0000}"/>
    <cellStyle name="Normal 9 3 4 7 2 4" xfId="38163" xr:uid="{00000000-0005-0000-0000-00004F7A0000}"/>
    <cellStyle name="Normal 9 3 4 7 3" xfId="13182" xr:uid="{00000000-0005-0000-0000-0000507A0000}"/>
    <cellStyle name="Normal 9 3 4 7 4" xfId="24877" xr:uid="{00000000-0005-0000-0000-0000517A0000}"/>
    <cellStyle name="Normal 9 3 4 7 5" xfId="38164" xr:uid="{00000000-0005-0000-0000-0000527A0000}"/>
    <cellStyle name="Normal 9 3 4 8" xfId="4669" xr:uid="{00000000-0005-0000-0000-0000537A0000}"/>
    <cellStyle name="Normal 9 3 4 8 2" xfId="18986" xr:uid="{00000000-0005-0000-0000-0000547A0000}"/>
    <cellStyle name="Normal 9 3 4 8 2 2" xfId="30637" xr:uid="{00000000-0005-0000-0000-0000557A0000}"/>
    <cellStyle name="Normal 9 3 4 8 3" xfId="13183" xr:uid="{00000000-0005-0000-0000-0000567A0000}"/>
    <cellStyle name="Normal 9 3 4 8 4" xfId="24878" xr:uid="{00000000-0005-0000-0000-0000577A0000}"/>
    <cellStyle name="Normal 9 3 4 8 5" xfId="38165" xr:uid="{00000000-0005-0000-0000-0000587A0000}"/>
    <cellStyle name="Normal 9 3 4 9" xfId="18939" xr:uid="{00000000-0005-0000-0000-0000597A0000}"/>
    <cellStyle name="Normal 9 3 4 9 2" xfId="30590" xr:uid="{00000000-0005-0000-0000-00005A7A0000}"/>
    <cellStyle name="Normal 9 3 5" xfId="1791" xr:uid="{00000000-0005-0000-0000-00005B7A0000}"/>
    <cellStyle name="Normal 9 3 5 10" xfId="13184" xr:uid="{00000000-0005-0000-0000-00005C7A0000}"/>
    <cellStyle name="Normal 9 3 5 11" xfId="24879" xr:uid="{00000000-0005-0000-0000-00005D7A0000}"/>
    <cellStyle name="Normal 9 3 5 12" xfId="38166" xr:uid="{00000000-0005-0000-0000-00005E7A0000}"/>
    <cellStyle name="Normal 9 3 5 2" xfId="1792" xr:uid="{00000000-0005-0000-0000-00005F7A0000}"/>
    <cellStyle name="Normal 9 3 5 2 10" xfId="24880" xr:uid="{00000000-0005-0000-0000-0000607A0000}"/>
    <cellStyle name="Normal 9 3 5 2 11" xfId="38167" xr:uid="{00000000-0005-0000-0000-0000617A0000}"/>
    <cellStyle name="Normal 9 3 5 2 2" xfId="1793" xr:uid="{00000000-0005-0000-0000-0000627A0000}"/>
    <cellStyle name="Normal 9 3 5 2 2 2" xfId="1794" xr:uid="{00000000-0005-0000-0000-0000637A0000}"/>
    <cellStyle name="Normal 9 3 5 2 2 2 2" xfId="3822" xr:uid="{00000000-0005-0000-0000-0000647A0000}"/>
    <cellStyle name="Normal 9 3 5 2 2 2 2 2" xfId="8055" xr:uid="{00000000-0005-0000-0000-0000657A0000}"/>
    <cellStyle name="Normal 9 3 5 2 2 2 2 2 2" xfId="18991" xr:uid="{00000000-0005-0000-0000-0000667A0000}"/>
    <cellStyle name="Normal 9 3 5 2 2 2 2 2 3" xfId="30642" xr:uid="{00000000-0005-0000-0000-0000677A0000}"/>
    <cellStyle name="Normal 9 3 5 2 2 2 2 2 4" xfId="38168" xr:uid="{00000000-0005-0000-0000-0000687A0000}"/>
    <cellStyle name="Normal 9 3 5 2 2 2 2 3" xfId="13188" xr:uid="{00000000-0005-0000-0000-0000697A0000}"/>
    <cellStyle name="Normal 9 3 5 2 2 2 2 4" xfId="24883" xr:uid="{00000000-0005-0000-0000-00006A7A0000}"/>
    <cellStyle name="Normal 9 3 5 2 2 2 2 5" xfId="38169" xr:uid="{00000000-0005-0000-0000-00006B7A0000}"/>
    <cellStyle name="Normal 9 3 5 2 2 2 3" xfId="6343" xr:uid="{00000000-0005-0000-0000-00006C7A0000}"/>
    <cellStyle name="Normal 9 3 5 2 2 2 3 2" xfId="18992" xr:uid="{00000000-0005-0000-0000-00006D7A0000}"/>
    <cellStyle name="Normal 9 3 5 2 2 2 3 2 2" xfId="30643" xr:uid="{00000000-0005-0000-0000-00006E7A0000}"/>
    <cellStyle name="Normal 9 3 5 2 2 2 3 3" xfId="13189" xr:uid="{00000000-0005-0000-0000-00006F7A0000}"/>
    <cellStyle name="Normal 9 3 5 2 2 2 3 4" xfId="24884" xr:uid="{00000000-0005-0000-0000-0000707A0000}"/>
    <cellStyle name="Normal 9 3 5 2 2 2 3 5" xfId="38170" xr:uid="{00000000-0005-0000-0000-0000717A0000}"/>
    <cellStyle name="Normal 9 3 5 2 2 2 4" xfId="18990" xr:uid="{00000000-0005-0000-0000-0000727A0000}"/>
    <cellStyle name="Normal 9 3 5 2 2 2 4 2" xfId="30641" xr:uid="{00000000-0005-0000-0000-0000737A0000}"/>
    <cellStyle name="Normal 9 3 5 2 2 2 5" xfId="13187" xr:uid="{00000000-0005-0000-0000-0000747A0000}"/>
    <cellStyle name="Normal 9 3 5 2 2 2 6" xfId="24882" xr:uid="{00000000-0005-0000-0000-0000757A0000}"/>
    <cellStyle name="Normal 9 3 5 2 2 2 7" xfId="38171" xr:uid="{00000000-0005-0000-0000-0000767A0000}"/>
    <cellStyle name="Normal 9 3 5 2 2 3" xfId="3821" xr:uid="{00000000-0005-0000-0000-0000777A0000}"/>
    <cellStyle name="Normal 9 3 5 2 2 3 2" xfId="8054" xr:uid="{00000000-0005-0000-0000-0000787A0000}"/>
    <cellStyle name="Normal 9 3 5 2 2 3 2 2" xfId="18993" xr:uid="{00000000-0005-0000-0000-0000797A0000}"/>
    <cellStyle name="Normal 9 3 5 2 2 3 2 3" xfId="30644" xr:uid="{00000000-0005-0000-0000-00007A7A0000}"/>
    <cellStyle name="Normal 9 3 5 2 2 3 2 4" xfId="38172" xr:uid="{00000000-0005-0000-0000-00007B7A0000}"/>
    <cellStyle name="Normal 9 3 5 2 2 3 3" xfId="13190" xr:uid="{00000000-0005-0000-0000-00007C7A0000}"/>
    <cellStyle name="Normal 9 3 5 2 2 3 4" xfId="24885" xr:uid="{00000000-0005-0000-0000-00007D7A0000}"/>
    <cellStyle name="Normal 9 3 5 2 2 3 5" xfId="38173" xr:uid="{00000000-0005-0000-0000-00007E7A0000}"/>
    <cellStyle name="Normal 9 3 5 2 2 4" xfId="5254" xr:uid="{00000000-0005-0000-0000-00007F7A0000}"/>
    <cellStyle name="Normal 9 3 5 2 2 4 2" xfId="18994" xr:uid="{00000000-0005-0000-0000-0000807A0000}"/>
    <cellStyle name="Normal 9 3 5 2 2 4 2 2" xfId="30645" xr:uid="{00000000-0005-0000-0000-0000817A0000}"/>
    <cellStyle name="Normal 9 3 5 2 2 4 3" xfId="13191" xr:uid="{00000000-0005-0000-0000-0000827A0000}"/>
    <cellStyle name="Normal 9 3 5 2 2 4 4" xfId="24886" xr:uid="{00000000-0005-0000-0000-0000837A0000}"/>
    <cellStyle name="Normal 9 3 5 2 2 4 5" xfId="38174" xr:uid="{00000000-0005-0000-0000-0000847A0000}"/>
    <cellStyle name="Normal 9 3 5 2 2 5" xfId="18989" xr:uid="{00000000-0005-0000-0000-0000857A0000}"/>
    <cellStyle name="Normal 9 3 5 2 2 5 2" xfId="30640" xr:uid="{00000000-0005-0000-0000-0000867A0000}"/>
    <cellStyle name="Normal 9 3 5 2 2 6" xfId="13186" xr:uid="{00000000-0005-0000-0000-0000877A0000}"/>
    <cellStyle name="Normal 9 3 5 2 2 7" xfId="24881" xr:uid="{00000000-0005-0000-0000-0000887A0000}"/>
    <cellStyle name="Normal 9 3 5 2 2 8" xfId="38175" xr:uid="{00000000-0005-0000-0000-0000897A0000}"/>
    <cellStyle name="Normal 9 3 5 2 3" xfId="1795" xr:uid="{00000000-0005-0000-0000-00008A7A0000}"/>
    <cellStyle name="Normal 9 3 5 2 3 2" xfId="1796" xr:uid="{00000000-0005-0000-0000-00008B7A0000}"/>
    <cellStyle name="Normal 9 3 5 2 3 2 2" xfId="3824" xr:uid="{00000000-0005-0000-0000-00008C7A0000}"/>
    <cellStyle name="Normal 9 3 5 2 3 2 2 2" xfId="8057" xr:uid="{00000000-0005-0000-0000-00008D7A0000}"/>
    <cellStyle name="Normal 9 3 5 2 3 2 2 2 2" xfId="18997" xr:uid="{00000000-0005-0000-0000-00008E7A0000}"/>
    <cellStyle name="Normal 9 3 5 2 3 2 2 2 3" xfId="30648" xr:uid="{00000000-0005-0000-0000-00008F7A0000}"/>
    <cellStyle name="Normal 9 3 5 2 3 2 2 2 4" xfId="38176" xr:uid="{00000000-0005-0000-0000-0000907A0000}"/>
    <cellStyle name="Normal 9 3 5 2 3 2 2 3" xfId="13194" xr:uid="{00000000-0005-0000-0000-0000917A0000}"/>
    <cellStyle name="Normal 9 3 5 2 3 2 2 4" xfId="24889" xr:uid="{00000000-0005-0000-0000-0000927A0000}"/>
    <cellStyle name="Normal 9 3 5 2 3 2 2 5" xfId="38177" xr:uid="{00000000-0005-0000-0000-0000937A0000}"/>
    <cellStyle name="Normal 9 3 5 2 3 2 3" xfId="6344" xr:uid="{00000000-0005-0000-0000-0000947A0000}"/>
    <cellStyle name="Normal 9 3 5 2 3 2 3 2" xfId="18998" xr:uid="{00000000-0005-0000-0000-0000957A0000}"/>
    <cellStyle name="Normal 9 3 5 2 3 2 3 2 2" xfId="30649" xr:uid="{00000000-0005-0000-0000-0000967A0000}"/>
    <cellStyle name="Normal 9 3 5 2 3 2 3 3" xfId="13195" xr:uid="{00000000-0005-0000-0000-0000977A0000}"/>
    <cellStyle name="Normal 9 3 5 2 3 2 3 4" xfId="24890" xr:uid="{00000000-0005-0000-0000-0000987A0000}"/>
    <cellStyle name="Normal 9 3 5 2 3 2 3 5" xfId="38178" xr:uid="{00000000-0005-0000-0000-0000997A0000}"/>
    <cellStyle name="Normal 9 3 5 2 3 2 4" xfId="18996" xr:uid="{00000000-0005-0000-0000-00009A7A0000}"/>
    <cellStyle name="Normal 9 3 5 2 3 2 4 2" xfId="30647" xr:uid="{00000000-0005-0000-0000-00009B7A0000}"/>
    <cellStyle name="Normal 9 3 5 2 3 2 5" xfId="13193" xr:uid="{00000000-0005-0000-0000-00009C7A0000}"/>
    <cellStyle name="Normal 9 3 5 2 3 2 6" xfId="24888" xr:uid="{00000000-0005-0000-0000-00009D7A0000}"/>
    <cellStyle name="Normal 9 3 5 2 3 2 7" xfId="38179" xr:uid="{00000000-0005-0000-0000-00009E7A0000}"/>
    <cellStyle name="Normal 9 3 5 2 3 3" xfId="3823" xr:uid="{00000000-0005-0000-0000-00009F7A0000}"/>
    <cellStyle name="Normal 9 3 5 2 3 3 2" xfId="8056" xr:uid="{00000000-0005-0000-0000-0000A07A0000}"/>
    <cellStyle name="Normal 9 3 5 2 3 3 2 2" xfId="18999" xr:uid="{00000000-0005-0000-0000-0000A17A0000}"/>
    <cellStyle name="Normal 9 3 5 2 3 3 2 3" xfId="30650" xr:uid="{00000000-0005-0000-0000-0000A27A0000}"/>
    <cellStyle name="Normal 9 3 5 2 3 3 2 4" xfId="38180" xr:uid="{00000000-0005-0000-0000-0000A37A0000}"/>
    <cellStyle name="Normal 9 3 5 2 3 3 3" xfId="13196" xr:uid="{00000000-0005-0000-0000-0000A47A0000}"/>
    <cellStyle name="Normal 9 3 5 2 3 3 4" xfId="24891" xr:uid="{00000000-0005-0000-0000-0000A57A0000}"/>
    <cellStyle name="Normal 9 3 5 2 3 3 5" xfId="38181" xr:uid="{00000000-0005-0000-0000-0000A67A0000}"/>
    <cellStyle name="Normal 9 3 5 2 3 4" xfId="5012" xr:uid="{00000000-0005-0000-0000-0000A77A0000}"/>
    <cellStyle name="Normal 9 3 5 2 3 4 2" xfId="19000" xr:uid="{00000000-0005-0000-0000-0000A87A0000}"/>
    <cellStyle name="Normal 9 3 5 2 3 4 2 2" xfId="30651" xr:uid="{00000000-0005-0000-0000-0000A97A0000}"/>
    <cellStyle name="Normal 9 3 5 2 3 4 3" xfId="13197" xr:uid="{00000000-0005-0000-0000-0000AA7A0000}"/>
    <cellStyle name="Normal 9 3 5 2 3 4 4" xfId="24892" xr:uid="{00000000-0005-0000-0000-0000AB7A0000}"/>
    <cellStyle name="Normal 9 3 5 2 3 4 5" xfId="38182" xr:uid="{00000000-0005-0000-0000-0000AC7A0000}"/>
    <cellStyle name="Normal 9 3 5 2 3 5" xfId="18995" xr:uid="{00000000-0005-0000-0000-0000AD7A0000}"/>
    <cellStyle name="Normal 9 3 5 2 3 5 2" xfId="30646" xr:uid="{00000000-0005-0000-0000-0000AE7A0000}"/>
    <cellStyle name="Normal 9 3 5 2 3 6" xfId="13192" xr:uid="{00000000-0005-0000-0000-0000AF7A0000}"/>
    <cellStyle name="Normal 9 3 5 2 3 7" xfId="24887" xr:uid="{00000000-0005-0000-0000-0000B07A0000}"/>
    <cellStyle name="Normal 9 3 5 2 3 8" xfId="38183" xr:uid="{00000000-0005-0000-0000-0000B17A0000}"/>
    <cellStyle name="Normal 9 3 5 2 4" xfId="1797" xr:uid="{00000000-0005-0000-0000-0000B27A0000}"/>
    <cellStyle name="Normal 9 3 5 2 4 2" xfId="1798" xr:uid="{00000000-0005-0000-0000-0000B37A0000}"/>
    <cellStyle name="Normal 9 3 5 2 4 2 2" xfId="3826" xr:uid="{00000000-0005-0000-0000-0000B47A0000}"/>
    <cellStyle name="Normal 9 3 5 2 4 2 2 2" xfId="8059" xr:uid="{00000000-0005-0000-0000-0000B57A0000}"/>
    <cellStyle name="Normal 9 3 5 2 4 2 2 2 2" xfId="19003" xr:uid="{00000000-0005-0000-0000-0000B67A0000}"/>
    <cellStyle name="Normal 9 3 5 2 4 2 2 2 3" xfId="30654" xr:uid="{00000000-0005-0000-0000-0000B77A0000}"/>
    <cellStyle name="Normal 9 3 5 2 4 2 2 2 4" xfId="38184" xr:uid="{00000000-0005-0000-0000-0000B87A0000}"/>
    <cellStyle name="Normal 9 3 5 2 4 2 2 3" xfId="13200" xr:uid="{00000000-0005-0000-0000-0000B97A0000}"/>
    <cellStyle name="Normal 9 3 5 2 4 2 2 4" xfId="24895" xr:uid="{00000000-0005-0000-0000-0000BA7A0000}"/>
    <cellStyle name="Normal 9 3 5 2 4 2 2 5" xfId="38185" xr:uid="{00000000-0005-0000-0000-0000BB7A0000}"/>
    <cellStyle name="Normal 9 3 5 2 4 2 3" xfId="6345" xr:uid="{00000000-0005-0000-0000-0000BC7A0000}"/>
    <cellStyle name="Normal 9 3 5 2 4 2 3 2" xfId="19004" xr:uid="{00000000-0005-0000-0000-0000BD7A0000}"/>
    <cellStyle name="Normal 9 3 5 2 4 2 3 2 2" xfId="30655" xr:uid="{00000000-0005-0000-0000-0000BE7A0000}"/>
    <cellStyle name="Normal 9 3 5 2 4 2 3 3" xfId="13201" xr:uid="{00000000-0005-0000-0000-0000BF7A0000}"/>
    <cellStyle name="Normal 9 3 5 2 4 2 3 4" xfId="24896" xr:uid="{00000000-0005-0000-0000-0000C07A0000}"/>
    <cellStyle name="Normal 9 3 5 2 4 2 3 5" xfId="38186" xr:uid="{00000000-0005-0000-0000-0000C17A0000}"/>
    <cellStyle name="Normal 9 3 5 2 4 2 4" xfId="19002" xr:uid="{00000000-0005-0000-0000-0000C27A0000}"/>
    <cellStyle name="Normal 9 3 5 2 4 2 4 2" xfId="30653" xr:uid="{00000000-0005-0000-0000-0000C37A0000}"/>
    <cellStyle name="Normal 9 3 5 2 4 2 5" xfId="13199" xr:uid="{00000000-0005-0000-0000-0000C47A0000}"/>
    <cellStyle name="Normal 9 3 5 2 4 2 6" xfId="24894" xr:uid="{00000000-0005-0000-0000-0000C57A0000}"/>
    <cellStyle name="Normal 9 3 5 2 4 2 7" xfId="38187" xr:uid="{00000000-0005-0000-0000-0000C67A0000}"/>
    <cellStyle name="Normal 9 3 5 2 4 3" xfId="3825" xr:uid="{00000000-0005-0000-0000-0000C77A0000}"/>
    <cellStyle name="Normal 9 3 5 2 4 3 2" xfId="8058" xr:uid="{00000000-0005-0000-0000-0000C87A0000}"/>
    <cellStyle name="Normal 9 3 5 2 4 3 2 2" xfId="19005" xr:uid="{00000000-0005-0000-0000-0000C97A0000}"/>
    <cellStyle name="Normal 9 3 5 2 4 3 2 3" xfId="30656" xr:uid="{00000000-0005-0000-0000-0000CA7A0000}"/>
    <cellStyle name="Normal 9 3 5 2 4 3 2 4" xfId="38188" xr:uid="{00000000-0005-0000-0000-0000CB7A0000}"/>
    <cellStyle name="Normal 9 3 5 2 4 3 3" xfId="13202" xr:uid="{00000000-0005-0000-0000-0000CC7A0000}"/>
    <cellStyle name="Normal 9 3 5 2 4 3 4" xfId="24897" xr:uid="{00000000-0005-0000-0000-0000CD7A0000}"/>
    <cellStyle name="Normal 9 3 5 2 4 3 5" xfId="38189" xr:uid="{00000000-0005-0000-0000-0000CE7A0000}"/>
    <cellStyle name="Normal 9 3 5 2 4 4" xfId="5463" xr:uid="{00000000-0005-0000-0000-0000CF7A0000}"/>
    <cellStyle name="Normal 9 3 5 2 4 4 2" xfId="19006" xr:uid="{00000000-0005-0000-0000-0000D07A0000}"/>
    <cellStyle name="Normal 9 3 5 2 4 4 2 2" xfId="30657" xr:uid="{00000000-0005-0000-0000-0000D17A0000}"/>
    <cellStyle name="Normal 9 3 5 2 4 4 3" xfId="13203" xr:uid="{00000000-0005-0000-0000-0000D27A0000}"/>
    <cellStyle name="Normal 9 3 5 2 4 4 4" xfId="24898" xr:uid="{00000000-0005-0000-0000-0000D37A0000}"/>
    <cellStyle name="Normal 9 3 5 2 4 4 5" xfId="38190" xr:uid="{00000000-0005-0000-0000-0000D47A0000}"/>
    <cellStyle name="Normal 9 3 5 2 4 5" xfId="19001" xr:uid="{00000000-0005-0000-0000-0000D57A0000}"/>
    <cellStyle name="Normal 9 3 5 2 4 5 2" xfId="30652" xr:uid="{00000000-0005-0000-0000-0000D67A0000}"/>
    <cellStyle name="Normal 9 3 5 2 4 6" xfId="13198" xr:uid="{00000000-0005-0000-0000-0000D77A0000}"/>
    <cellStyle name="Normal 9 3 5 2 4 7" xfId="24893" xr:uid="{00000000-0005-0000-0000-0000D87A0000}"/>
    <cellStyle name="Normal 9 3 5 2 4 8" xfId="38191" xr:uid="{00000000-0005-0000-0000-0000D97A0000}"/>
    <cellStyle name="Normal 9 3 5 2 5" xfId="1799" xr:uid="{00000000-0005-0000-0000-0000DA7A0000}"/>
    <cellStyle name="Normal 9 3 5 2 5 2" xfId="3827" xr:uid="{00000000-0005-0000-0000-0000DB7A0000}"/>
    <cellStyle name="Normal 9 3 5 2 5 2 2" xfId="8060" xr:uid="{00000000-0005-0000-0000-0000DC7A0000}"/>
    <cellStyle name="Normal 9 3 5 2 5 2 2 2" xfId="19008" xr:uid="{00000000-0005-0000-0000-0000DD7A0000}"/>
    <cellStyle name="Normal 9 3 5 2 5 2 2 3" xfId="30659" xr:uid="{00000000-0005-0000-0000-0000DE7A0000}"/>
    <cellStyle name="Normal 9 3 5 2 5 2 2 4" xfId="38192" xr:uid="{00000000-0005-0000-0000-0000DF7A0000}"/>
    <cellStyle name="Normal 9 3 5 2 5 2 3" xfId="13205" xr:uid="{00000000-0005-0000-0000-0000E07A0000}"/>
    <cellStyle name="Normal 9 3 5 2 5 2 4" xfId="24900" xr:uid="{00000000-0005-0000-0000-0000E17A0000}"/>
    <cellStyle name="Normal 9 3 5 2 5 2 5" xfId="38193" xr:uid="{00000000-0005-0000-0000-0000E27A0000}"/>
    <cellStyle name="Normal 9 3 5 2 5 3" xfId="6346" xr:uid="{00000000-0005-0000-0000-0000E37A0000}"/>
    <cellStyle name="Normal 9 3 5 2 5 3 2" xfId="19009" xr:uid="{00000000-0005-0000-0000-0000E47A0000}"/>
    <cellStyle name="Normal 9 3 5 2 5 3 2 2" xfId="30660" xr:uid="{00000000-0005-0000-0000-0000E57A0000}"/>
    <cellStyle name="Normal 9 3 5 2 5 3 3" xfId="13206" xr:uid="{00000000-0005-0000-0000-0000E67A0000}"/>
    <cellStyle name="Normal 9 3 5 2 5 3 4" xfId="24901" xr:uid="{00000000-0005-0000-0000-0000E77A0000}"/>
    <cellStyle name="Normal 9 3 5 2 5 3 5" xfId="38194" xr:uid="{00000000-0005-0000-0000-0000E87A0000}"/>
    <cellStyle name="Normal 9 3 5 2 5 4" xfId="19007" xr:uid="{00000000-0005-0000-0000-0000E97A0000}"/>
    <cellStyle name="Normal 9 3 5 2 5 4 2" xfId="30658" xr:uid="{00000000-0005-0000-0000-0000EA7A0000}"/>
    <cellStyle name="Normal 9 3 5 2 5 5" xfId="13204" xr:uid="{00000000-0005-0000-0000-0000EB7A0000}"/>
    <cellStyle name="Normal 9 3 5 2 5 6" xfId="24899" xr:uid="{00000000-0005-0000-0000-0000EC7A0000}"/>
    <cellStyle name="Normal 9 3 5 2 5 7" xfId="38195" xr:uid="{00000000-0005-0000-0000-0000ED7A0000}"/>
    <cellStyle name="Normal 9 3 5 2 6" xfId="3820" xr:uid="{00000000-0005-0000-0000-0000EE7A0000}"/>
    <cellStyle name="Normal 9 3 5 2 6 2" xfId="8053" xr:uid="{00000000-0005-0000-0000-0000EF7A0000}"/>
    <cellStyle name="Normal 9 3 5 2 6 2 2" xfId="19010" xr:uid="{00000000-0005-0000-0000-0000F07A0000}"/>
    <cellStyle name="Normal 9 3 5 2 6 2 3" xfId="30661" xr:uid="{00000000-0005-0000-0000-0000F17A0000}"/>
    <cellStyle name="Normal 9 3 5 2 6 2 4" xfId="38196" xr:uid="{00000000-0005-0000-0000-0000F27A0000}"/>
    <cellStyle name="Normal 9 3 5 2 6 3" xfId="13207" xr:uid="{00000000-0005-0000-0000-0000F37A0000}"/>
    <cellStyle name="Normal 9 3 5 2 6 4" xfId="24902" xr:uid="{00000000-0005-0000-0000-0000F47A0000}"/>
    <cellStyle name="Normal 9 3 5 2 6 5" xfId="38197" xr:uid="{00000000-0005-0000-0000-0000F57A0000}"/>
    <cellStyle name="Normal 9 3 5 2 7" xfId="4770" xr:uid="{00000000-0005-0000-0000-0000F67A0000}"/>
    <cellStyle name="Normal 9 3 5 2 7 2" xfId="19011" xr:uid="{00000000-0005-0000-0000-0000F77A0000}"/>
    <cellStyle name="Normal 9 3 5 2 7 2 2" xfId="30662" xr:uid="{00000000-0005-0000-0000-0000F87A0000}"/>
    <cellStyle name="Normal 9 3 5 2 7 3" xfId="13208" xr:uid="{00000000-0005-0000-0000-0000F97A0000}"/>
    <cellStyle name="Normal 9 3 5 2 7 4" xfId="24903" xr:uid="{00000000-0005-0000-0000-0000FA7A0000}"/>
    <cellStyle name="Normal 9 3 5 2 7 5" xfId="38198" xr:uid="{00000000-0005-0000-0000-0000FB7A0000}"/>
    <cellStyle name="Normal 9 3 5 2 8" xfId="18988" xr:uid="{00000000-0005-0000-0000-0000FC7A0000}"/>
    <cellStyle name="Normal 9 3 5 2 8 2" xfId="30639" xr:uid="{00000000-0005-0000-0000-0000FD7A0000}"/>
    <cellStyle name="Normal 9 3 5 2 9" xfId="13185" xr:uid="{00000000-0005-0000-0000-0000FE7A0000}"/>
    <cellStyle name="Normal 9 3 5 3" xfId="1800" xr:uid="{00000000-0005-0000-0000-0000FF7A0000}"/>
    <cellStyle name="Normal 9 3 5 3 2" xfId="1801" xr:uid="{00000000-0005-0000-0000-0000007B0000}"/>
    <cellStyle name="Normal 9 3 5 3 2 2" xfId="3829" xr:uid="{00000000-0005-0000-0000-0000017B0000}"/>
    <cellStyle name="Normal 9 3 5 3 2 2 2" xfId="8062" xr:uid="{00000000-0005-0000-0000-0000027B0000}"/>
    <cellStyle name="Normal 9 3 5 3 2 2 2 2" xfId="19014" xr:uid="{00000000-0005-0000-0000-0000037B0000}"/>
    <cellStyle name="Normal 9 3 5 3 2 2 2 3" xfId="30665" xr:uid="{00000000-0005-0000-0000-0000047B0000}"/>
    <cellStyle name="Normal 9 3 5 3 2 2 2 4" xfId="38199" xr:uid="{00000000-0005-0000-0000-0000057B0000}"/>
    <cellStyle name="Normal 9 3 5 3 2 2 3" xfId="13211" xr:uid="{00000000-0005-0000-0000-0000067B0000}"/>
    <cellStyle name="Normal 9 3 5 3 2 2 4" xfId="24906" xr:uid="{00000000-0005-0000-0000-0000077B0000}"/>
    <cellStyle name="Normal 9 3 5 3 2 2 5" xfId="38200" xr:uid="{00000000-0005-0000-0000-0000087B0000}"/>
    <cellStyle name="Normal 9 3 5 3 2 3" xfId="6347" xr:uid="{00000000-0005-0000-0000-0000097B0000}"/>
    <cellStyle name="Normal 9 3 5 3 2 3 2" xfId="19015" xr:uid="{00000000-0005-0000-0000-00000A7B0000}"/>
    <cellStyle name="Normal 9 3 5 3 2 3 2 2" xfId="30666" xr:uid="{00000000-0005-0000-0000-00000B7B0000}"/>
    <cellStyle name="Normal 9 3 5 3 2 3 3" xfId="13212" xr:uid="{00000000-0005-0000-0000-00000C7B0000}"/>
    <cellStyle name="Normal 9 3 5 3 2 3 4" xfId="24907" xr:uid="{00000000-0005-0000-0000-00000D7B0000}"/>
    <cellStyle name="Normal 9 3 5 3 2 3 5" xfId="38201" xr:uid="{00000000-0005-0000-0000-00000E7B0000}"/>
    <cellStyle name="Normal 9 3 5 3 2 4" xfId="19013" xr:uid="{00000000-0005-0000-0000-00000F7B0000}"/>
    <cellStyle name="Normal 9 3 5 3 2 4 2" xfId="30664" xr:uid="{00000000-0005-0000-0000-0000107B0000}"/>
    <cellStyle name="Normal 9 3 5 3 2 5" xfId="13210" xr:uid="{00000000-0005-0000-0000-0000117B0000}"/>
    <cellStyle name="Normal 9 3 5 3 2 6" xfId="24905" xr:uid="{00000000-0005-0000-0000-0000127B0000}"/>
    <cellStyle name="Normal 9 3 5 3 2 7" xfId="38202" xr:uid="{00000000-0005-0000-0000-0000137B0000}"/>
    <cellStyle name="Normal 9 3 5 3 3" xfId="3828" xr:uid="{00000000-0005-0000-0000-0000147B0000}"/>
    <cellStyle name="Normal 9 3 5 3 3 2" xfId="8061" xr:uid="{00000000-0005-0000-0000-0000157B0000}"/>
    <cellStyle name="Normal 9 3 5 3 3 2 2" xfId="19016" xr:uid="{00000000-0005-0000-0000-0000167B0000}"/>
    <cellStyle name="Normal 9 3 5 3 3 2 3" xfId="30667" xr:uid="{00000000-0005-0000-0000-0000177B0000}"/>
    <cellStyle name="Normal 9 3 5 3 3 2 4" xfId="38203" xr:uid="{00000000-0005-0000-0000-0000187B0000}"/>
    <cellStyle name="Normal 9 3 5 3 3 3" xfId="13213" xr:uid="{00000000-0005-0000-0000-0000197B0000}"/>
    <cellStyle name="Normal 9 3 5 3 3 4" xfId="24908" xr:uid="{00000000-0005-0000-0000-00001A7B0000}"/>
    <cellStyle name="Normal 9 3 5 3 3 5" xfId="38204" xr:uid="{00000000-0005-0000-0000-00001B7B0000}"/>
    <cellStyle name="Normal 9 3 5 3 4" xfId="5167" xr:uid="{00000000-0005-0000-0000-00001C7B0000}"/>
    <cellStyle name="Normal 9 3 5 3 4 2" xfId="19017" xr:uid="{00000000-0005-0000-0000-00001D7B0000}"/>
    <cellStyle name="Normal 9 3 5 3 4 2 2" xfId="30668" xr:uid="{00000000-0005-0000-0000-00001E7B0000}"/>
    <cellStyle name="Normal 9 3 5 3 4 3" xfId="13214" xr:uid="{00000000-0005-0000-0000-00001F7B0000}"/>
    <cellStyle name="Normal 9 3 5 3 4 4" xfId="24909" xr:uid="{00000000-0005-0000-0000-0000207B0000}"/>
    <cellStyle name="Normal 9 3 5 3 4 5" xfId="38205" xr:uid="{00000000-0005-0000-0000-0000217B0000}"/>
    <cellStyle name="Normal 9 3 5 3 5" xfId="19012" xr:uid="{00000000-0005-0000-0000-0000227B0000}"/>
    <cellStyle name="Normal 9 3 5 3 5 2" xfId="30663" xr:uid="{00000000-0005-0000-0000-0000237B0000}"/>
    <cellStyle name="Normal 9 3 5 3 6" xfId="13209" xr:uid="{00000000-0005-0000-0000-0000247B0000}"/>
    <cellStyle name="Normal 9 3 5 3 7" xfId="24904" xr:uid="{00000000-0005-0000-0000-0000257B0000}"/>
    <cellStyle name="Normal 9 3 5 3 8" xfId="38206" xr:uid="{00000000-0005-0000-0000-0000267B0000}"/>
    <cellStyle name="Normal 9 3 5 4" xfId="1802" xr:uid="{00000000-0005-0000-0000-0000277B0000}"/>
    <cellStyle name="Normal 9 3 5 4 2" xfId="1803" xr:uid="{00000000-0005-0000-0000-0000287B0000}"/>
    <cellStyle name="Normal 9 3 5 4 2 2" xfId="3831" xr:uid="{00000000-0005-0000-0000-0000297B0000}"/>
    <cellStyle name="Normal 9 3 5 4 2 2 2" xfId="8064" xr:uid="{00000000-0005-0000-0000-00002A7B0000}"/>
    <cellStyle name="Normal 9 3 5 4 2 2 2 2" xfId="19020" xr:uid="{00000000-0005-0000-0000-00002B7B0000}"/>
    <cellStyle name="Normal 9 3 5 4 2 2 2 3" xfId="30671" xr:uid="{00000000-0005-0000-0000-00002C7B0000}"/>
    <cellStyle name="Normal 9 3 5 4 2 2 2 4" xfId="38207" xr:uid="{00000000-0005-0000-0000-00002D7B0000}"/>
    <cellStyle name="Normal 9 3 5 4 2 2 3" xfId="13217" xr:uid="{00000000-0005-0000-0000-00002E7B0000}"/>
    <cellStyle name="Normal 9 3 5 4 2 2 4" xfId="24912" xr:uid="{00000000-0005-0000-0000-00002F7B0000}"/>
    <cellStyle name="Normal 9 3 5 4 2 2 5" xfId="38208" xr:uid="{00000000-0005-0000-0000-0000307B0000}"/>
    <cellStyle name="Normal 9 3 5 4 2 3" xfId="6348" xr:uid="{00000000-0005-0000-0000-0000317B0000}"/>
    <cellStyle name="Normal 9 3 5 4 2 3 2" xfId="19021" xr:uid="{00000000-0005-0000-0000-0000327B0000}"/>
    <cellStyle name="Normal 9 3 5 4 2 3 2 2" xfId="30672" xr:uid="{00000000-0005-0000-0000-0000337B0000}"/>
    <cellStyle name="Normal 9 3 5 4 2 3 3" xfId="13218" xr:uid="{00000000-0005-0000-0000-0000347B0000}"/>
    <cellStyle name="Normal 9 3 5 4 2 3 4" xfId="24913" xr:uid="{00000000-0005-0000-0000-0000357B0000}"/>
    <cellStyle name="Normal 9 3 5 4 2 3 5" xfId="38209" xr:uid="{00000000-0005-0000-0000-0000367B0000}"/>
    <cellStyle name="Normal 9 3 5 4 2 4" xfId="19019" xr:uid="{00000000-0005-0000-0000-0000377B0000}"/>
    <cellStyle name="Normal 9 3 5 4 2 4 2" xfId="30670" xr:uid="{00000000-0005-0000-0000-0000387B0000}"/>
    <cellStyle name="Normal 9 3 5 4 2 5" xfId="13216" xr:uid="{00000000-0005-0000-0000-0000397B0000}"/>
    <cellStyle name="Normal 9 3 5 4 2 6" xfId="24911" xr:uid="{00000000-0005-0000-0000-00003A7B0000}"/>
    <cellStyle name="Normal 9 3 5 4 2 7" xfId="38210" xr:uid="{00000000-0005-0000-0000-00003B7B0000}"/>
    <cellStyle name="Normal 9 3 5 4 3" xfId="3830" xr:uid="{00000000-0005-0000-0000-00003C7B0000}"/>
    <cellStyle name="Normal 9 3 5 4 3 2" xfId="8063" xr:uid="{00000000-0005-0000-0000-00003D7B0000}"/>
    <cellStyle name="Normal 9 3 5 4 3 2 2" xfId="19022" xr:uid="{00000000-0005-0000-0000-00003E7B0000}"/>
    <cellStyle name="Normal 9 3 5 4 3 2 3" xfId="30673" xr:uid="{00000000-0005-0000-0000-00003F7B0000}"/>
    <cellStyle name="Normal 9 3 5 4 3 2 4" xfId="38211" xr:uid="{00000000-0005-0000-0000-0000407B0000}"/>
    <cellStyle name="Normal 9 3 5 4 3 3" xfId="13219" xr:uid="{00000000-0005-0000-0000-0000417B0000}"/>
    <cellStyle name="Normal 9 3 5 4 3 4" xfId="24914" xr:uid="{00000000-0005-0000-0000-0000427B0000}"/>
    <cellStyle name="Normal 9 3 5 4 3 5" xfId="38212" xr:uid="{00000000-0005-0000-0000-0000437B0000}"/>
    <cellStyle name="Normal 9 3 5 4 4" xfId="4925" xr:uid="{00000000-0005-0000-0000-0000447B0000}"/>
    <cellStyle name="Normal 9 3 5 4 4 2" xfId="19023" xr:uid="{00000000-0005-0000-0000-0000457B0000}"/>
    <cellStyle name="Normal 9 3 5 4 4 2 2" xfId="30674" xr:uid="{00000000-0005-0000-0000-0000467B0000}"/>
    <cellStyle name="Normal 9 3 5 4 4 3" xfId="13220" xr:uid="{00000000-0005-0000-0000-0000477B0000}"/>
    <cellStyle name="Normal 9 3 5 4 4 4" xfId="24915" xr:uid="{00000000-0005-0000-0000-0000487B0000}"/>
    <cellStyle name="Normal 9 3 5 4 4 5" xfId="38213" xr:uid="{00000000-0005-0000-0000-0000497B0000}"/>
    <cellStyle name="Normal 9 3 5 4 5" xfId="19018" xr:uid="{00000000-0005-0000-0000-00004A7B0000}"/>
    <cellStyle name="Normal 9 3 5 4 5 2" xfId="30669" xr:uid="{00000000-0005-0000-0000-00004B7B0000}"/>
    <cellStyle name="Normal 9 3 5 4 6" xfId="13215" xr:uid="{00000000-0005-0000-0000-00004C7B0000}"/>
    <cellStyle name="Normal 9 3 5 4 7" xfId="24910" xr:uid="{00000000-0005-0000-0000-00004D7B0000}"/>
    <cellStyle name="Normal 9 3 5 4 8" xfId="38214" xr:uid="{00000000-0005-0000-0000-00004E7B0000}"/>
    <cellStyle name="Normal 9 3 5 5" xfId="1804" xr:uid="{00000000-0005-0000-0000-00004F7B0000}"/>
    <cellStyle name="Normal 9 3 5 5 2" xfId="1805" xr:uid="{00000000-0005-0000-0000-0000507B0000}"/>
    <cellStyle name="Normal 9 3 5 5 2 2" xfId="3833" xr:uid="{00000000-0005-0000-0000-0000517B0000}"/>
    <cellStyle name="Normal 9 3 5 5 2 2 2" xfId="8066" xr:uid="{00000000-0005-0000-0000-0000527B0000}"/>
    <cellStyle name="Normal 9 3 5 5 2 2 2 2" xfId="19026" xr:uid="{00000000-0005-0000-0000-0000537B0000}"/>
    <cellStyle name="Normal 9 3 5 5 2 2 2 3" xfId="30677" xr:uid="{00000000-0005-0000-0000-0000547B0000}"/>
    <cellStyle name="Normal 9 3 5 5 2 2 2 4" xfId="38215" xr:uid="{00000000-0005-0000-0000-0000557B0000}"/>
    <cellStyle name="Normal 9 3 5 5 2 2 3" xfId="13223" xr:uid="{00000000-0005-0000-0000-0000567B0000}"/>
    <cellStyle name="Normal 9 3 5 5 2 2 4" xfId="24918" xr:uid="{00000000-0005-0000-0000-0000577B0000}"/>
    <cellStyle name="Normal 9 3 5 5 2 2 5" xfId="38216" xr:uid="{00000000-0005-0000-0000-0000587B0000}"/>
    <cellStyle name="Normal 9 3 5 5 2 3" xfId="6349" xr:uid="{00000000-0005-0000-0000-0000597B0000}"/>
    <cellStyle name="Normal 9 3 5 5 2 3 2" xfId="19027" xr:uid="{00000000-0005-0000-0000-00005A7B0000}"/>
    <cellStyle name="Normal 9 3 5 5 2 3 2 2" xfId="30678" xr:uid="{00000000-0005-0000-0000-00005B7B0000}"/>
    <cellStyle name="Normal 9 3 5 5 2 3 3" xfId="13224" xr:uid="{00000000-0005-0000-0000-00005C7B0000}"/>
    <cellStyle name="Normal 9 3 5 5 2 3 4" xfId="24919" xr:uid="{00000000-0005-0000-0000-00005D7B0000}"/>
    <cellStyle name="Normal 9 3 5 5 2 3 5" xfId="38217" xr:uid="{00000000-0005-0000-0000-00005E7B0000}"/>
    <cellStyle name="Normal 9 3 5 5 2 4" xfId="19025" xr:uid="{00000000-0005-0000-0000-00005F7B0000}"/>
    <cellStyle name="Normal 9 3 5 5 2 4 2" xfId="30676" xr:uid="{00000000-0005-0000-0000-0000607B0000}"/>
    <cellStyle name="Normal 9 3 5 5 2 5" xfId="13222" xr:uid="{00000000-0005-0000-0000-0000617B0000}"/>
    <cellStyle name="Normal 9 3 5 5 2 6" xfId="24917" xr:uid="{00000000-0005-0000-0000-0000627B0000}"/>
    <cellStyle name="Normal 9 3 5 5 2 7" xfId="38218" xr:uid="{00000000-0005-0000-0000-0000637B0000}"/>
    <cellStyle name="Normal 9 3 5 5 3" xfId="3832" xr:uid="{00000000-0005-0000-0000-0000647B0000}"/>
    <cellStyle name="Normal 9 3 5 5 3 2" xfId="8065" xr:uid="{00000000-0005-0000-0000-0000657B0000}"/>
    <cellStyle name="Normal 9 3 5 5 3 2 2" xfId="19028" xr:uid="{00000000-0005-0000-0000-0000667B0000}"/>
    <cellStyle name="Normal 9 3 5 5 3 2 3" xfId="30679" xr:uid="{00000000-0005-0000-0000-0000677B0000}"/>
    <cellStyle name="Normal 9 3 5 5 3 2 4" xfId="38219" xr:uid="{00000000-0005-0000-0000-0000687B0000}"/>
    <cellStyle name="Normal 9 3 5 5 3 3" xfId="13225" xr:uid="{00000000-0005-0000-0000-0000697B0000}"/>
    <cellStyle name="Normal 9 3 5 5 3 4" xfId="24920" xr:uid="{00000000-0005-0000-0000-00006A7B0000}"/>
    <cellStyle name="Normal 9 3 5 5 3 5" xfId="38220" xr:uid="{00000000-0005-0000-0000-00006B7B0000}"/>
    <cellStyle name="Normal 9 3 5 5 4" xfId="5376" xr:uid="{00000000-0005-0000-0000-00006C7B0000}"/>
    <cellStyle name="Normal 9 3 5 5 4 2" xfId="19029" xr:uid="{00000000-0005-0000-0000-00006D7B0000}"/>
    <cellStyle name="Normal 9 3 5 5 4 2 2" xfId="30680" xr:uid="{00000000-0005-0000-0000-00006E7B0000}"/>
    <cellStyle name="Normal 9 3 5 5 4 3" xfId="13226" xr:uid="{00000000-0005-0000-0000-00006F7B0000}"/>
    <cellStyle name="Normal 9 3 5 5 4 4" xfId="24921" xr:uid="{00000000-0005-0000-0000-0000707B0000}"/>
    <cellStyle name="Normal 9 3 5 5 4 5" xfId="38221" xr:uid="{00000000-0005-0000-0000-0000717B0000}"/>
    <cellStyle name="Normal 9 3 5 5 5" xfId="19024" xr:uid="{00000000-0005-0000-0000-0000727B0000}"/>
    <cellStyle name="Normal 9 3 5 5 5 2" xfId="30675" xr:uid="{00000000-0005-0000-0000-0000737B0000}"/>
    <cellStyle name="Normal 9 3 5 5 6" xfId="13221" xr:uid="{00000000-0005-0000-0000-0000747B0000}"/>
    <cellStyle name="Normal 9 3 5 5 7" xfId="24916" xr:uid="{00000000-0005-0000-0000-0000757B0000}"/>
    <cellStyle name="Normal 9 3 5 5 8" xfId="38222" xr:uid="{00000000-0005-0000-0000-0000767B0000}"/>
    <cellStyle name="Normal 9 3 5 6" xfId="1806" xr:uid="{00000000-0005-0000-0000-0000777B0000}"/>
    <cellStyle name="Normal 9 3 5 6 2" xfId="3834" xr:uid="{00000000-0005-0000-0000-0000787B0000}"/>
    <cellStyle name="Normal 9 3 5 6 2 2" xfId="8067" xr:uid="{00000000-0005-0000-0000-0000797B0000}"/>
    <cellStyle name="Normal 9 3 5 6 2 2 2" xfId="19031" xr:uid="{00000000-0005-0000-0000-00007A7B0000}"/>
    <cellStyle name="Normal 9 3 5 6 2 2 3" xfId="30682" xr:uid="{00000000-0005-0000-0000-00007B7B0000}"/>
    <cellStyle name="Normal 9 3 5 6 2 2 4" xfId="38223" xr:uid="{00000000-0005-0000-0000-00007C7B0000}"/>
    <cellStyle name="Normal 9 3 5 6 2 3" xfId="13228" xr:uid="{00000000-0005-0000-0000-00007D7B0000}"/>
    <cellStyle name="Normal 9 3 5 6 2 4" xfId="24923" xr:uid="{00000000-0005-0000-0000-00007E7B0000}"/>
    <cellStyle name="Normal 9 3 5 6 2 5" xfId="38224" xr:uid="{00000000-0005-0000-0000-00007F7B0000}"/>
    <cellStyle name="Normal 9 3 5 6 3" xfId="6350" xr:uid="{00000000-0005-0000-0000-0000807B0000}"/>
    <cellStyle name="Normal 9 3 5 6 3 2" xfId="19032" xr:uid="{00000000-0005-0000-0000-0000817B0000}"/>
    <cellStyle name="Normal 9 3 5 6 3 2 2" xfId="30683" xr:uid="{00000000-0005-0000-0000-0000827B0000}"/>
    <cellStyle name="Normal 9 3 5 6 3 3" xfId="13229" xr:uid="{00000000-0005-0000-0000-0000837B0000}"/>
    <cellStyle name="Normal 9 3 5 6 3 4" xfId="24924" xr:uid="{00000000-0005-0000-0000-0000847B0000}"/>
    <cellStyle name="Normal 9 3 5 6 3 5" xfId="38225" xr:uid="{00000000-0005-0000-0000-0000857B0000}"/>
    <cellStyle name="Normal 9 3 5 6 4" xfId="19030" xr:uid="{00000000-0005-0000-0000-0000867B0000}"/>
    <cellStyle name="Normal 9 3 5 6 4 2" xfId="30681" xr:uid="{00000000-0005-0000-0000-0000877B0000}"/>
    <cellStyle name="Normal 9 3 5 6 5" xfId="13227" xr:uid="{00000000-0005-0000-0000-0000887B0000}"/>
    <cellStyle name="Normal 9 3 5 6 6" xfId="24922" xr:uid="{00000000-0005-0000-0000-0000897B0000}"/>
    <cellStyle name="Normal 9 3 5 6 7" xfId="38226" xr:uid="{00000000-0005-0000-0000-00008A7B0000}"/>
    <cellStyle name="Normal 9 3 5 7" xfId="3819" xr:uid="{00000000-0005-0000-0000-00008B7B0000}"/>
    <cellStyle name="Normal 9 3 5 7 2" xfId="8052" xr:uid="{00000000-0005-0000-0000-00008C7B0000}"/>
    <cellStyle name="Normal 9 3 5 7 2 2" xfId="19033" xr:uid="{00000000-0005-0000-0000-00008D7B0000}"/>
    <cellStyle name="Normal 9 3 5 7 2 3" xfId="30684" xr:uid="{00000000-0005-0000-0000-00008E7B0000}"/>
    <cellStyle name="Normal 9 3 5 7 2 4" xfId="38227" xr:uid="{00000000-0005-0000-0000-00008F7B0000}"/>
    <cellStyle name="Normal 9 3 5 7 3" xfId="13230" xr:uid="{00000000-0005-0000-0000-0000907B0000}"/>
    <cellStyle name="Normal 9 3 5 7 4" xfId="24925" xr:uid="{00000000-0005-0000-0000-0000917B0000}"/>
    <cellStyle name="Normal 9 3 5 7 5" xfId="38228" xr:uid="{00000000-0005-0000-0000-0000927B0000}"/>
    <cellStyle name="Normal 9 3 5 8" xfId="4683" xr:uid="{00000000-0005-0000-0000-0000937B0000}"/>
    <cellStyle name="Normal 9 3 5 8 2" xfId="19034" xr:uid="{00000000-0005-0000-0000-0000947B0000}"/>
    <cellStyle name="Normal 9 3 5 8 2 2" xfId="30685" xr:uid="{00000000-0005-0000-0000-0000957B0000}"/>
    <cellStyle name="Normal 9 3 5 8 3" xfId="13231" xr:uid="{00000000-0005-0000-0000-0000967B0000}"/>
    <cellStyle name="Normal 9 3 5 8 4" xfId="24926" xr:uid="{00000000-0005-0000-0000-0000977B0000}"/>
    <cellStyle name="Normal 9 3 5 8 5" xfId="38229" xr:uid="{00000000-0005-0000-0000-0000987B0000}"/>
    <cellStyle name="Normal 9 3 5 9" xfId="18987" xr:uid="{00000000-0005-0000-0000-0000997B0000}"/>
    <cellStyle name="Normal 9 3 5 9 2" xfId="30638" xr:uid="{00000000-0005-0000-0000-00009A7B0000}"/>
    <cellStyle name="Normal 9 3 6" xfId="1807" xr:uid="{00000000-0005-0000-0000-00009B7B0000}"/>
    <cellStyle name="Normal 9 3 6 10" xfId="13232" xr:uid="{00000000-0005-0000-0000-00009C7B0000}"/>
    <cellStyle name="Normal 9 3 6 11" xfId="24927" xr:uid="{00000000-0005-0000-0000-00009D7B0000}"/>
    <cellStyle name="Normal 9 3 6 12" xfId="38230" xr:uid="{00000000-0005-0000-0000-00009E7B0000}"/>
    <cellStyle name="Normal 9 3 6 2" xfId="1808" xr:uid="{00000000-0005-0000-0000-00009F7B0000}"/>
    <cellStyle name="Normal 9 3 6 2 10" xfId="24928" xr:uid="{00000000-0005-0000-0000-0000A07B0000}"/>
    <cellStyle name="Normal 9 3 6 2 11" xfId="38231" xr:uid="{00000000-0005-0000-0000-0000A17B0000}"/>
    <cellStyle name="Normal 9 3 6 2 2" xfId="1809" xr:uid="{00000000-0005-0000-0000-0000A27B0000}"/>
    <cellStyle name="Normal 9 3 6 2 2 2" xfId="1810" xr:uid="{00000000-0005-0000-0000-0000A37B0000}"/>
    <cellStyle name="Normal 9 3 6 2 2 2 2" xfId="3838" xr:uid="{00000000-0005-0000-0000-0000A47B0000}"/>
    <cellStyle name="Normal 9 3 6 2 2 2 2 2" xfId="8071" xr:uid="{00000000-0005-0000-0000-0000A57B0000}"/>
    <cellStyle name="Normal 9 3 6 2 2 2 2 2 2" xfId="19039" xr:uid="{00000000-0005-0000-0000-0000A67B0000}"/>
    <cellStyle name="Normal 9 3 6 2 2 2 2 2 3" xfId="30690" xr:uid="{00000000-0005-0000-0000-0000A77B0000}"/>
    <cellStyle name="Normal 9 3 6 2 2 2 2 2 4" xfId="38232" xr:uid="{00000000-0005-0000-0000-0000A87B0000}"/>
    <cellStyle name="Normal 9 3 6 2 2 2 2 3" xfId="13236" xr:uid="{00000000-0005-0000-0000-0000A97B0000}"/>
    <cellStyle name="Normal 9 3 6 2 2 2 2 4" xfId="24931" xr:uid="{00000000-0005-0000-0000-0000AA7B0000}"/>
    <cellStyle name="Normal 9 3 6 2 2 2 2 5" xfId="38233" xr:uid="{00000000-0005-0000-0000-0000AB7B0000}"/>
    <cellStyle name="Normal 9 3 6 2 2 2 3" xfId="6351" xr:uid="{00000000-0005-0000-0000-0000AC7B0000}"/>
    <cellStyle name="Normal 9 3 6 2 2 2 3 2" xfId="19040" xr:uid="{00000000-0005-0000-0000-0000AD7B0000}"/>
    <cellStyle name="Normal 9 3 6 2 2 2 3 2 2" xfId="30691" xr:uid="{00000000-0005-0000-0000-0000AE7B0000}"/>
    <cellStyle name="Normal 9 3 6 2 2 2 3 3" xfId="13237" xr:uid="{00000000-0005-0000-0000-0000AF7B0000}"/>
    <cellStyle name="Normal 9 3 6 2 2 2 3 4" xfId="24932" xr:uid="{00000000-0005-0000-0000-0000B07B0000}"/>
    <cellStyle name="Normal 9 3 6 2 2 2 3 5" xfId="38234" xr:uid="{00000000-0005-0000-0000-0000B17B0000}"/>
    <cellStyle name="Normal 9 3 6 2 2 2 4" xfId="19038" xr:uid="{00000000-0005-0000-0000-0000B27B0000}"/>
    <cellStyle name="Normal 9 3 6 2 2 2 4 2" xfId="30689" xr:uid="{00000000-0005-0000-0000-0000B37B0000}"/>
    <cellStyle name="Normal 9 3 6 2 2 2 5" xfId="13235" xr:uid="{00000000-0005-0000-0000-0000B47B0000}"/>
    <cellStyle name="Normal 9 3 6 2 2 2 6" xfId="24930" xr:uid="{00000000-0005-0000-0000-0000B57B0000}"/>
    <cellStyle name="Normal 9 3 6 2 2 2 7" xfId="38235" xr:uid="{00000000-0005-0000-0000-0000B67B0000}"/>
    <cellStyle name="Normal 9 3 6 2 2 3" xfId="3837" xr:uid="{00000000-0005-0000-0000-0000B77B0000}"/>
    <cellStyle name="Normal 9 3 6 2 2 3 2" xfId="8070" xr:uid="{00000000-0005-0000-0000-0000B87B0000}"/>
    <cellStyle name="Normal 9 3 6 2 2 3 2 2" xfId="19041" xr:uid="{00000000-0005-0000-0000-0000B97B0000}"/>
    <cellStyle name="Normal 9 3 6 2 2 3 2 3" xfId="30692" xr:uid="{00000000-0005-0000-0000-0000BA7B0000}"/>
    <cellStyle name="Normal 9 3 6 2 2 3 2 4" xfId="38236" xr:uid="{00000000-0005-0000-0000-0000BB7B0000}"/>
    <cellStyle name="Normal 9 3 6 2 2 3 3" xfId="13238" xr:uid="{00000000-0005-0000-0000-0000BC7B0000}"/>
    <cellStyle name="Normal 9 3 6 2 2 3 4" xfId="24933" xr:uid="{00000000-0005-0000-0000-0000BD7B0000}"/>
    <cellStyle name="Normal 9 3 6 2 2 3 5" xfId="38237" xr:uid="{00000000-0005-0000-0000-0000BE7B0000}"/>
    <cellStyle name="Normal 9 3 6 2 2 4" xfId="5268" xr:uid="{00000000-0005-0000-0000-0000BF7B0000}"/>
    <cellStyle name="Normal 9 3 6 2 2 4 2" xfId="19042" xr:uid="{00000000-0005-0000-0000-0000C07B0000}"/>
    <cellStyle name="Normal 9 3 6 2 2 4 2 2" xfId="30693" xr:uid="{00000000-0005-0000-0000-0000C17B0000}"/>
    <cellStyle name="Normal 9 3 6 2 2 4 3" xfId="13239" xr:uid="{00000000-0005-0000-0000-0000C27B0000}"/>
    <cellStyle name="Normal 9 3 6 2 2 4 4" xfId="24934" xr:uid="{00000000-0005-0000-0000-0000C37B0000}"/>
    <cellStyle name="Normal 9 3 6 2 2 4 5" xfId="38238" xr:uid="{00000000-0005-0000-0000-0000C47B0000}"/>
    <cellStyle name="Normal 9 3 6 2 2 5" xfId="19037" xr:uid="{00000000-0005-0000-0000-0000C57B0000}"/>
    <cellStyle name="Normal 9 3 6 2 2 5 2" xfId="30688" xr:uid="{00000000-0005-0000-0000-0000C67B0000}"/>
    <cellStyle name="Normal 9 3 6 2 2 6" xfId="13234" xr:uid="{00000000-0005-0000-0000-0000C77B0000}"/>
    <cellStyle name="Normal 9 3 6 2 2 7" xfId="24929" xr:uid="{00000000-0005-0000-0000-0000C87B0000}"/>
    <cellStyle name="Normal 9 3 6 2 2 8" xfId="38239" xr:uid="{00000000-0005-0000-0000-0000C97B0000}"/>
    <cellStyle name="Normal 9 3 6 2 3" xfId="1811" xr:uid="{00000000-0005-0000-0000-0000CA7B0000}"/>
    <cellStyle name="Normal 9 3 6 2 3 2" xfId="1812" xr:uid="{00000000-0005-0000-0000-0000CB7B0000}"/>
    <cellStyle name="Normal 9 3 6 2 3 2 2" xfId="3840" xr:uid="{00000000-0005-0000-0000-0000CC7B0000}"/>
    <cellStyle name="Normal 9 3 6 2 3 2 2 2" xfId="8073" xr:uid="{00000000-0005-0000-0000-0000CD7B0000}"/>
    <cellStyle name="Normal 9 3 6 2 3 2 2 2 2" xfId="19045" xr:uid="{00000000-0005-0000-0000-0000CE7B0000}"/>
    <cellStyle name="Normal 9 3 6 2 3 2 2 2 3" xfId="30696" xr:uid="{00000000-0005-0000-0000-0000CF7B0000}"/>
    <cellStyle name="Normal 9 3 6 2 3 2 2 2 4" xfId="38240" xr:uid="{00000000-0005-0000-0000-0000D07B0000}"/>
    <cellStyle name="Normal 9 3 6 2 3 2 2 3" xfId="13242" xr:uid="{00000000-0005-0000-0000-0000D17B0000}"/>
    <cellStyle name="Normal 9 3 6 2 3 2 2 4" xfId="24937" xr:uid="{00000000-0005-0000-0000-0000D27B0000}"/>
    <cellStyle name="Normal 9 3 6 2 3 2 2 5" xfId="38241" xr:uid="{00000000-0005-0000-0000-0000D37B0000}"/>
    <cellStyle name="Normal 9 3 6 2 3 2 3" xfId="6352" xr:uid="{00000000-0005-0000-0000-0000D47B0000}"/>
    <cellStyle name="Normal 9 3 6 2 3 2 3 2" xfId="19046" xr:uid="{00000000-0005-0000-0000-0000D57B0000}"/>
    <cellStyle name="Normal 9 3 6 2 3 2 3 2 2" xfId="30697" xr:uid="{00000000-0005-0000-0000-0000D67B0000}"/>
    <cellStyle name="Normal 9 3 6 2 3 2 3 3" xfId="13243" xr:uid="{00000000-0005-0000-0000-0000D77B0000}"/>
    <cellStyle name="Normal 9 3 6 2 3 2 3 4" xfId="24938" xr:uid="{00000000-0005-0000-0000-0000D87B0000}"/>
    <cellStyle name="Normal 9 3 6 2 3 2 3 5" xfId="38242" xr:uid="{00000000-0005-0000-0000-0000D97B0000}"/>
    <cellStyle name="Normal 9 3 6 2 3 2 4" xfId="19044" xr:uid="{00000000-0005-0000-0000-0000DA7B0000}"/>
    <cellStyle name="Normal 9 3 6 2 3 2 4 2" xfId="30695" xr:uid="{00000000-0005-0000-0000-0000DB7B0000}"/>
    <cellStyle name="Normal 9 3 6 2 3 2 5" xfId="13241" xr:uid="{00000000-0005-0000-0000-0000DC7B0000}"/>
    <cellStyle name="Normal 9 3 6 2 3 2 6" xfId="24936" xr:uid="{00000000-0005-0000-0000-0000DD7B0000}"/>
    <cellStyle name="Normal 9 3 6 2 3 2 7" xfId="38243" xr:uid="{00000000-0005-0000-0000-0000DE7B0000}"/>
    <cellStyle name="Normal 9 3 6 2 3 3" xfId="3839" xr:uid="{00000000-0005-0000-0000-0000DF7B0000}"/>
    <cellStyle name="Normal 9 3 6 2 3 3 2" xfId="8072" xr:uid="{00000000-0005-0000-0000-0000E07B0000}"/>
    <cellStyle name="Normal 9 3 6 2 3 3 2 2" xfId="19047" xr:uid="{00000000-0005-0000-0000-0000E17B0000}"/>
    <cellStyle name="Normal 9 3 6 2 3 3 2 3" xfId="30698" xr:uid="{00000000-0005-0000-0000-0000E27B0000}"/>
    <cellStyle name="Normal 9 3 6 2 3 3 2 4" xfId="38244" xr:uid="{00000000-0005-0000-0000-0000E37B0000}"/>
    <cellStyle name="Normal 9 3 6 2 3 3 3" xfId="13244" xr:uid="{00000000-0005-0000-0000-0000E47B0000}"/>
    <cellStyle name="Normal 9 3 6 2 3 3 4" xfId="24939" xr:uid="{00000000-0005-0000-0000-0000E57B0000}"/>
    <cellStyle name="Normal 9 3 6 2 3 3 5" xfId="38245" xr:uid="{00000000-0005-0000-0000-0000E67B0000}"/>
    <cellStyle name="Normal 9 3 6 2 3 4" xfId="5026" xr:uid="{00000000-0005-0000-0000-0000E77B0000}"/>
    <cellStyle name="Normal 9 3 6 2 3 4 2" xfId="19048" xr:uid="{00000000-0005-0000-0000-0000E87B0000}"/>
    <cellStyle name="Normal 9 3 6 2 3 4 2 2" xfId="30699" xr:uid="{00000000-0005-0000-0000-0000E97B0000}"/>
    <cellStyle name="Normal 9 3 6 2 3 4 3" xfId="13245" xr:uid="{00000000-0005-0000-0000-0000EA7B0000}"/>
    <cellStyle name="Normal 9 3 6 2 3 4 4" xfId="24940" xr:uid="{00000000-0005-0000-0000-0000EB7B0000}"/>
    <cellStyle name="Normal 9 3 6 2 3 4 5" xfId="38246" xr:uid="{00000000-0005-0000-0000-0000EC7B0000}"/>
    <cellStyle name="Normal 9 3 6 2 3 5" xfId="19043" xr:uid="{00000000-0005-0000-0000-0000ED7B0000}"/>
    <cellStyle name="Normal 9 3 6 2 3 5 2" xfId="30694" xr:uid="{00000000-0005-0000-0000-0000EE7B0000}"/>
    <cellStyle name="Normal 9 3 6 2 3 6" xfId="13240" xr:uid="{00000000-0005-0000-0000-0000EF7B0000}"/>
    <cellStyle name="Normal 9 3 6 2 3 7" xfId="24935" xr:uid="{00000000-0005-0000-0000-0000F07B0000}"/>
    <cellStyle name="Normal 9 3 6 2 3 8" xfId="38247" xr:uid="{00000000-0005-0000-0000-0000F17B0000}"/>
    <cellStyle name="Normal 9 3 6 2 4" xfId="1813" xr:uid="{00000000-0005-0000-0000-0000F27B0000}"/>
    <cellStyle name="Normal 9 3 6 2 4 2" xfId="1814" xr:uid="{00000000-0005-0000-0000-0000F37B0000}"/>
    <cellStyle name="Normal 9 3 6 2 4 2 2" xfId="3842" xr:uid="{00000000-0005-0000-0000-0000F47B0000}"/>
    <cellStyle name="Normal 9 3 6 2 4 2 2 2" xfId="8075" xr:uid="{00000000-0005-0000-0000-0000F57B0000}"/>
    <cellStyle name="Normal 9 3 6 2 4 2 2 2 2" xfId="19051" xr:uid="{00000000-0005-0000-0000-0000F67B0000}"/>
    <cellStyle name="Normal 9 3 6 2 4 2 2 2 3" xfId="30702" xr:uid="{00000000-0005-0000-0000-0000F77B0000}"/>
    <cellStyle name="Normal 9 3 6 2 4 2 2 2 4" xfId="38248" xr:uid="{00000000-0005-0000-0000-0000F87B0000}"/>
    <cellStyle name="Normal 9 3 6 2 4 2 2 3" xfId="13248" xr:uid="{00000000-0005-0000-0000-0000F97B0000}"/>
    <cellStyle name="Normal 9 3 6 2 4 2 2 4" xfId="24943" xr:uid="{00000000-0005-0000-0000-0000FA7B0000}"/>
    <cellStyle name="Normal 9 3 6 2 4 2 2 5" xfId="38249" xr:uid="{00000000-0005-0000-0000-0000FB7B0000}"/>
    <cellStyle name="Normal 9 3 6 2 4 2 3" xfId="6353" xr:uid="{00000000-0005-0000-0000-0000FC7B0000}"/>
    <cellStyle name="Normal 9 3 6 2 4 2 3 2" xfId="19052" xr:uid="{00000000-0005-0000-0000-0000FD7B0000}"/>
    <cellStyle name="Normal 9 3 6 2 4 2 3 2 2" xfId="30703" xr:uid="{00000000-0005-0000-0000-0000FE7B0000}"/>
    <cellStyle name="Normal 9 3 6 2 4 2 3 3" xfId="13249" xr:uid="{00000000-0005-0000-0000-0000FF7B0000}"/>
    <cellStyle name="Normal 9 3 6 2 4 2 3 4" xfId="24944" xr:uid="{00000000-0005-0000-0000-0000007C0000}"/>
    <cellStyle name="Normal 9 3 6 2 4 2 3 5" xfId="38250" xr:uid="{00000000-0005-0000-0000-0000017C0000}"/>
    <cellStyle name="Normal 9 3 6 2 4 2 4" xfId="19050" xr:uid="{00000000-0005-0000-0000-0000027C0000}"/>
    <cellStyle name="Normal 9 3 6 2 4 2 4 2" xfId="30701" xr:uid="{00000000-0005-0000-0000-0000037C0000}"/>
    <cellStyle name="Normal 9 3 6 2 4 2 5" xfId="13247" xr:uid="{00000000-0005-0000-0000-0000047C0000}"/>
    <cellStyle name="Normal 9 3 6 2 4 2 6" xfId="24942" xr:uid="{00000000-0005-0000-0000-0000057C0000}"/>
    <cellStyle name="Normal 9 3 6 2 4 2 7" xfId="38251" xr:uid="{00000000-0005-0000-0000-0000067C0000}"/>
    <cellStyle name="Normal 9 3 6 2 4 3" xfId="3841" xr:uid="{00000000-0005-0000-0000-0000077C0000}"/>
    <cellStyle name="Normal 9 3 6 2 4 3 2" xfId="8074" xr:uid="{00000000-0005-0000-0000-0000087C0000}"/>
    <cellStyle name="Normal 9 3 6 2 4 3 2 2" xfId="19053" xr:uid="{00000000-0005-0000-0000-0000097C0000}"/>
    <cellStyle name="Normal 9 3 6 2 4 3 2 3" xfId="30704" xr:uid="{00000000-0005-0000-0000-00000A7C0000}"/>
    <cellStyle name="Normal 9 3 6 2 4 3 2 4" xfId="38252" xr:uid="{00000000-0005-0000-0000-00000B7C0000}"/>
    <cellStyle name="Normal 9 3 6 2 4 3 3" xfId="13250" xr:uid="{00000000-0005-0000-0000-00000C7C0000}"/>
    <cellStyle name="Normal 9 3 6 2 4 3 4" xfId="24945" xr:uid="{00000000-0005-0000-0000-00000D7C0000}"/>
    <cellStyle name="Normal 9 3 6 2 4 3 5" xfId="38253" xr:uid="{00000000-0005-0000-0000-00000E7C0000}"/>
    <cellStyle name="Normal 9 3 6 2 4 4" xfId="5477" xr:uid="{00000000-0005-0000-0000-00000F7C0000}"/>
    <cellStyle name="Normal 9 3 6 2 4 4 2" xfId="19054" xr:uid="{00000000-0005-0000-0000-0000107C0000}"/>
    <cellStyle name="Normal 9 3 6 2 4 4 2 2" xfId="30705" xr:uid="{00000000-0005-0000-0000-0000117C0000}"/>
    <cellStyle name="Normal 9 3 6 2 4 4 3" xfId="13251" xr:uid="{00000000-0005-0000-0000-0000127C0000}"/>
    <cellStyle name="Normal 9 3 6 2 4 4 4" xfId="24946" xr:uid="{00000000-0005-0000-0000-0000137C0000}"/>
    <cellStyle name="Normal 9 3 6 2 4 4 5" xfId="38254" xr:uid="{00000000-0005-0000-0000-0000147C0000}"/>
    <cellStyle name="Normal 9 3 6 2 4 5" xfId="19049" xr:uid="{00000000-0005-0000-0000-0000157C0000}"/>
    <cellStyle name="Normal 9 3 6 2 4 5 2" xfId="30700" xr:uid="{00000000-0005-0000-0000-0000167C0000}"/>
    <cellStyle name="Normal 9 3 6 2 4 6" xfId="13246" xr:uid="{00000000-0005-0000-0000-0000177C0000}"/>
    <cellStyle name="Normal 9 3 6 2 4 7" xfId="24941" xr:uid="{00000000-0005-0000-0000-0000187C0000}"/>
    <cellStyle name="Normal 9 3 6 2 4 8" xfId="38255" xr:uid="{00000000-0005-0000-0000-0000197C0000}"/>
    <cellStyle name="Normal 9 3 6 2 5" xfId="1815" xr:uid="{00000000-0005-0000-0000-00001A7C0000}"/>
    <cellStyle name="Normal 9 3 6 2 5 2" xfId="3843" xr:uid="{00000000-0005-0000-0000-00001B7C0000}"/>
    <cellStyle name="Normal 9 3 6 2 5 2 2" xfId="8076" xr:uid="{00000000-0005-0000-0000-00001C7C0000}"/>
    <cellStyle name="Normal 9 3 6 2 5 2 2 2" xfId="19056" xr:uid="{00000000-0005-0000-0000-00001D7C0000}"/>
    <cellStyle name="Normal 9 3 6 2 5 2 2 3" xfId="30707" xr:uid="{00000000-0005-0000-0000-00001E7C0000}"/>
    <cellStyle name="Normal 9 3 6 2 5 2 2 4" xfId="38256" xr:uid="{00000000-0005-0000-0000-00001F7C0000}"/>
    <cellStyle name="Normal 9 3 6 2 5 2 3" xfId="13253" xr:uid="{00000000-0005-0000-0000-0000207C0000}"/>
    <cellStyle name="Normal 9 3 6 2 5 2 4" xfId="24948" xr:uid="{00000000-0005-0000-0000-0000217C0000}"/>
    <cellStyle name="Normal 9 3 6 2 5 2 5" xfId="38257" xr:uid="{00000000-0005-0000-0000-0000227C0000}"/>
    <cellStyle name="Normal 9 3 6 2 5 3" xfId="6354" xr:uid="{00000000-0005-0000-0000-0000237C0000}"/>
    <cellStyle name="Normal 9 3 6 2 5 3 2" xfId="19057" xr:uid="{00000000-0005-0000-0000-0000247C0000}"/>
    <cellStyle name="Normal 9 3 6 2 5 3 2 2" xfId="30708" xr:uid="{00000000-0005-0000-0000-0000257C0000}"/>
    <cellStyle name="Normal 9 3 6 2 5 3 3" xfId="13254" xr:uid="{00000000-0005-0000-0000-0000267C0000}"/>
    <cellStyle name="Normal 9 3 6 2 5 3 4" xfId="24949" xr:uid="{00000000-0005-0000-0000-0000277C0000}"/>
    <cellStyle name="Normal 9 3 6 2 5 3 5" xfId="38258" xr:uid="{00000000-0005-0000-0000-0000287C0000}"/>
    <cellStyle name="Normal 9 3 6 2 5 4" xfId="19055" xr:uid="{00000000-0005-0000-0000-0000297C0000}"/>
    <cellStyle name="Normal 9 3 6 2 5 4 2" xfId="30706" xr:uid="{00000000-0005-0000-0000-00002A7C0000}"/>
    <cellStyle name="Normal 9 3 6 2 5 5" xfId="13252" xr:uid="{00000000-0005-0000-0000-00002B7C0000}"/>
    <cellStyle name="Normal 9 3 6 2 5 6" xfId="24947" xr:uid="{00000000-0005-0000-0000-00002C7C0000}"/>
    <cellStyle name="Normal 9 3 6 2 5 7" xfId="38259" xr:uid="{00000000-0005-0000-0000-00002D7C0000}"/>
    <cellStyle name="Normal 9 3 6 2 6" xfId="3836" xr:uid="{00000000-0005-0000-0000-00002E7C0000}"/>
    <cellStyle name="Normal 9 3 6 2 6 2" xfId="8069" xr:uid="{00000000-0005-0000-0000-00002F7C0000}"/>
    <cellStyle name="Normal 9 3 6 2 6 2 2" xfId="19058" xr:uid="{00000000-0005-0000-0000-0000307C0000}"/>
    <cellStyle name="Normal 9 3 6 2 6 2 3" xfId="30709" xr:uid="{00000000-0005-0000-0000-0000317C0000}"/>
    <cellStyle name="Normal 9 3 6 2 6 2 4" xfId="38260" xr:uid="{00000000-0005-0000-0000-0000327C0000}"/>
    <cellStyle name="Normal 9 3 6 2 6 3" xfId="13255" xr:uid="{00000000-0005-0000-0000-0000337C0000}"/>
    <cellStyle name="Normal 9 3 6 2 6 4" xfId="24950" xr:uid="{00000000-0005-0000-0000-0000347C0000}"/>
    <cellStyle name="Normal 9 3 6 2 6 5" xfId="38261" xr:uid="{00000000-0005-0000-0000-0000357C0000}"/>
    <cellStyle name="Normal 9 3 6 2 7" xfId="4784" xr:uid="{00000000-0005-0000-0000-0000367C0000}"/>
    <cellStyle name="Normal 9 3 6 2 7 2" xfId="19059" xr:uid="{00000000-0005-0000-0000-0000377C0000}"/>
    <cellStyle name="Normal 9 3 6 2 7 2 2" xfId="30710" xr:uid="{00000000-0005-0000-0000-0000387C0000}"/>
    <cellStyle name="Normal 9 3 6 2 7 3" xfId="13256" xr:uid="{00000000-0005-0000-0000-0000397C0000}"/>
    <cellStyle name="Normal 9 3 6 2 7 4" xfId="24951" xr:uid="{00000000-0005-0000-0000-00003A7C0000}"/>
    <cellStyle name="Normal 9 3 6 2 7 5" xfId="38262" xr:uid="{00000000-0005-0000-0000-00003B7C0000}"/>
    <cellStyle name="Normal 9 3 6 2 8" xfId="19036" xr:uid="{00000000-0005-0000-0000-00003C7C0000}"/>
    <cellStyle name="Normal 9 3 6 2 8 2" xfId="30687" xr:uid="{00000000-0005-0000-0000-00003D7C0000}"/>
    <cellStyle name="Normal 9 3 6 2 9" xfId="13233" xr:uid="{00000000-0005-0000-0000-00003E7C0000}"/>
    <cellStyle name="Normal 9 3 6 3" xfId="1816" xr:uid="{00000000-0005-0000-0000-00003F7C0000}"/>
    <cellStyle name="Normal 9 3 6 3 2" xfId="1817" xr:uid="{00000000-0005-0000-0000-0000407C0000}"/>
    <cellStyle name="Normal 9 3 6 3 2 2" xfId="3845" xr:uid="{00000000-0005-0000-0000-0000417C0000}"/>
    <cellStyle name="Normal 9 3 6 3 2 2 2" xfId="8078" xr:uid="{00000000-0005-0000-0000-0000427C0000}"/>
    <cellStyle name="Normal 9 3 6 3 2 2 2 2" xfId="19062" xr:uid="{00000000-0005-0000-0000-0000437C0000}"/>
    <cellStyle name="Normal 9 3 6 3 2 2 2 3" xfId="30713" xr:uid="{00000000-0005-0000-0000-0000447C0000}"/>
    <cellStyle name="Normal 9 3 6 3 2 2 2 4" xfId="38263" xr:uid="{00000000-0005-0000-0000-0000457C0000}"/>
    <cellStyle name="Normal 9 3 6 3 2 2 3" xfId="13259" xr:uid="{00000000-0005-0000-0000-0000467C0000}"/>
    <cellStyle name="Normal 9 3 6 3 2 2 4" xfId="24954" xr:uid="{00000000-0005-0000-0000-0000477C0000}"/>
    <cellStyle name="Normal 9 3 6 3 2 2 5" xfId="38264" xr:uid="{00000000-0005-0000-0000-0000487C0000}"/>
    <cellStyle name="Normal 9 3 6 3 2 3" xfId="6355" xr:uid="{00000000-0005-0000-0000-0000497C0000}"/>
    <cellStyle name="Normal 9 3 6 3 2 3 2" xfId="19063" xr:uid="{00000000-0005-0000-0000-00004A7C0000}"/>
    <cellStyle name="Normal 9 3 6 3 2 3 2 2" xfId="30714" xr:uid="{00000000-0005-0000-0000-00004B7C0000}"/>
    <cellStyle name="Normal 9 3 6 3 2 3 3" xfId="13260" xr:uid="{00000000-0005-0000-0000-00004C7C0000}"/>
    <cellStyle name="Normal 9 3 6 3 2 3 4" xfId="24955" xr:uid="{00000000-0005-0000-0000-00004D7C0000}"/>
    <cellStyle name="Normal 9 3 6 3 2 3 5" xfId="38265" xr:uid="{00000000-0005-0000-0000-00004E7C0000}"/>
    <cellStyle name="Normal 9 3 6 3 2 4" xfId="19061" xr:uid="{00000000-0005-0000-0000-00004F7C0000}"/>
    <cellStyle name="Normal 9 3 6 3 2 4 2" xfId="30712" xr:uid="{00000000-0005-0000-0000-0000507C0000}"/>
    <cellStyle name="Normal 9 3 6 3 2 5" xfId="13258" xr:uid="{00000000-0005-0000-0000-0000517C0000}"/>
    <cellStyle name="Normal 9 3 6 3 2 6" xfId="24953" xr:uid="{00000000-0005-0000-0000-0000527C0000}"/>
    <cellStyle name="Normal 9 3 6 3 2 7" xfId="38266" xr:uid="{00000000-0005-0000-0000-0000537C0000}"/>
    <cellStyle name="Normal 9 3 6 3 3" xfId="3844" xr:uid="{00000000-0005-0000-0000-0000547C0000}"/>
    <cellStyle name="Normal 9 3 6 3 3 2" xfId="8077" xr:uid="{00000000-0005-0000-0000-0000557C0000}"/>
    <cellStyle name="Normal 9 3 6 3 3 2 2" xfId="19064" xr:uid="{00000000-0005-0000-0000-0000567C0000}"/>
    <cellStyle name="Normal 9 3 6 3 3 2 3" xfId="30715" xr:uid="{00000000-0005-0000-0000-0000577C0000}"/>
    <cellStyle name="Normal 9 3 6 3 3 2 4" xfId="38267" xr:uid="{00000000-0005-0000-0000-0000587C0000}"/>
    <cellStyle name="Normal 9 3 6 3 3 3" xfId="13261" xr:uid="{00000000-0005-0000-0000-0000597C0000}"/>
    <cellStyle name="Normal 9 3 6 3 3 4" xfId="24956" xr:uid="{00000000-0005-0000-0000-00005A7C0000}"/>
    <cellStyle name="Normal 9 3 6 3 3 5" xfId="38268" xr:uid="{00000000-0005-0000-0000-00005B7C0000}"/>
    <cellStyle name="Normal 9 3 6 3 4" xfId="5181" xr:uid="{00000000-0005-0000-0000-00005C7C0000}"/>
    <cellStyle name="Normal 9 3 6 3 4 2" xfId="19065" xr:uid="{00000000-0005-0000-0000-00005D7C0000}"/>
    <cellStyle name="Normal 9 3 6 3 4 2 2" xfId="30716" xr:uid="{00000000-0005-0000-0000-00005E7C0000}"/>
    <cellStyle name="Normal 9 3 6 3 4 3" xfId="13262" xr:uid="{00000000-0005-0000-0000-00005F7C0000}"/>
    <cellStyle name="Normal 9 3 6 3 4 4" xfId="24957" xr:uid="{00000000-0005-0000-0000-0000607C0000}"/>
    <cellStyle name="Normal 9 3 6 3 4 5" xfId="38269" xr:uid="{00000000-0005-0000-0000-0000617C0000}"/>
    <cellStyle name="Normal 9 3 6 3 5" xfId="19060" xr:uid="{00000000-0005-0000-0000-0000627C0000}"/>
    <cellStyle name="Normal 9 3 6 3 5 2" xfId="30711" xr:uid="{00000000-0005-0000-0000-0000637C0000}"/>
    <cellStyle name="Normal 9 3 6 3 6" xfId="13257" xr:uid="{00000000-0005-0000-0000-0000647C0000}"/>
    <cellStyle name="Normal 9 3 6 3 7" xfId="24952" xr:uid="{00000000-0005-0000-0000-0000657C0000}"/>
    <cellStyle name="Normal 9 3 6 3 8" xfId="38270" xr:uid="{00000000-0005-0000-0000-0000667C0000}"/>
    <cellStyle name="Normal 9 3 6 4" xfId="1818" xr:uid="{00000000-0005-0000-0000-0000677C0000}"/>
    <cellStyle name="Normal 9 3 6 4 2" xfId="1819" xr:uid="{00000000-0005-0000-0000-0000687C0000}"/>
    <cellStyle name="Normal 9 3 6 4 2 2" xfId="3847" xr:uid="{00000000-0005-0000-0000-0000697C0000}"/>
    <cellStyle name="Normal 9 3 6 4 2 2 2" xfId="8080" xr:uid="{00000000-0005-0000-0000-00006A7C0000}"/>
    <cellStyle name="Normal 9 3 6 4 2 2 2 2" xfId="19068" xr:uid="{00000000-0005-0000-0000-00006B7C0000}"/>
    <cellStyle name="Normal 9 3 6 4 2 2 2 3" xfId="30719" xr:uid="{00000000-0005-0000-0000-00006C7C0000}"/>
    <cellStyle name="Normal 9 3 6 4 2 2 2 4" xfId="38271" xr:uid="{00000000-0005-0000-0000-00006D7C0000}"/>
    <cellStyle name="Normal 9 3 6 4 2 2 3" xfId="13265" xr:uid="{00000000-0005-0000-0000-00006E7C0000}"/>
    <cellStyle name="Normal 9 3 6 4 2 2 4" xfId="24960" xr:uid="{00000000-0005-0000-0000-00006F7C0000}"/>
    <cellStyle name="Normal 9 3 6 4 2 2 5" xfId="38272" xr:uid="{00000000-0005-0000-0000-0000707C0000}"/>
    <cellStyle name="Normal 9 3 6 4 2 3" xfId="6356" xr:uid="{00000000-0005-0000-0000-0000717C0000}"/>
    <cellStyle name="Normal 9 3 6 4 2 3 2" xfId="19069" xr:uid="{00000000-0005-0000-0000-0000727C0000}"/>
    <cellStyle name="Normal 9 3 6 4 2 3 2 2" xfId="30720" xr:uid="{00000000-0005-0000-0000-0000737C0000}"/>
    <cellStyle name="Normal 9 3 6 4 2 3 3" xfId="13266" xr:uid="{00000000-0005-0000-0000-0000747C0000}"/>
    <cellStyle name="Normal 9 3 6 4 2 3 4" xfId="24961" xr:uid="{00000000-0005-0000-0000-0000757C0000}"/>
    <cellStyle name="Normal 9 3 6 4 2 3 5" xfId="38273" xr:uid="{00000000-0005-0000-0000-0000767C0000}"/>
    <cellStyle name="Normal 9 3 6 4 2 4" xfId="19067" xr:uid="{00000000-0005-0000-0000-0000777C0000}"/>
    <cellStyle name="Normal 9 3 6 4 2 4 2" xfId="30718" xr:uid="{00000000-0005-0000-0000-0000787C0000}"/>
    <cellStyle name="Normal 9 3 6 4 2 5" xfId="13264" xr:uid="{00000000-0005-0000-0000-0000797C0000}"/>
    <cellStyle name="Normal 9 3 6 4 2 6" xfId="24959" xr:uid="{00000000-0005-0000-0000-00007A7C0000}"/>
    <cellStyle name="Normal 9 3 6 4 2 7" xfId="38274" xr:uid="{00000000-0005-0000-0000-00007B7C0000}"/>
    <cellStyle name="Normal 9 3 6 4 3" xfId="3846" xr:uid="{00000000-0005-0000-0000-00007C7C0000}"/>
    <cellStyle name="Normal 9 3 6 4 3 2" xfId="8079" xr:uid="{00000000-0005-0000-0000-00007D7C0000}"/>
    <cellStyle name="Normal 9 3 6 4 3 2 2" xfId="19070" xr:uid="{00000000-0005-0000-0000-00007E7C0000}"/>
    <cellStyle name="Normal 9 3 6 4 3 2 3" xfId="30721" xr:uid="{00000000-0005-0000-0000-00007F7C0000}"/>
    <cellStyle name="Normal 9 3 6 4 3 2 4" xfId="38275" xr:uid="{00000000-0005-0000-0000-0000807C0000}"/>
    <cellStyle name="Normal 9 3 6 4 3 3" xfId="13267" xr:uid="{00000000-0005-0000-0000-0000817C0000}"/>
    <cellStyle name="Normal 9 3 6 4 3 4" xfId="24962" xr:uid="{00000000-0005-0000-0000-0000827C0000}"/>
    <cellStyle name="Normal 9 3 6 4 3 5" xfId="38276" xr:uid="{00000000-0005-0000-0000-0000837C0000}"/>
    <cellStyle name="Normal 9 3 6 4 4" xfId="4939" xr:uid="{00000000-0005-0000-0000-0000847C0000}"/>
    <cellStyle name="Normal 9 3 6 4 4 2" xfId="19071" xr:uid="{00000000-0005-0000-0000-0000857C0000}"/>
    <cellStyle name="Normal 9 3 6 4 4 2 2" xfId="30722" xr:uid="{00000000-0005-0000-0000-0000867C0000}"/>
    <cellStyle name="Normal 9 3 6 4 4 3" xfId="13268" xr:uid="{00000000-0005-0000-0000-0000877C0000}"/>
    <cellStyle name="Normal 9 3 6 4 4 4" xfId="24963" xr:uid="{00000000-0005-0000-0000-0000887C0000}"/>
    <cellStyle name="Normal 9 3 6 4 4 5" xfId="38277" xr:uid="{00000000-0005-0000-0000-0000897C0000}"/>
    <cellStyle name="Normal 9 3 6 4 5" xfId="19066" xr:uid="{00000000-0005-0000-0000-00008A7C0000}"/>
    <cellStyle name="Normal 9 3 6 4 5 2" xfId="30717" xr:uid="{00000000-0005-0000-0000-00008B7C0000}"/>
    <cellStyle name="Normal 9 3 6 4 6" xfId="13263" xr:uid="{00000000-0005-0000-0000-00008C7C0000}"/>
    <cellStyle name="Normal 9 3 6 4 7" xfId="24958" xr:uid="{00000000-0005-0000-0000-00008D7C0000}"/>
    <cellStyle name="Normal 9 3 6 4 8" xfId="38278" xr:uid="{00000000-0005-0000-0000-00008E7C0000}"/>
    <cellStyle name="Normal 9 3 6 5" xfId="1820" xr:uid="{00000000-0005-0000-0000-00008F7C0000}"/>
    <cellStyle name="Normal 9 3 6 5 2" xfId="1821" xr:uid="{00000000-0005-0000-0000-0000907C0000}"/>
    <cellStyle name="Normal 9 3 6 5 2 2" xfId="3849" xr:uid="{00000000-0005-0000-0000-0000917C0000}"/>
    <cellStyle name="Normal 9 3 6 5 2 2 2" xfId="8082" xr:uid="{00000000-0005-0000-0000-0000927C0000}"/>
    <cellStyle name="Normal 9 3 6 5 2 2 2 2" xfId="19074" xr:uid="{00000000-0005-0000-0000-0000937C0000}"/>
    <cellStyle name="Normal 9 3 6 5 2 2 2 3" xfId="30725" xr:uid="{00000000-0005-0000-0000-0000947C0000}"/>
    <cellStyle name="Normal 9 3 6 5 2 2 2 4" xfId="38279" xr:uid="{00000000-0005-0000-0000-0000957C0000}"/>
    <cellStyle name="Normal 9 3 6 5 2 2 3" xfId="13271" xr:uid="{00000000-0005-0000-0000-0000967C0000}"/>
    <cellStyle name="Normal 9 3 6 5 2 2 4" xfId="24966" xr:uid="{00000000-0005-0000-0000-0000977C0000}"/>
    <cellStyle name="Normal 9 3 6 5 2 2 5" xfId="38280" xr:uid="{00000000-0005-0000-0000-0000987C0000}"/>
    <cellStyle name="Normal 9 3 6 5 2 3" xfId="6357" xr:uid="{00000000-0005-0000-0000-0000997C0000}"/>
    <cellStyle name="Normal 9 3 6 5 2 3 2" xfId="19075" xr:uid="{00000000-0005-0000-0000-00009A7C0000}"/>
    <cellStyle name="Normal 9 3 6 5 2 3 2 2" xfId="30726" xr:uid="{00000000-0005-0000-0000-00009B7C0000}"/>
    <cellStyle name="Normal 9 3 6 5 2 3 3" xfId="13272" xr:uid="{00000000-0005-0000-0000-00009C7C0000}"/>
    <cellStyle name="Normal 9 3 6 5 2 3 4" xfId="24967" xr:uid="{00000000-0005-0000-0000-00009D7C0000}"/>
    <cellStyle name="Normal 9 3 6 5 2 3 5" xfId="38281" xr:uid="{00000000-0005-0000-0000-00009E7C0000}"/>
    <cellStyle name="Normal 9 3 6 5 2 4" xfId="19073" xr:uid="{00000000-0005-0000-0000-00009F7C0000}"/>
    <cellStyle name="Normal 9 3 6 5 2 4 2" xfId="30724" xr:uid="{00000000-0005-0000-0000-0000A07C0000}"/>
    <cellStyle name="Normal 9 3 6 5 2 5" xfId="13270" xr:uid="{00000000-0005-0000-0000-0000A17C0000}"/>
    <cellStyle name="Normal 9 3 6 5 2 6" xfId="24965" xr:uid="{00000000-0005-0000-0000-0000A27C0000}"/>
    <cellStyle name="Normal 9 3 6 5 2 7" xfId="38282" xr:uid="{00000000-0005-0000-0000-0000A37C0000}"/>
    <cellStyle name="Normal 9 3 6 5 3" xfId="3848" xr:uid="{00000000-0005-0000-0000-0000A47C0000}"/>
    <cellStyle name="Normal 9 3 6 5 3 2" xfId="8081" xr:uid="{00000000-0005-0000-0000-0000A57C0000}"/>
    <cellStyle name="Normal 9 3 6 5 3 2 2" xfId="19076" xr:uid="{00000000-0005-0000-0000-0000A67C0000}"/>
    <cellStyle name="Normal 9 3 6 5 3 2 3" xfId="30727" xr:uid="{00000000-0005-0000-0000-0000A77C0000}"/>
    <cellStyle name="Normal 9 3 6 5 3 2 4" xfId="38283" xr:uid="{00000000-0005-0000-0000-0000A87C0000}"/>
    <cellStyle name="Normal 9 3 6 5 3 3" xfId="13273" xr:uid="{00000000-0005-0000-0000-0000A97C0000}"/>
    <cellStyle name="Normal 9 3 6 5 3 4" xfId="24968" xr:uid="{00000000-0005-0000-0000-0000AA7C0000}"/>
    <cellStyle name="Normal 9 3 6 5 3 5" xfId="38284" xr:uid="{00000000-0005-0000-0000-0000AB7C0000}"/>
    <cellStyle name="Normal 9 3 6 5 4" xfId="5390" xr:uid="{00000000-0005-0000-0000-0000AC7C0000}"/>
    <cellStyle name="Normal 9 3 6 5 4 2" xfId="19077" xr:uid="{00000000-0005-0000-0000-0000AD7C0000}"/>
    <cellStyle name="Normal 9 3 6 5 4 2 2" xfId="30728" xr:uid="{00000000-0005-0000-0000-0000AE7C0000}"/>
    <cellStyle name="Normal 9 3 6 5 4 3" xfId="13274" xr:uid="{00000000-0005-0000-0000-0000AF7C0000}"/>
    <cellStyle name="Normal 9 3 6 5 4 4" xfId="24969" xr:uid="{00000000-0005-0000-0000-0000B07C0000}"/>
    <cellStyle name="Normal 9 3 6 5 4 5" xfId="38285" xr:uid="{00000000-0005-0000-0000-0000B17C0000}"/>
    <cellStyle name="Normal 9 3 6 5 5" xfId="19072" xr:uid="{00000000-0005-0000-0000-0000B27C0000}"/>
    <cellStyle name="Normal 9 3 6 5 5 2" xfId="30723" xr:uid="{00000000-0005-0000-0000-0000B37C0000}"/>
    <cellStyle name="Normal 9 3 6 5 6" xfId="13269" xr:uid="{00000000-0005-0000-0000-0000B47C0000}"/>
    <cellStyle name="Normal 9 3 6 5 7" xfId="24964" xr:uid="{00000000-0005-0000-0000-0000B57C0000}"/>
    <cellStyle name="Normal 9 3 6 5 8" xfId="38286" xr:uid="{00000000-0005-0000-0000-0000B67C0000}"/>
    <cellStyle name="Normal 9 3 6 6" xfId="1822" xr:uid="{00000000-0005-0000-0000-0000B77C0000}"/>
    <cellStyle name="Normal 9 3 6 6 2" xfId="3850" xr:uid="{00000000-0005-0000-0000-0000B87C0000}"/>
    <cellStyle name="Normal 9 3 6 6 2 2" xfId="8083" xr:uid="{00000000-0005-0000-0000-0000B97C0000}"/>
    <cellStyle name="Normal 9 3 6 6 2 2 2" xfId="19079" xr:uid="{00000000-0005-0000-0000-0000BA7C0000}"/>
    <cellStyle name="Normal 9 3 6 6 2 2 3" xfId="30730" xr:uid="{00000000-0005-0000-0000-0000BB7C0000}"/>
    <cellStyle name="Normal 9 3 6 6 2 2 4" xfId="38287" xr:uid="{00000000-0005-0000-0000-0000BC7C0000}"/>
    <cellStyle name="Normal 9 3 6 6 2 3" xfId="13276" xr:uid="{00000000-0005-0000-0000-0000BD7C0000}"/>
    <cellStyle name="Normal 9 3 6 6 2 4" xfId="24971" xr:uid="{00000000-0005-0000-0000-0000BE7C0000}"/>
    <cellStyle name="Normal 9 3 6 6 2 5" xfId="38288" xr:uid="{00000000-0005-0000-0000-0000BF7C0000}"/>
    <cellStyle name="Normal 9 3 6 6 3" xfId="6358" xr:uid="{00000000-0005-0000-0000-0000C07C0000}"/>
    <cellStyle name="Normal 9 3 6 6 3 2" xfId="19080" xr:uid="{00000000-0005-0000-0000-0000C17C0000}"/>
    <cellStyle name="Normal 9 3 6 6 3 2 2" xfId="30731" xr:uid="{00000000-0005-0000-0000-0000C27C0000}"/>
    <cellStyle name="Normal 9 3 6 6 3 3" xfId="13277" xr:uid="{00000000-0005-0000-0000-0000C37C0000}"/>
    <cellStyle name="Normal 9 3 6 6 3 4" xfId="24972" xr:uid="{00000000-0005-0000-0000-0000C47C0000}"/>
    <cellStyle name="Normal 9 3 6 6 3 5" xfId="38289" xr:uid="{00000000-0005-0000-0000-0000C57C0000}"/>
    <cellStyle name="Normal 9 3 6 6 4" xfId="19078" xr:uid="{00000000-0005-0000-0000-0000C67C0000}"/>
    <cellStyle name="Normal 9 3 6 6 4 2" xfId="30729" xr:uid="{00000000-0005-0000-0000-0000C77C0000}"/>
    <cellStyle name="Normal 9 3 6 6 5" xfId="13275" xr:uid="{00000000-0005-0000-0000-0000C87C0000}"/>
    <cellStyle name="Normal 9 3 6 6 6" xfId="24970" xr:uid="{00000000-0005-0000-0000-0000C97C0000}"/>
    <cellStyle name="Normal 9 3 6 6 7" xfId="38290" xr:uid="{00000000-0005-0000-0000-0000CA7C0000}"/>
    <cellStyle name="Normal 9 3 6 7" xfId="3835" xr:uid="{00000000-0005-0000-0000-0000CB7C0000}"/>
    <cellStyle name="Normal 9 3 6 7 2" xfId="8068" xr:uid="{00000000-0005-0000-0000-0000CC7C0000}"/>
    <cellStyle name="Normal 9 3 6 7 2 2" xfId="19081" xr:uid="{00000000-0005-0000-0000-0000CD7C0000}"/>
    <cellStyle name="Normal 9 3 6 7 2 3" xfId="30732" xr:uid="{00000000-0005-0000-0000-0000CE7C0000}"/>
    <cellStyle name="Normal 9 3 6 7 2 4" xfId="38291" xr:uid="{00000000-0005-0000-0000-0000CF7C0000}"/>
    <cellStyle name="Normal 9 3 6 7 3" xfId="13278" xr:uid="{00000000-0005-0000-0000-0000D07C0000}"/>
    <cellStyle name="Normal 9 3 6 7 4" xfId="24973" xr:uid="{00000000-0005-0000-0000-0000D17C0000}"/>
    <cellStyle name="Normal 9 3 6 7 5" xfId="38292" xr:uid="{00000000-0005-0000-0000-0000D27C0000}"/>
    <cellStyle name="Normal 9 3 6 8" xfId="4697" xr:uid="{00000000-0005-0000-0000-0000D37C0000}"/>
    <cellStyle name="Normal 9 3 6 8 2" xfId="19082" xr:uid="{00000000-0005-0000-0000-0000D47C0000}"/>
    <cellStyle name="Normal 9 3 6 8 2 2" xfId="30733" xr:uid="{00000000-0005-0000-0000-0000D57C0000}"/>
    <cellStyle name="Normal 9 3 6 8 3" xfId="13279" xr:uid="{00000000-0005-0000-0000-0000D67C0000}"/>
    <cellStyle name="Normal 9 3 6 8 4" xfId="24974" xr:uid="{00000000-0005-0000-0000-0000D77C0000}"/>
    <cellStyle name="Normal 9 3 6 8 5" xfId="38293" xr:uid="{00000000-0005-0000-0000-0000D87C0000}"/>
    <cellStyle name="Normal 9 3 6 9" xfId="19035" xr:uid="{00000000-0005-0000-0000-0000D97C0000}"/>
    <cellStyle name="Normal 9 3 6 9 2" xfId="30686" xr:uid="{00000000-0005-0000-0000-0000DA7C0000}"/>
    <cellStyle name="Normal 9 3 7" xfId="1823" xr:uid="{00000000-0005-0000-0000-0000DB7C0000}"/>
    <cellStyle name="Normal 9 3 7 10" xfId="24975" xr:uid="{00000000-0005-0000-0000-0000DC7C0000}"/>
    <cellStyle name="Normal 9 3 7 11" xfId="38294" xr:uid="{00000000-0005-0000-0000-0000DD7C0000}"/>
    <cellStyle name="Normal 9 3 7 2" xfId="1824" xr:uid="{00000000-0005-0000-0000-0000DE7C0000}"/>
    <cellStyle name="Normal 9 3 7 2 2" xfId="1825" xr:uid="{00000000-0005-0000-0000-0000DF7C0000}"/>
    <cellStyle name="Normal 9 3 7 2 2 2" xfId="3853" xr:uid="{00000000-0005-0000-0000-0000E07C0000}"/>
    <cellStyle name="Normal 9 3 7 2 2 2 2" xfId="8086" xr:uid="{00000000-0005-0000-0000-0000E17C0000}"/>
    <cellStyle name="Normal 9 3 7 2 2 2 2 2" xfId="19086" xr:uid="{00000000-0005-0000-0000-0000E27C0000}"/>
    <cellStyle name="Normal 9 3 7 2 2 2 2 3" xfId="30737" xr:uid="{00000000-0005-0000-0000-0000E37C0000}"/>
    <cellStyle name="Normal 9 3 7 2 2 2 2 4" xfId="38295" xr:uid="{00000000-0005-0000-0000-0000E47C0000}"/>
    <cellStyle name="Normal 9 3 7 2 2 2 3" xfId="13283" xr:uid="{00000000-0005-0000-0000-0000E57C0000}"/>
    <cellStyle name="Normal 9 3 7 2 2 2 4" xfId="24978" xr:uid="{00000000-0005-0000-0000-0000E67C0000}"/>
    <cellStyle name="Normal 9 3 7 2 2 2 5" xfId="38296" xr:uid="{00000000-0005-0000-0000-0000E77C0000}"/>
    <cellStyle name="Normal 9 3 7 2 2 3" xfId="6359" xr:uid="{00000000-0005-0000-0000-0000E87C0000}"/>
    <cellStyle name="Normal 9 3 7 2 2 3 2" xfId="19087" xr:uid="{00000000-0005-0000-0000-0000E97C0000}"/>
    <cellStyle name="Normal 9 3 7 2 2 3 2 2" xfId="30738" xr:uid="{00000000-0005-0000-0000-0000EA7C0000}"/>
    <cellStyle name="Normal 9 3 7 2 2 3 3" xfId="13284" xr:uid="{00000000-0005-0000-0000-0000EB7C0000}"/>
    <cellStyle name="Normal 9 3 7 2 2 3 4" xfId="24979" xr:uid="{00000000-0005-0000-0000-0000EC7C0000}"/>
    <cellStyle name="Normal 9 3 7 2 2 3 5" xfId="38297" xr:uid="{00000000-0005-0000-0000-0000ED7C0000}"/>
    <cellStyle name="Normal 9 3 7 2 2 4" xfId="19085" xr:uid="{00000000-0005-0000-0000-0000EE7C0000}"/>
    <cellStyle name="Normal 9 3 7 2 2 4 2" xfId="30736" xr:uid="{00000000-0005-0000-0000-0000EF7C0000}"/>
    <cellStyle name="Normal 9 3 7 2 2 5" xfId="13282" xr:uid="{00000000-0005-0000-0000-0000F07C0000}"/>
    <cellStyle name="Normal 9 3 7 2 2 6" xfId="24977" xr:uid="{00000000-0005-0000-0000-0000F17C0000}"/>
    <cellStyle name="Normal 9 3 7 2 2 7" xfId="38298" xr:uid="{00000000-0005-0000-0000-0000F27C0000}"/>
    <cellStyle name="Normal 9 3 7 2 3" xfId="3852" xr:uid="{00000000-0005-0000-0000-0000F37C0000}"/>
    <cellStyle name="Normal 9 3 7 2 3 2" xfId="8085" xr:uid="{00000000-0005-0000-0000-0000F47C0000}"/>
    <cellStyle name="Normal 9 3 7 2 3 2 2" xfId="19088" xr:uid="{00000000-0005-0000-0000-0000F57C0000}"/>
    <cellStyle name="Normal 9 3 7 2 3 2 3" xfId="30739" xr:uid="{00000000-0005-0000-0000-0000F67C0000}"/>
    <cellStyle name="Normal 9 3 7 2 3 2 4" xfId="38299" xr:uid="{00000000-0005-0000-0000-0000F77C0000}"/>
    <cellStyle name="Normal 9 3 7 2 3 3" xfId="13285" xr:uid="{00000000-0005-0000-0000-0000F87C0000}"/>
    <cellStyle name="Normal 9 3 7 2 3 4" xfId="24980" xr:uid="{00000000-0005-0000-0000-0000F97C0000}"/>
    <cellStyle name="Normal 9 3 7 2 3 5" xfId="38300" xr:uid="{00000000-0005-0000-0000-0000FA7C0000}"/>
    <cellStyle name="Normal 9 3 7 2 4" xfId="5111" xr:uid="{00000000-0005-0000-0000-0000FB7C0000}"/>
    <cellStyle name="Normal 9 3 7 2 4 2" xfId="19089" xr:uid="{00000000-0005-0000-0000-0000FC7C0000}"/>
    <cellStyle name="Normal 9 3 7 2 4 2 2" xfId="30740" xr:uid="{00000000-0005-0000-0000-0000FD7C0000}"/>
    <cellStyle name="Normal 9 3 7 2 4 3" xfId="13286" xr:uid="{00000000-0005-0000-0000-0000FE7C0000}"/>
    <cellStyle name="Normal 9 3 7 2 4 4" xfId="24981" xr:uid="{00000000-0005-0000-0000-0000FF7C0000}"/>
    <cellStyle name="Normal 9 3 7 2 4 5" xfId="38301" xr:uid="{00000000-0005-0000-0000-0000007D0000}"/>
    <cellStyle name="Normal 9 3 7 2 5" xfId="19084" xr:uid="{00000000-0005-0000-0000-0000017D0000}"/>
    <cellStyle name="Normal 9 3 7 2 5 2" xfId="30735" xr:uid="{00000000-0005-0000-0000-0000027D0000}"/>
    <cellStyle name="Normal 9 3 7 2 6" xfId="13281" xr:uid="{00000000-0005-0000-0000-0000037D0000}"/>
    <cellStyle name="Normal 9 3 7 2 7" xfId="24976" xr:uid="{00000000-0005-0000-0000-0000047D0000}"/>
    <cellStyle name="Normal 9 3 7 2 8" xfId="38302" xr:uid="{00000000-0005-0000-0000-0000057D0000}"/>
    <cellStyle name="Normal 9 3 7 3" xfId="1826" xr:uid="{00000000-0005-0000-0000-0000067D0000}"/>
    <cellStyle name="Normal 9 3 7 3 2" xfId="1827" xr:uid="{00000000-0005-0000-0000-0000077D0000}"/>
    <cellStyle name="Normal 9 3 7 3 2 2" xfId="3855" xr:uid="{00000000-0005-0000-0000-0000087D0000}"/>
    <cellStyle name="Normal 9 3 7 3 2 2 2" xfId="8088" xr:uid="{00000000-0005-0000-0000-0000097D0000}"/>
    <cellStyle name="Normal 9 3 7 3 2 2 2 2" xfId="19092" xr:uid="{00000000-0005-0000-0000-00000A7D0000}"/>
    <cellStyle name="Normal 9 3 7 3 2 2 2 3" xfId="30743" xr:uid="{00000000-0005-0000-0000-00000B7D0000}"/>
    <cellStyle name="Normal 9 3 7 3 2 2 2 4" xfId="38303" xr:uid="{00000000-0005-0000-0000-00000C7D0000}"/>
    <cellStyle name="Normal 9 3 7 3 2 2 3" xfId="13289" xr:uid="{00000000-0005-0000-0000-00000D7D0000}"/>
    <cellStyle name="Normal 9 3 7 3 2 2 4" xfId="24984" xr:uid="{00000000-0005-0000-0000-00000E7D0000}"/>
    <cellStyle name="Normal 9 3 7 3 2 2 5" xfId="38304" xr:uid="{00000000-0005-0000-0000-00000F7D0000}"/>
    <cellStyle name="Normal 9 3 7 3 2 3" xfId="6360" xr:uid="{00000000-0005-0000-0000-0000107D0000}"/>
    <cellStyle name="Normal 9 3 7 3 2 3 2" xfId="19093" xr:uid="{00000000-0005-0000-0000-0000117D0000}"/>
    <cellStyle name="Normal 9 3 7 3 2 3 2 2" xfId="30744" xr:uid="{00000000-0005-0000-0000-0000127D0000}"/>
    <cellStyle name="Normal 9 3 7 3 2 3 3" xfId="13290" xr:uid="{00000000-0005-0000-0000-0000137D0000}"/>
    <cellStyle name="Normal 9 3 7 3 2 3 4" xfId="24985" xr:uid="{00000000-0005-0000-0000-0000147D0000}"/>
    <cellStyle name="Normal 9 3 7 3 2 3 5" xfId="38305" xr:uid="{00000000-0005-0000-0000-0000157D0000}"/>
    <cellStyle name="Normal 9 3 7 3 2 4" xfId="19091" xr:uid="{00000000-0005-0000-0000-0000167D0000}"/>
    <cellStyle name="Normal 9 3 7 3 2 4 2" xfId="30742" xr:uid="{00000000-0005-0000-0000-0000177D0000}"/>
    <cellStyle name="Normal 9 3 7 3 2 5" xfId="13288" xr:uid="{00000000-0005-0000-0000-0000187D0000}"/>
    <cellStyle name="Normal 9 3 7 3 2 6" xfId="24983" xr:uid="{00000000-0005-0000-0000-0000197D0000}"/>
    <cellStyle name="Normal 9 3 7 3 2 7" xfId="38306" xr:uid="{00000000-0005-0000-0000-00001A7D0000}"/>
    <cellStyle name="Normal 9 3 7 3 3" xfId="3854" xr:uid="{00000000-0005-0000-0000-00001B7D0000}"/>
    <cellStyle name="Normal 9 3 7 3 3 2" xfId="8087" xr:uid="{00000000-0005-0000-0000-00001C7D0000}"/>
    <cellStyle name="Normal 9 3 7 3 3 2 2" xfId="19094" xr:uid="{00000000-0005-0000-0000-00001D7D0000}"/>
    <cellStyle name="Normal 9 3 7 3 3 2 3" xfId="30745" xr:uid="{00000000-0005-0000-0000-00001E7D0000}"/>
    <cellStyle name="Normal 9 3 7 3 3 2 4" xfId="38307" xr:uid="{00000000-0005-0000-0000-00001F7D0000}"/>
    <cellStyle name="Normal 9 3 7 3 3 3" xfId="13291" xr:uid="{00000000-0005-0000-0000-0000207D0000}"/>
    <cellStyle name="Normal 9 3 7 3 3 4" xfId="24986" xr:uid="{00000000-0005-0000-0000-0000217D0000}"/>
    <cellStyle name="Normal 9 3 7 3 3 5" xfId="38308" xr:uid="{00000000-0005-0000-0000-0000227D0000}"/>
    <cellStyle name="Normal 9 3 7 3 4" xfId="4869" xr:uid="{00000000-0005-0000-0000-0000237D0000}"/>
    <cellStyle name="Normal 9 3 7 3 4 2" xfId="19095" xr:uid="{00000000-0005-0000-0000-0000247D0000}"/>
    <cellStyle name="Normal 9 3 7 3 4 2 2" xfId="30746" xr:uid="{00000000-0005-0000-0000-0000257D0000}"/>
    <cellStyle name="Normal 9 3 7 3 4 3" xfId="13292" xr:uid="{00000000-0005-0000-0000-0000267D0000}"/>
    <cellStyle name="Normal 9 3 7 3 4 4" xfId="24987" xr:uid="{00000000-0005-0000-0000-0000277D0000}"/>
    <cellStyle name="Normal 9 3 7 3 4 5" xfId="38309" xr:uid="{00000000-0005-0000-0000-0000287D0000}"/>
    <cellStyle name="Normal 9 3 7 3 5" xfId="19090" xr:uid="{00000000-0005-0000-0000-0000297D0000}"/>
    <cellStyle name="Normal 9 3 7 3 5 2" xfId="30741" xr:uid="{00000000-0005-0000-0000-00002A7D0000}"/>
    <cellStyle name="Normal 9 3 7 3 6" xfId="13287" xr:uid="{00000000-0005-0000-0000-00002B7D0000}"/>
    <cellStyle name="Normal 9 3 7 3 7" xfId="24982" xr:uid="{00000000-0005-0000-0000-00002C7D0000}"/>
    <cellStyle name="Normal 9 3 7 3 8" xfId="38310" xr:uid="{00000000-0005-0000-0000-00002D7D0000}"/>
    <cellStyle name="Normal 9 3 7 4" xfId="1828" xr:uid="{00000000-0005-0000-0000-00002E7D0000}"/>
    <cellStyle name="Normal 9 3 7 4 2" xfId="1829" xr:uid="{00000000-0005-0000-0000-00002F7D0000}"/>
    <cellStyle name="Normal 9 3 7 4 2 2" xfId="3857" xr:uid="{00000000-0005-0000-0000-0000307D0000}"/>
    <cellStyle name="Normal 9 3 7 4 2 2 2" xfId="8090" xr:uid="{00000000-0005-0000-0000-0000317D0000}"/>
    <cellStyle name="Normal 9 3 7 4 2 2 2 2" xfId="19098" xr:uid="{00000000-0005-0000-0000-0000327D0000}"/>
    <cellStyle name="Normal 9 3 7 4 2 2 2 3" xfId="30749" xr:uid="{00000000-0005-0000-0000-0000337D0000}"/>
    <cellStyle name="Normal 9 3 7 4 2 2 2 4" xfId="38311" xr:uid="{00000000-0005-0000-0000-0000347D0000}"/>
    <cellStyle name="Normal 9 3 7 4 2 2 3" xfId="13295" xr:uid="{00000000-0005-0000-0000-0000357D0000}"/>
    <cellStyle name="Normal 9 3 7 4 2 2 4" xfId="24990" xr:uid="{00000000-0005-0000-0000-0000367D0000}"/>
    <cellStyle name="Normal 9 3 7 4 2 2 5" xfId="38312" xr:uid="{00000000-0005-0000-0000-0000377D0000}"/>
    <cellStyle name="Normal 9 3 7 4 2 3" xfId="6361" xr:uid="{00000000-0005-0000-0000-0000387D0000}"/>
    <cellStyle name="Normal 9 3 7 4 2 3 2" xfId="19099" xr:uid="{00000000-0005-0000-0000-0000397D0000}"/>
    <cellStyle name="Normal 9 3 7 4 2 3 2 2" xfId="30750" xr:uid="{00000000-0005-0000-0000-00003A7D0000}"/>
    <cellStyle name="Normal 9 3 7 4 2 3 3" xfId="13296" xr:uid="{00000000-0005-0000-0000-00003B7D0000}"/>
    <cellStyle name="Normal 9 3 7 4 2 3 4" xfId="24991" xr:uid="{00000000-0005-0000-0000-00003C7D0000}"/>
    <cellStyle name="Normal 9 3 7 4 2 3 5" xfId="38313" xr:uid="{00000000-0005-0000-0000-00003D7D0000}"/>
    <cellStyle name="Normal 9 3 7 4 2 4" xfId="19097" xr:uid="{00000000-0005-0000-0000-00003E7D0000}"/>
    <cellStyle name="Normal 9 3 7 4 2 4 2" xfId="30748" xr:uid="{00000000-0005-0000-0000-00003F7D0000}"/>
    <cellStyle name="Normal 9 3 7 4 2 5" xfId="13294" xr:uid="{00000000-0005-0000-0000-0000407D0000}"/>
    <cellStyle name="Normal 9 3 7 4 2 6" xfId="24989" xr:uid="{00000000-0005-0000-0000-0000417D0000}"/>
    <cellStyle name="Normal 9 3 7 4 2 7" xfId="38314" xr:uid="{00000000-0005-0000-0000-0000427D0000}"/>
    <cellStyle name="Normal 9 3 7 4 3" xfId="3856" xr:uid="{00000000-0005-0000-0000-0000437D0000}"/>
    <cellStyle name="Normal 9 3 7 4 3 2" xfId="8089" xr:uid="{00000000-0005-0000-0000-0000447D0000}"/>
    <cellStyle name="Normal 9 3 7 4 3 2 2" xfId="19100" xr:uid="{00000000-0005-0000-0000-0000457D0000}"/>
    <cellStyle name="Normal 9 3 7 4 3 2 3" xfId="30751" xr:uid="{00000000-0005-0000-0000-0000467D0000}"/>
    <cellStyle name="Normal 9 3 7 4 3 2 4" xfId="38315" xr:uid="{00000000-0005-0000-0000-0000477D0000}"/>
    <cellStyle name="Normal 9 3 7 4 3 3" xfId="13297" xr:uid="{00000000-0005-0000-0000-0000487D0000}"/>
    <cellStyle name="Normal 9 3 7 4 3 4" xfId="24992" xr:uid="{00000000-0005-0000-0000-0000497D0000}"/>
    <cellStyle name="Normal 9 3 7 4 3 5" xfId="38316" xr:uid="{00000000-0005-0000-0000-00004A7D0000}"/>
    <cellStyle name="Normal 9 3 7 4 4" xfId="5320" xr:uid="{00000000-0005-0000-0000-00004B7D0000}"/>
    <cellStyle name="Normal 9 3 7 4 4 2" xfId="19101" xr:uid="{00000000-0005-0000-0000-00004C7D0000}"/>
    <cellStyle name="Normal 9 3 7 4 4 2 2" xfId="30752" xr:uid="{00000000-0005-0000-0000-00004D7D0000}"/>
    <cellStyle name="Normal 9 3 7 4 4 3" xfId="13298" xr:uid="{00000000-0005-0000-0000-00004E7D0000}"/>
    <cellStyle name="Normal 9 3 7 4 4 4" xfId="24993" xr:uid="{00000000-0005-0000-0000-00004F7D0000}"/>
    <cellStyle name="Normal 9 3 7 4 4 5" xfId="38317" xr:uid="{00000000-0005-0000-0000-0000507D0000}"/>
    <cellStyle name="Normal 9 3 7 4 5" xfId="19096" xr:uid="{00000000-0005-0000-0000-0000517D0000}"/>
    <cellStyle name="Normal 9 3 7 4 5 2" xfId="30747" xr:uid="{00000000-0005-0000-0000-0000527D0000}"/>
    <cellStyle name="Normal 9 3 7 4 6" xfId="13293" xr:uid="{00000000-0005-0000-0000-0000537D0000}"/>
    <cellStyle name="Normal 9 3 7 4 7" xfId="24988" xr:uid="{00000000-0005-0000-0000-0000547D0000}"/>
    <cellStyle name="Normal 9 3 7 4 8" xfId="38318" xr:uid="{00000000-0005-0000-0000-0000557D0000}"/>
    <cellStyle name="Normal 9 3 7 5" xfId="1830" xr:uid="{00000000-0005-0000-0000-0000567D0000}"/>
    <cellStyle name="Normal 9 3 7 5 2" xfId="3858" xr:uid="{00000000-0005-0000-0000-0000577D0000}"/>
    <cellStyle name="Normal 9 3 7 5 2 2" xfId="8091" xr:uid="{00000000-0005-0000-0000-0000587D0000}"/>
    <cellStyle name="Normal 9 3 7 5 2 2 2" xfId="19103" xr:uid="{00000000-0005-0000-0000-0000597D0000}"/>
    <cellStyle name="Normal 9 3 7 5 2 2 3" xfId="30754" xr:uid="{00000000-0005-0000-0000-00005A7D0000}"/>
    <cellStyle name="Normal 9 3 7 5 2 2 4" xfId="38319" xr:uid="{00000000-0005-0000-0000-00005B7D0000}"/>
    <cellStyle name="Normal 9 3 7 5 2 3" xfId="13300" xr:uid="{00000000-0005-0000-0000-00005C7D0000}"/>
    <cellStyle name="Normal 9 3 7 5 2 4" xfId="24995" xr:uid="{00000000-0005-0000-0000-00005D7D0000}"/>
    <cellStyle name="Normal 9 3 7 5 2 5" xfId="38320" xr:uid="{00000000-0005-0000-0000-00005E7D0000}"/>
    <cellStyle name="Normal 9 3 7 5 3" xfId="6362" xr:uid="{00000000-0005-0000-0000-00005F7D0000}"/>
    <cellStyle name="Normal 9 3 7 5 3 2" xfId="19104" xr:uid="{00000000-0005-0000-0000-0000607D0000}"/>
    <cellStyle name="Normal 9 3 7 5 3 2 2" xfId="30755" xr:uid="{00000000-0005-0000-0000-0000617D0000}"/>
    <cellStyle name="Normal 9 3 7 5 3 3" xfId="13301" xr:uid="{00000000-0005-0000-0000-0000627D0000}"/>
    <cellStyle name="Normal 9 3 7 5 3 4" xfId="24996" xr:uid="{00000000-0005-0000-0000-0000637D0000}"/>
    <cellStyle name="Normal 9 3 7 5 3 5" xfId="38321" xr:uid="{00000000-0005-0000-0000-0000647D0000}"/>
    <cellStyle name="Normal 9 3 7 5 4" xfId="19102" xr:uid="{00000000-0005-0000-0000-0000657D0000}"/>
    <cellStyle name="Normal 9 3 7 5 4 2" xfId="30753" xr:uid="{00000000-0005-0000-0000-0000667D0000}"/>
    <cellStyle name="Normal 9 3 7 5 5" xfId="13299" xr:uid="{00000000-0005-0000-0000-0000677D0000}"/>
    <cellStyle name="Normal 9 3 7 5 6" xfId="24994" xr:uid="{00000000-0005-0000-0000-0000687D0000}"/>
    <cellStyle name="Normal 9 3 7 5 7" xfId="38322" xr:uid="{00000000-0005-0000-0000-0000697D0000}"/>
    <cellStyle name="Normal 9 3 7 6" xfId="3851" xr:uid="{00000000-0005-0000-0000-00006A7D0000}"/>
    <cellStyle name="Normal 9 3 7 6 2" xfId="8084" xr:uid="{00000000-0005-0000-0000-00006B7D0000}"/>
    <cellStyle name="Normal 9 3 7 6 2 2" xfId="19105" xr:uid="{00000000-0005-0000-0000-00006C7D0000}"/>
    <cellStyle name="Normal 9 3 7 6 2 3" xfId="30756" xr:uid="{00000000-0005-0000-0000-00006D7D0000}"/>
    <cellStyle name="Normal 9 3 7 6 2 4" xfId="38323" xr:uid="{00000000-0005-0000-0000-00006E7D0000}"/>
    <cellStyle name="Normal 9 3 7 6 3" xfId="13302" xr:uid="{00000000-0005-0000-0000-00006F7D0000}"/>
    <cellStyle name="Normal 9 3 7 6 4" xfId="24997" xr:uid="{00000000-0005-0000-0000-0000707D0000}"/>
    <cellStyle name="Normal 9 3 7 6 5" xfId="38324" xr:uid="{00000000-0005-0000-0000-0000717D0000}"/>
    <cellStyle name="Normal 9 3 7 7" xfId="4627" xr:uid="{00000000-0005-0000-0000-0000727D0000}"/>
    <cellStyle name="Normal 9 3 7 7 2" xfId="19106" xr:uid="{00000000-0005-0000-0000-0000737D0000}"/>
    <cellStyle name="Normal 9 3 7 7 2 2" xfId="30757" xr:uid="{00000000-0005-0000-0000-0000747D0000}"/>
    <cellStyle name="Normal 9 3 7 7 3" xfId="13303" xr:uid="{00000000-0005-0000-0000-0000757D0000}"/>
    <cellStyle name="Normal 9 3 7 7 4" xfId="24998" xr:uid="{00000000-0005-0000-0000-0000767D0000}"/>
    <cellStyle name="Normal 9 3 7 7 5" xfId="38325" xr:uid="{00000000-0005-0000-0000-0000777D0000}"/>
    <cellStyle name="Normal 9 3 7 8" xfId="19083" xr:uid="{00000000-0005-0000-0000-0000787D0000}"/>
    <cellStyle name="Normal 9 3 7 8 2" xfId="30734" xr:uid="{00000000-0005-0000-0000-0000797D0000}"/>
    <cellStyle name="Normal 9 3 7 9" xfId="13280" xr:uid="{00000000-0005-0000-0000-00007A7D0000}"/>
    <cellStyle name="Normal 9 3 8" xfId="1831" xr:uid="{00000000-0005-0000-0000-00007B7D0000}"/>
    <cellStyle name="Normal 9 3 8 10" xfId="24999" xr:uid="{00000000-0005-0000-0000-00007C7D0000}"/>
    <cellStyle name="Normal 9 3 8 11" xfId="38326" xr:uid="{00000000-0005-0000-0000-00007D7D0000}"/>
    <cellStyle name="Normal 9 3 8 2" xfId="1832" xr:uid="{00000000-0005-0000-0000-00007E7D0000}"/>
    <cellStyle name="Normal 9 3 8 2 2" xfId="1833" xr:uid="{00000000-0005-0000-0000-00007F7D0000}"/>
    <cellStyle name="Normal 9 3 8 2 2 2" xfId="3861" xr:uid="{00000000-0005-0000-0000-0000807D0000}"/>
    <cellStyle name="Normal 9 3 8 2 2 2 2" xfId="8094" xr:uid="{00000000-0005-0000-0000-0000817D0000}"/>
    <cellStyle name="Normal 9 3 8 2 2 2 2 2" xfId="19110" xr:uid="{00000000-0005-0000-0000-0000827D0000}"/>
    <cellStyle name="Normal 9 3 8 2 2 2 2 3" xfId="30761" xr:uid="{00000000-0005-0000-0000-0000837D0000}"/>
    <cellStyle name="Normal 9 3 8 2 2 2 2 4" xfId="38327" xr:uid="{00000000-0005-0000-0000-0000847D0000}"/>
    <cellStyle name="Normal 9 3 8 2 2 2 3" xfId="13307" xr:uid="{00000000-0005-0000-0000-0000857D0000}"/>
    <cellStyle name="Normal 9 3 8 2 2 2 4" xfId="25002" xr:uid="{00000000-0005-0000-0000-0000867D0000}"/>
    <cellStyle name="Normal 9 3 8 2 2 2 5" xfId="38328" xr:uid="{00000000-0005-0000-0000-0000877D0000}"/>
    <cellStyle name="Normal 9 3 8 2 2 3" xfId="6363" xr:uid="{00000000-0005-0000-0000-0000887D0000}"/>
    <cellStyle name="Normal 9 3 8 2 2 3 2" xfId="19111" xr:uid="{00000000-0005-0000-0000-0000897D0000}"/>
    <cellStyle name="Normal 9 3 8 2 2 3 2 2" xfId="30762" xr:uid="{00000000-0005-0000-0000-00008A7D0000}"/>
    <cellStyle name="Normal 9 3 8 2 2 3 3" xfId="13308" xr:uid="{00000000-0005-0000-0000-00008B7D0000}"/>
    <cellStyle name="Normal 9 3 8 2 2 3 4" xfId="25003" xr:uid="{00000000-0005-0000-0000-00008C7D0000}"/>
    <cellStyle name="Normal 9 3 8 2 2 3 5" xfId="38329" xr:uid="{00000000-0005-0000-0000-00008D7D0000}"/>
    <cellStyle name="Normal 9 3 8 2 2 4" xfId="19109" xr:uid="{00000000-0005-0000-0000-00008E7D0000}"/>
    <cellStyle name="Normal 9 3 8 2 2 4 2" xfId="30760" xr:uid="{00000000-0005-0000-0000-00008F7D0000}"/>
    <cellStyle name="Normal 9 3 8 2 2 5" xfId="13306" xr:uid="{00000000-0005-0000-0000-0000907D0000}"/>
    <cellStyle name="Normal 9 3 8 2 2 6" xfId="25001" xr:uid="{00000000-0005-0000-0000-0000917D0000}"/>
    <cellStyle name="Normal 9 3 8 2 2 7" xfId="38330" xr:uid="{00000000-0005-0000-0000-0000927D0000}"/>
    <cellStyle name="Normal 9 3 8 2 3" xfId="3860" xr:uid="{00000000-0005-0000-0000-0000937D0000}"/>
    <cellStyle name="Normal 9 3 8 2 3 2" xfId="8093" xr:uid="{00000000-0005-0000-0000-0000947D0000}"/>
    <cellStyle name="Normal 9 3 8 2 3 2 2" xfId="19112" xr:uid="{00000000-0005-0000-0000-0000957D0000}"/>
    <cellStyle name="Normal 9 3 8 2 3 2 3" xfId="30763" xr:uid="{00000000-0005-0000-0000-0000967D0000}"/>
    <cellStyle name="Normal 9 3 8 2 3 2 4" xfId="38331" xr:uid="{00000000-0005-0000-0000-0000977D0000}"/>
    <cellStyle name="Normal 9 3 8 2 3 3" xfId="13309" xr:uid="{00000000-0005-0000-0000-0000987D0000}"/>
    <cellStyle name="Normal 9 3 8 2 3 4" xfId="25004" xr:uid="{00000000-0005-0000-0000-0000997D0000}"/>
    <cellStyle name="Normal 9 3 8 2 3 5" xfId="38332" xr:uid="{00000000-0005-0000-0000-00009A7D0000}"/>
    <cellStyle name="Normal 9 3 8 2 4" xfId="5198" xr:uid="{00000000-0005-0000-0000-00009B7D0000}"/>
    <cellStyle name="Normal 9 3 8 2 4 2" xfId="19113" xr:uid="{00000000-0005-0000-0000-00009C7D0000}"/>
    <cellStyle name="Normal 9 3 8 2 4 2 2" xfId="30764" xr:uid="{00000000-0005-0000-0000-00009D7D0000}"/>
    <cellStyle name="Normal 9 3 8 2 4 3" xfId="13310" xr:uid="{00000000-0005-0000-0000-00009E7D0000}"/>
    <cellStyle name="Normal 9 3 8 2 4 4" xfId="25005" xr:uid="{00000000-0005-0000-0000-00009F7D0000}"/>
    <cellStyle name="Normal 9 3 8 2 4 5" xfId="38333" xr:uid="{00000000-0005-0000-0000-0000A07D0000}"/>
    <cellStyle name="Normal 9 3 8 2 5" xfId="19108" xr:uid="{00000000-0005-0000-0000-0000A17D0000}"/>
    <cellStyle name="Normal 9 3 8 2 5 2" xfId="30759" xr:uid="{00000000-0005-0000-0000-0000A27D0000}"/>
    <cellStyle name="Normal 9 3 8 2 6" xfId="13305" xr:uid="{00000000-0005-0000-0000-0000A37D0000}"/>
    <cellStyle name="Normal 9 3 8 2 7" xfId="25000" xr:uid="{00000000-0005-0000-0000-0000A47D0000}"/>
    <cellStyle name="Normal 9 3 8 2 8" xfId="38334" xr:uid="{00000000-0005-0000-0000-0000A57D0000}"/>
    <cellStyle name="Normal 9 3 8 3" xfId="1834" xr:uid="{00000000-0005-0000-0000-0000A67D0000}"/>
    <cellStyle name="Normal 9 3 8 3 2" xfId="1835" xr:uid="{00000000-0005-0000-0000-0000A77D0000}"/>
    <cellStyle name="Normal 9 3 8 3 2 2" xfId="3863" xr:uid="{00000000-0005-0000-0000-0000A87D0000}"/>
    <cellStyle name="Normal 9 3 8 3 2 2 2" xfId="8096" xr:uid="{00000000-0005-0000-0000-0000A97D0000}"/>
    <cellStyle name="Normal 9 3 8 3 2 2 2 2" xfId="19116" xr:uid="{00000000-0005-0000-0000-0000AA7D0000}"/>
    <cellStyle name="Normal 9 3 8 3 2 2 2 3" xfId="30767" xr:uid="{00000000-0005-0000-0000-0000AB7D0000}"/>
    <cellStyle name="Normal 9 3 8 3 2 2 2 4" xfId="38335" xr:uid="{00000000-0005-0000-0000-0000AC7D0000}"/>
    <cellStyle name="Normal 9 3 8 3 2 2 3" xfId="13313" xr:uid="{00000000-0005-0000-0000-0000AD7D0000}"/>
    <cellStyle name="Normal 9 3 8 3 2 2 4" xfId="25008" xr:uid="{00000000-0005-0000-0000-0000AE7D0000}"/>
    <cellStyle name="Normal 9 3 8 3 2 2 5" xfId="38336" xr:uid="{00000000-0005-0000-0000-0000AF7D0000}"/>
    <cellStyle name="Normal 9 3 8 3 2 3" xfId="6364" xr:uid="{00000000-0005-0000-0000-0000B07D0000}"/>
    <cellStyle name="Normal 9 3 8 3 2 3 2" xfId="19117" xr:uid="{00000000-0005-0000-0000-0000B17D0000}"/>
    <cellStyle name="Normal 9 3 8 3 2 3 2 2" xfId="30768" xr:uid="{00000000-0005-0000-0000-0000B27D0000}"/>
    <cellStyle name="Normal 9 3 8 3 2 3 3" xfId="13314" xr:uid="{00000000-0005-0000-0000-0000B37D0000}"/>
    <cellStyle name="Normal 9 3 8 3 2 3 4" xfId="25009" xr:uid="{00000000-0005-0000-0000-0000B47D0000}"/>
    <cellStyle name="Normal 9 3 8 3 2 3 5" xfId="38337" xr:uid="{00000000-0005-0000-0000-0000B57D0000}"/>
    <cellStyle name="Normal 9 3 8 3 2 4" xfId="19115" xr:uid="{00000000-0005-0000-0000-0000B67D0000}"/>
    <cellStyle name="Normal 9 3 8 3 2 4 2" xfId="30766" xr:uid="{00000000-0005-0000-0000-0000B77D0000}"/>
    <cellStyle name="Normal 9 3 8 3 2 5" xfId="13312" xr:uid="{00000000-0005-0000-0000-0000B87D0000}"/>
    <cellStyle name="Normal 9 3 8 3 2 6" xfId="25007" xr:uid="{00000000-0005-0000-0000-0000B97D0000}"/>
    <cellStyle name="Normal 9 3 8 3 2 7" xfId="38338" xr:uid="{00000000-0005-0000-0000-0000BA7D0000}"/>
    <cellStyle name="Normal 9 3 8 3 3" xfId="3862" xr:uid="{00000000-0005-0000-0000-0000BB7D0000}"/>
    <cellStyle name="Normal 9 3 8 3 3 2" xfId="8095" xr:uid="{00000000-0005-0000-0000-0000BC7D0000}"/>
    <cellStyle name="Normal 9 3 8 3 3 2 2" xfId="19118" xr:uid="{00000000-0005-0000-0000-0000BD7D0000}"/>
    <cellStyle name="Normal 9 3 8 3 3 2 3" xfId="30769" xr:uid="{00000000-0005-0000-0000-0000BE7D0000}"/>
    <cellStyle name="Normal 9 3 8 3 3 2 4" xfId="38339" xr:uid="{00000000-0005-0000-0000-0000BF7D0000}"/>
    <cellStyle name="Normal 9 3 8 3 3 3" xfId="13315" xr:uid="{00000000-0005-0000-0000-0000C07D0000}"/>
    <cellStyle name="Normal 9 3 8 3 3 4" xfId="25010" xr:uid="{00000000-0005-0000-0000-0000C17D0000}"/>
    <cellStyle name="Normal 9 3 8 3 3 5" xfId="38340" xr:uid="{00000000-0005-0000-0000-0000C27D0000}"/>
    <cellStyle name="Normal 9 3 8 3 4" xfId="4956" xr:uid="{00000000-0005-0000-0000-0000C37D0000}"/>
    <cellStyle name="Normal 9 3 8 3 4 2" xfId="19119" xr:uid="{00000000-0005-0000-0000-0000C47D0000}"/>
    <cellStyle name="Normal 9 3 8 3 4 2 2" xfId="30770" xr:uid="{00000000-0005-0000-0000-0000C57D0000}"/>
    <cellStyle name="Normal 9 3 8 3 4 3" xfId="13316" xr:uid="{00000000-0005-0000-0000-0000C67D0000}"/>
    <cellStyle name="Normal 9 3 8 3 4 4" xfId="25011" xr:uid="{00000000-0005-0000-0000-0000C77D0000}"/>
    <cellStyle name="Normal 9 3 8 3 4 5" xfId="38341" xr:uid="{00000000-0005-0000-0000-0000C87D0000}"/>
    <cellStyle name="Normal 9 3 8 3 5" xfId="19114" xr:uid="{00000000-0005-0000-0000-0000C97D0000}"/>
    <cellStyle name="Normal 9 3 8 3 5 2" xfId="30765" xr:uid="{00000000-0005-0000-0000-0000CA7D0000}"/>
    <cellStyle name="Normal 9 3 8 3 6" xfId="13311" xr:uid="{00000000-0005-0000-0000-0000CB7D0000}"/>
    <cellStyle name="Normal 9 3 8 3 7" xfId="25006" xr:uid="{00000000-0005-0000-0000-0000CC7D0000}"/>
    <cellStyle name="Normal 9 3 8 3 8" xfId="38342" xr:uid="{00000000-0005-0000-0000-0000CD7D0000}"/>
    <cellStyle name="Normal 9 3 8 4" xfId="1836" xr:uid="{00000000-0005-0000-0000-0000CE7D0000}"/>
    <cellStyle name="Normal 9 3 8 4 2" xfId="1837" xr:uid="{00000000-0005-0000-0000-0000CF7D0000}"/>
    <cellStyle name="Normal 9 3 8 4 2 2" xfId="3865" xr:uid="{00000000-0005-0000-0000-0000D07D0000}"/>
    <cellStyle name="Normal 9 3 8 4 2 2 2" xfId="8098" xr:uid="{00000000-0005-0000-0000-0000D17D0000}"/>
    <cellStyle name="Normal 9 3 8 4 2 2 2 2" xfId="19122" xr:uid="{00000000-0005-0000-0000-0000D27D0000}"/>
    <cellStyle name="Normal 9 3 8 4 2 2 2 3" xfId="30773" xr:uid="{00000000-0005-0000-0000-0000D37D0000}"/>
    <cellStyle name="Normal 9 3 8 4 2 2 2 4" xfId="38343" xr:uid="{00000000-0005-0000-0000-0000D47D0000}"/>
    <cellStyle name="Normal 9 3 8 4 2 2 3" xfId="13319" xr:uid="{00000000-0005-0000-0000-0000D57D0000}"/>
    <cellStyle name="Normal 9 3 8 4 2 2 4" xfId="25014" xr:uid="{00000000-0005-0000-0000-0000D67D0000}"/>
    <cellStyle name="Normal 9 3 8 4 2 2 5" xfId="38344" xr:uid="{00000000-0005-0000-0000-0000D77D0000}"/>
    <cellStyle name="Normal 9 3 8 4 2 3" xfId="6365" xr:uid="{00000000-0005-0000-0000-0000D87D0000}"/>
    <cellStyle name="Normal 9 3 8 4 2 3 2" xfId="19123" xr:uid="{00000000-0005-0000-0000-0000D97D0000}"/>
    <cellStyle name="Normal 9 3 8 4 2 3 2 2" xfId="30774" xr:uid="{00000000-0005-0000-0000-0000DA7D0000}"/>
    <cellStyle name="Normal 9 3 8 4 2 3 3" xfId="13320" xr:uid="{00000000-0005-0000-0000-0000DB7D0000}"/>
    <cellStyle name="Normal 9 3 8 4 2 3 4" xfId="25015" xr:uid="{00000000-0005-0000-0000-0000DC7D0000}"/>
    <cellStyle name="Normal 9 3 8 4 2 3 5" xfId="38345" xr:uid="{00000000-0005-0000-0000-0000DD7D0000}"/>
    <cellStyle name="Normal 9 3 8 4 2 4" xfId="19121" xr:uid="{00000000-0005-0000-0000-0000DE7D0000}"/>
    <cellStyle name="Normal 9 3 8 4 2 4 2" xfId="30772" xr:uid="{00000000-0005-0000-0000-0000DF7D0000}"/>
    <cellStyle name="Normal 9 3 8 4 2 5" xfId="13318" xr:uid="{00000000-0005-0000-0000-0000E07D0000}"/>
    <cellStyle name="Normal 9 3 8 4 2 6" xfId="25013" xr:uid="{00000000-0005-0000-0000-0000E17D0000}"/>
    <cellStyle name="Normal 9 3 8 4 2 7" xfId="38346" xr:uid="{00000000-0005-0000-0000-0000E27D0000}"/>
    <cellStyle name="Normal 9 3 8 4 3" xfId="3864" xr:uid="{00000000-0005-0000-0000-0000E37D0000}"/>
    <cellStyle name="Normal 9 3 8 4 3 2" xfId="8097" xr:uid="{00000000-0005-0000-0000-0000E47D0000}"/>
    <cellStyle name="Normal 9 3 8 4 3 2 2" xfId="19124" xr:uid="{00000000-0005-0000-0000-0000E57D0000}"/>
    <cellStyle name="Normal 9 3 8 4 3 2 3" xfId="30775" xr:uid="{00000000-0005-0000-0000-0000E67D0000}"/>
    <cellStyle name="Normal 9 3 8 4 3 2 4" xfId="38347" xr:uid="{00000000-0005-0000-0000-0000E77D0000}"/>
    <cellStyle name="Normal 9 3 8 4 3 3" xfId="13321" xr:uid="{00000000-0005-0000-0000-0000E87D0000}"/>
    <cellStyle name="Normal 9 3 8 4 3 4" xfId="25016" xr:uid="{00000000-0005-0000-0000-0000E97D0000}"/>
    <cellStyle name="Normal 9 3 8 4 3 5" xfId="38348" xr:uid="{00000000-0005-0000-0000-0000EA7D0000}"/>
    <cellStyle name="Normal 9 3 8 4 4" xfId="5407" xr:uid="{00000000-0005-0000-0000-0000EB7D0000}"/>
    <cellStyle name="Normal 9 3 8 4 4 2" xfId="19125" xr:uid="{00000000-0005-0000-0000-0000EC7D0000}"/>
    <cellStyle name="Normal 9 3 8 4 4 2 2" xfId="30776" xr:uid="{00000000-0005-0000-0000-0000ED7D0000}"/>
    <cellStyle name="Normal 9 3 8 4 4 3" xfId="13322" xr:uid="{00000000-0005-0000-0000-0000EE7D0000}"/>
    <cellStyle name="Normal 9 3 8 4 4 4" xfId="25017" xr:uid="{00000000-0005-0000-0000-0000EF7D0000}"/>
    <cellStyle name="Normal 9 3 8 4 4 5" xfId="38349" xr:uid="{00000000-0005-0000-0000-0000F07D0000}"/>
    <cellStyle name="Normal 9 3 8 4 5" xfId="19120" xr:uid="{00000000-0005-0000-0000-0000F17D0000}"/>
    <cellStyle name="Normal 9 3 8 4 5 2" xfId="30771" xr:uid="{00000000-0005-0000-0000-0000F27D0000}"/>
    <cellStyle name="Normal 9 3 8 4 6" xfId="13317" xr:uid="{00000000-0005-0000-0000-0000F37D0000}"/>
    <cellStyle name="Normal 9 3 8 4 7" xfId="25012" xr:uid="{00000000-0005-0000-0000-0000F47D0000}"/>
    <cellStyle name="Normal 9 3 8 4 8" xfId="38350" xr:uid="{00000000-0005-0000-0000-0000F57D0000}"/>
    <cellStyle name="Normal 9 3 8 5" xfId="1838" xr:uid="{00000000-0005-0000-0000-0000F67D0000}"/>
    <cellStyle name="Normal 9 3 8 5 2" xfId="3866" xr:uid="{00000000-0005-0000-0000-0000F77D0000}"/>
    <cellStyle name="Normal 9 3 8 5 2 2" xfId="8099" xr:uid="{00000000-0005-0000-0000-0000F87D0000}"/>
    <cellStyle name="Normal 9 3 8 5 2 2 2" xfId="19127" xr:uid="{00000000-0005-0000-0000-0000F97D0000}"/>
    <cellStyle name="Normal 9 3 8 5 2 2 3" xfId="30778" xr:uid="{00000000-0005-0000-0000-0000FA7D0000}"/>
    <cellStyle name="Normal 9 3 8 5 2 2 4" xfId="38351" xr:uid="{00000000-0005-0000-0000-0000FB7D0000}"/>
    <cellStyle name="Normal 9 3 8 5 2 3" xfId="13324" xr:uid="{00000000-0005-0000-0000-0000FC7D0000}"/>
    <cellStyle name="Normal 9 3 8 5 2 4" xfId="25019" xr:uid="{00000000-0005-0000-0000-0000FD7D0000}"/>
    <cellStyle name="Normal 9 3 8 5 2 5" xfId="38352" xr:uid="{00000000-0005-0000-0000-0000FE7D0000}"/>
    <cellStyle name="Normal 9 3 8 5 3" xfId="6366" xr:uid="{00000000-0005-0000-0000-0000FF7D0000}"/>
    <cellStyle name="Normal 9 3 8 5 3 2" xfId="19128" xr:uid="{00000000-0005-0000-0000-0000007E0000}"/>
    <cellStyle name="Normal 9 3 8 5 3 2 2" xfId="30779" xr:uid="{00000000-0005-0000-0000-0000017E0000}"/>
    <cellStyle name="Normal 9 3 8 5 3 3" xfId="13325" xr:uid="{00000000-0005-0000-0000-0000027E0000}"/>
    <cellStyle name="Normal 9 3 8 5 3 4" xfId="25020" xr:uid="{00000000-0005-0000-0000-0000037E0000}"/>
    <cellStyle name="Normal 9 3 8 5 3 5" xfId="38353" xr:uid="{00000000-0005-0000-0000-0000047E0000}"/>
    <cellStyle name="Normal 9 3 8 5 4" xfId="19126" xr:uid="{00000000-0005-0000-0000-0000057E0000}"/>
    <cellStyle name="Normal 9 3 8 5 4 2" xfId="30777" xr:uid="{00000000-0005-0000-0000-0000067E0000}"/>
    <cellStyle name="Normal 9 3 8 5 5" xfId="13323" xr:uid="{00000000-0005-0000-0000-0000077E0000}"/>
    <cellStyle name="Normal 9 3 8 5 6" xfId="25018" xr:uid="{00000000-0005-0000-0000-0000087E0000}"/>
    <cellStyle name="Normal 9 3 8 5 7" xfId="38354" xr:uid="{00000000-0005-0000-0000-0000097E0000}"/>
    <cellStyle name="Normal 9 3 8 6" xfId="3859" xr:uid="{00000000-0005-0000-0000-00000A7E0000}"/>
    <cellStyle name="Normal 9 3 8 6 2" xfId="8092" xr:uid="{00000000-0005-0000-0000-00000B7E0000}"/>
    <cellStyle name="Normal 9 3 8 6 2 2" xfId="19129" xr:uid="{00000000-0005-0000-0000-00000C7E0000}"/>
    <cellStyle name="Normal 9 3 8 6 2 3" xfId="30780" xr:uid="{00000000-0005-0000-0000-00000D7E0000}"/>
    <cellStyle name="Normal 9 3 8 6 2 4" xfId="38355" xr:uid="{00000000-0005-0000-0000-00000E7E0000}"/>
    <cellStyle name="Normal 9 3 8 6 3" xfId="13326" xr:uid="{00000000-0005-0000-0000-00000F7E0000}"/>
    <cellStyle name="Normal 9 3 8 6 4" xfId="25021" xr:uid="{00000000-0005-0000-0000-0000107E0000}"/>
    <cellStyle name="Normal 9 3 8 6 5" xfId="38356" xr:uid="{00000000-0005-0000-0000-0000117E0000}"/>
    <cellStyle name="Normal 9 3 8 7" xfId="4714" xr:uid="{00000000-0005-0000-0000-0000127E0000}"/>
    <cellStyle name="Normal 9 3 8 7 2" xfId="19130" xr:uid="{00000000-0005-0000-0000-0000137E0000}"/>
    <cellStyle name="Normal 9 3 8 7 2 2" xfId="30781" xr:uid="{00000000-0005-0000-0000-0000147E0000}"/>
    <cellStyle name="Normal 9 3 8 7 3" xfId="13327" xr:uid="{00000000-0005-0000-0000-0000157E0000}"/>
    <cellStyle name="Normal 9 3 8 7 4" xfId="25022" xr:uid="{00000000-0005-0000-0000-0000167E0000}"/>
    <cellStyle name="Normal 9 3 8 7 5" xfId="38357" xr:uid="{00000000-0005-0000-0000-0000177E0000}"/>
    <cellStyle name="Normal 9 3 8 8" xfId="19107" xr:uid="{00000000-0005-0000-0000-0000187E0000}"/>
    <cellStyle name="Normal 9 3 8 8 2" xfId="30758" xr:uid="{00000000-0005-0000-0000-0000197E0000}"/>
    <cellStyle name="Normal 9 3 8 9" xfId="13304" xr:uid="{00000000-0005-0000-0000-00001A7E0000}"/>
    <cellStyle name="Normal 9 3 9" xfId="1839" xr:uid="{00000000-0005-0000-0000-00001B7E0000}"/>
    <cellStyle name="Normal 9 3 9 2" xfId="1840" xr:uid="{00000000-0005-0000-0000-00001C7E0000}"/>
    <cellStyle name="Normal 9 3 9 2 2" xfId="3868" xr:uid="{00000000-0005-0000-0000-00001D7E0000}"/>
    <cellStyle name="Normal 9 3 9 2 2 2" xfId="8101" xr:uid="{00000000-0005-0000-0000-00001E7E0000}"/>
    <cellStyle name="Normal 9 3 9 2 2 2 2" xfId="19133" xr:uid="{00000000-0005-0000-0000-00001F7E0000}"/>
    <cellStyle name="Normal 9 3 9 2 2 2 3" xfId="30784" xr:uid="{00000000-0005-0000-0000-0000207E0000}"/>
    <cellStyle name="Normal 9 3 9 2 2 2 4" xfId="38358" xr:uid="{00000000-0005-0000-0000-0000217E0000}"/>
    <cellStyle name="Normal 9 3 9 2 2 3" xfId="13330" xr:uid="{00000000-0005-0000-0000-0000227E0000}"/>
    <cellStyle name="Normal 9 3 9 2 2 4" xfId="25025" xr:uid="{00000000-0005-0000-0000-0000237E0000}"/>
    <cellStyle name="Normal 9 3 9 2 2 5" xfId="38359" xr:uid="{00000000-0005-0000-0000-0000247E0000}"/>
    <cellStyle name="Normal 9 3 9 2 3" xfId="6367" xr:uid="{00000000-0005-0000-0000-0000257E0000}"/>
    <cellStyle name="Normal 9 3 9 2 3 2" xfId="19134" xr:uid="{00000000-0005-0000-0000-0000267E0000}"/>
    <cellStyle name="Normal 9 3 9 2 3 2 2" xfId="30785" xr:uid="{00000000-0005-0000-0000-0000277E0000}"/>
    <cellStyle name="Normal 9 3 9 2 3 3" xfId="13331" xr:uid="{00000000-0005-0000-0000-0000287E0000}"/>
    <cellStyle name="Normal 9 3 9 2 3 4" xfId="25026" xr:uid="{00000000-0005-0000-0000-0000297E0000}"/>
    <cellStyle name="Normal 9 3 9 2 3 5" xfId="38360" xr:uid="{00000000-0005-0000-0000-00002A7E0000}"/>
    <cellStyle name="Normal 9 3 9 2 4" xfId="19132" xr:uid="{00000000-0005-0000-0000-00002B7E0000}"/>
    <cellStyle name="Normal 9 3 9 2 4 2" xfId="30783" xr:uid="{00000000-0005-0000-0000-00002C7E0000}"/>
    <cellStyle name="Normal 9 3 9 2 5" xfId="13329" xr:uid="{00000000-0005-0000-0000-00002D7E0000}"/>
    <cellStyle name="Normal 9 3 9 2 6" xfId="25024" xr:uid="{00000000-0005-0000-0000-00002E7E0000}"/>
    <cellStyle name="Normal 9 3 9 2 7" xfId="38361" xr:uid="{00000000-0005-0000-0000-00002F7E0000}"/>
    <cellStyle name="Normal 9 3 9 3" xfId="3867" xr:uid="{00000000-0005-0000-0000-0000307E0000}"/>
    <cellStyle name="Normal 9 3 9 3 2" xfId="8100" xr:uid="{00000000-0005-0000-0000-0000317E0000}"/>
    <cellStyle name="Normal 9 3 9 3 2 2" xfId="19135" xr:uid="{00000000-0005-0000-0000-0000327E0000}"/>
    <cellStyle name="Normal 9 3 9 3 2 3" xfId="30786" xr:uid="{00000000-0005-0000-0000-0000337E0000}"/>
    <cellStyle name="Normal 9 3 9 3 2 4" xfId="38362" xr:uid="{00000000-0005-0000-0000-0000347E0000}"/>
    <cellStyle name="Normal 9 3 9 3 3" xfId="13332" xr:uid="{00000000-0005-0000-0000-0000357E0000}"/>
    <cellStyle name="Normal 9 3 9 3 4" xfId="25027" xr:uid="{00000000-0005-0000-0000-0000367E0000}"/>
    <cellStyle name="Normal 9 3 9 3 5" xfId="38363" xr:uid="{00000000-0005-0000-0000-0000377E0000}"/>
    <cellStyle name="Normal 9 3 9 4" xfId="5078" xr:uid="{00000000-0005-0000-0000-0000387E0000}"/>
    <cellStyle name="Normal 9 3 9 4 2" xfId="19136" xr:uid="{00000000-0005-0000-0000-0000397E0000}"/>
    <cellStyle name="Normal 9 3 9 4 2 2" xfId="30787" xr:uid="{00000000-0005-0000-0000-00003A7E0000}"/>
    <cellStyle name="Normal 9 3 9 4 3" xfId="13333" xr:uid="{00000000-0005-0000-0000-00003B7E0000}"/>
    <cellStyle name="Normal 9 3 9 4 4" xfId="25028" xr:uid="{00000000-0005-0000-0000-00003C7E0000}"/>
    <cellStyle name="Normal 9 3 9 4 5" xfId="38364" xr:uid="{00000000-0005-0000-0000-00003D7E0000}"/>
    <cellStyle name="Normal 9 3 9 5" xfId="19131" xr:uid="{00000000-0005-0000-0000-00003E7E0000}"/>
    <cellStyle name="Normal 9 3 9 5 2" xfId="30782" xr:uid="{00000000-0005-0000-0000-00003F7E0000}"/>
    <cellStyle name="Normal 9 3 9 6" xfId="13328" xr:uid="{00000000-0005-0000-0000-0000407E0000}"/>
    <cellStyle name="Normal 9 3 9 7" xfId="25023" xr:uid="{00000000-0005-0000-0000-0000417E0000}"/>
    <cellStyle name="Normal 9 3 9 8" xfId="38365" xr:uid="{00000000-0005-0000-0000-0000427E0000}"/>
    <cellStyle name="Normal 9 4" xfId="1841" xr:uid="{00000000-0005-0000-0000-0000437E0000}"/>
    <cellStyle name="Normal 9 4 10" xfId="19137" xr:uid="{00000000-0005-0000-0000-0000447E0000}"/>
    <cellStyle name="Normal 9 4 10 2" xfId="30788" xr:uid="{00000000-0005-0000-0000-0000457E0000}"/>
    <cellStyle name="Normal 9 4 11" xfId="13334" xr:uid="{00000000-0005-0000-0000-0000467E0000}"/>
    <cellStyle name="Normal 9 4 12" xfId="25029" xr:uid="{00000000-0005-0000-0000-0000477E0000}"/>
    <cellStyle name="Normal 9 4 13" xfId="38366" xr:uid="{00000000-0005-0000-0000-0000487E0000}"/>
    <cellStyle name="Normal 9 4 2" xfId="1842" xr:uid="{00000000-0005-0000-0000-0000497E0000}"/>
    <cellStyle name="Normal 9 4 2 10" xfId="25030" xr:uid="{00000000-0005-0000-0000-00004A7E0000}"/>
    <cellStyle name="Normal 9 4 2 11" xfId="38367" xr:uid="{00000000-0005-0000-0000-00004B7E0000}"/>
    <cellStyle name="Normal 9 4 2 2" xfId="1843" xr:uid="{00000000-0005-0000-0000-00004C7E0000}"/>
    <cellStyle name="Normal 9 4 2 2 2" xfId="1844" xr:uid="{00000000-0005-0000-0000-00004D7E0000}"/>
    <cellStyle name="Normal 9 4 2 2 2 2" xfId="3872" xr:uid="{00000000-0005-0000-0000-00004E7E0000}"/>
    <cellStyle name="Normal 9 4 2 2 2 2 2" xfId="8105" xr:uid="{00000000-0005-0000-0000-00004F7E0000}"/>
    <cellStyle name="Normal 9 4 2 2 2 2 2 2" xfId="19141" xr:uid="{00000000-0005-0000-0000-0000507E0000}"/>
    <cellStyle name="Normal 9 4 2 2 2 2 2 3" xfId="30792" xr:uid="{00000000-0005-0000-0000-0000517E0000}"/>
    <cellStyle name="Normal 9 4 2 2 2 2 2 4" xfId="38368" xr:uid="{00000000-0005-0000-0000-0000527E0000}"/>
    <cellStyle name="Normal 9 4 2 2 2 2 3" xfId="13338" xr:uid="{00000000-0005-0000-0000-0000537E0000}"/>
    <cellStyle name="Normal 9 4 2 2 2 2 4" xfId="25033" xr:uid="{00000000-0005-0000-0000-0000547E0000}"/>
    <cellStyle name="Normal 9 4 2 2 2 2 5" xfId="38369" xr:uid="{00000000-0005-0000-0000-0000557E0000}"/>
    <cellStyle name="Normal 9 4 2 2 2 3" xfId="6368" xr:uid="{00000000-0005-0000-0000-0000567E0000}"/>
    <cellStyle name="Normal 9 4 2 2 2 3 2" xfId="19142" xr:uid="{00000000-0005-0000-0000-0000577E0000}"/>
    <cellStyle name="Normal 9 4 2 2 2 3 2 2" xfId="30793" xr:uid="{00000000-0005-0000-0000-0000587E0000}"/>
    <cellStyle name="Normal 9 4 2 2 2 3 3" xfId="13339" xr:uid="{00000000-0005-0000-0000-0000597E0000}"/>
    <cellStyle name="Normal 9 4 2 2 2 3 4" xfId="25034" xr:uid="{00000000-0005-0000-0000-00005A7E0000}"/>
    <cellStyle name="Normal 9 4 2 2 2 3 5" xfId="38370" xr:uid="{00000000-0005-0000-0000-00005B7E0000}"/>
    <cellStyle name="Normal 9 4 2 2 2 4" xfId="19140" xr:uid="{00000000-0005-0000-0000-00005C7E0000}"/>
    <cellStyle name="Normal 9 4 2 2 2 4 2" xfId="30791" xr:uid="{00000000-0005-0000-0000-00005D7E0000}"/>
    <cellStyle name="Normal 9 4 2 2 2 5" xfId="13337" xr:uid="{00000000-0005-0000-0000-00005E7E0000}"/>
    <cellStyle name="Normal 9 4 2 2 2 6" xfId="25032" xr:uid="{00000000-0005-0000-0000-00005F7E0000}"/>
    <cellStyle name="Normal 9 4 2 2 2 7" xfId="38371" xr:uid="{00000000-0005-0000-0000-0000607E0000}"/>
    <cellStyle name="Normal 9 4 2 2 3" xfId="3871" xr:uid="{00000000-0005-0000-0000-0000617E0000}"/>
    <cellStyle name="Normal 9 4 2 2 3 2" xfId="8104" xr:uid="{00000000-0005-0000-0000-0000627E0000}"/>
    <cellStyle name="Normal 9 4 2 2 3 2 2" xfId="19143" xr:uid="{00000000-0005-0000-0000-0000637E0000}"/>
    <cellStyle name="Normal 9 4 2 2 3 2 3" xfId="30794" xr:uid="{00000000-0005-0000-0000-0000647E0000}"/>
    <cellStyle name="Normal 9 4 2 2 3 2 4" xfId="38372" xr:uid="{00000000-0005-0000-0000-0000657E0000}"/>
    <cellStyle name="Normal 9 4 2 2 3 3" xfId="13340" xr:uid="{00000000-0005-0000-0000-0000667E0000}"/>
    <cellStyle name="Normal 9 4 2 2 3 4" xfId="25035" xr:uid="{00000000-0005-0000-0000-0000677E0000}"/>
    <cellStyle name="Normal 9 4 2 2 3 5" xfId="38373" xr:uid="{00000000-0005-0000-0000-0000687E0000}"/>
    <cellStyle name="Normal 9 4 2 2 4" xfId="5118" xr:uid="{00000000-0005-0000-0000-0000697E0000}"/>
    <cellStyle name="Normal 9 4 2 2 4 2" xfId="19144" xr:uid="{00000000-0005-0000-0000-00006A7E0000}"/>
    <cellStyle name="Normal 9 4 2 2 4 2 2" xfId="30795" xr:uid="{00000000-0005-0000-0000-00006B7E0000}"/>
    <cellStyle name="Normal 9 4 2 2 4 3" xfId="13341" xr:uid="{00000000-0005-0000-0000-00006C7E0000}"/>
    <cellStyle name="Normal 9 4 2 2 4 4" xfId="25036" xr:uid="{00000000-0005-0000-0000-00006D7E0000}"/>
    <cellStyle name="Normal 9 4 2 2 4 5" xfId="38374" xr:uid="{00000000-0005-0000-0000-00006E7E0000}"/>
    <cellStyle name="Normal 9 4 2 2 5" xfId="19139" xr:uid="{00000000-0005-0000-0000-00006F7E0000}"/>
    <cellStyle name="Normal 9 4 2 2 5 2" xfId="30790" xr:uid="{00000000-0005-0000-0000-0000707E0000}"/>
    <cellStyle name="Normal 9 4 2 2 6" xfId="13336" xr:uid="{00000000-0005-0000-0000-0000717E0000}"/>
    <cellStyle name="Normal 9 4 2 2 7" xfId="25031" xr:uid="{00000000-0005-0000-0000-0000727E0000}"/>
    <cellStyle name="Normal 9 4 2 2 8" xfId="38375" xr:uid="{00000000-0005-0000-0000-0000737E0000}"/>
    <cellStyle name="Normal 9 4 2 3" xfId="1845" xr:uid="{00000000-0005-0000-0000-0000747E0000}"/>
    <cellStyle name="Normal 9 4 2 3 2" xfId="1846" xr:uid="{00000000-0005-0000-0000-0000757E0000}"/>
    <cellStyle name="Normal 9 4 2 3 2 2" xfId="3874" xr:uid="{00000000-0005-0000-0000-0000767E0000}"/>
    <cellStyle name="Normal 9 4 2 3 2 2 2" xfId="8107" xr:uid="{00000000-0005-0000-0000-0000777E0000}"/>
    <cellStyle name="Normal 9 4 2 3 2 2 2 2" xfId="19147" xr:uid="{00000000-0005-0000-0000-0000787E0000}"/>
    <cellStyle name="Normal 9 4 2 3 2 2 2 3" xfId="30798" xr:uid="{00000000-0005-0000-0000-0000797E0000}"/>
    <cellStyle name="Normal 9 4 2 3 2 2 2 4" xfId="38376" xr:uid="{00000000-0005-0000-0000-00007A7E0000}"/>
    <cellStyle name="Normal 9 4 2 3 2 2 3" xfId="13344" xr:uid="{00000000-0005-0000-0000-00007B7E0000}"/>
    <cellStyle name="Normal 9 4 2 3 2 2 4" xfId="25039" xr:uid="{00000000-0005-0000-0000-00007C7E0000}"/>
    <cellStyle name="Normal 9 4 2 3 2 2 5" xfId="38377" xr:uid="{00000000-0005-0000-0000-00007D7E0000}"/>
    <cellStyle name="Normal 9 4 2 3 2 3" xfId="6369" xr:uid="{00000000-0005-0000-0000-00007E7E0000}"/>
    <cellStyle name="Normal 9 4 2 3 2 3 2" xfId="19148" xr:uid="{00000000-0005-0000-0000-00007F7E0000}"/>
    <cellStyle name="Normal 9 4 2 3 2 3 2 2" xfId="30799" xr:uid="{00000000-0005-0000-0000-0000807E0000}"/>
    <cellStyle name="Normal 9 4 2 3 2 3 3" xfId="13345" xr:uid="{00000000-0005-0000-0000-0000817E0000}"/>
    <cellStyle name="Normal 9 4 2 3 2 3 4" xfId="25040" xr:uid="{00000000-0005-0000-0000-0000827E0000}"/>
    <cellStyle name="Normal 9 4 2 3 2 3 5" xfId="38378" xr:uid="{00000000-0005-0000-0000-0000837E0000}"/>
    <cellStyle name="Normal 9 4 2 3 2 4" xfId="19146" xr:uid="{00000000-0005-0000-0000-0000847E0000}"/>
    <cellStyle name="Normal 9 4 2 3 2 4 2" xfId="30797" xr:uid="{00000000-0005-0000-0000-0000857E0000}"/>
    <cellStyle name="Normal 9 4 2 3 2 5" xfId="13343" xr:uid="{00000000-0005-0000-0000-0000867E0000}"/>
    <cellStyle name="Normal 9 4 2 3 2 6" xfId="25038" xr:uid="{00000000-0005-0000-0000-0000877E0000}"/>
    <cellStyle name="Normal 9 4 2 3 2 7" xfId="38379" xr:uid="{00000000-0005-0000-0000-0000887E0000}"/>
    <cellStyle name="Normal 9 4 2 3 3" xfId="3873" xr:uid="{00000000-0005-0000-0000-0000897E0000}"/>
    <cellStyle name="Normal 9 4 2 3 3 2" xfId="8106" xr:uid="{00000000-0005-0000-0000-00008A7E0000}"/>
    <cellStyle name="Normal 9 4 2 3 3 2 2" xfId="19149" xr:uid="{00000000-0005-0000-0000-00008B7E0000}"/>
    <cellStyle name="Normal 9 4 2 3 3 2 3" xfId="30800" xr:uid="{00000000-0005-0000-0000-00008C7E0000}"/>
    <cellStyle name="Normal 9 4 2 3 3 2 4" xfId="38380" xr:uid="{00000000-0005-0000-0000-00008D7E0000}"/>
    <cellStyle name="Normal 9 4 2 3 3 3" xfId="13346" xr:uid="{00000000-0005-0000-0000-00008E7E0000}"/>
    <cellStyle name="Normal 9 4 2 3 3 4" xfId="25041" xr:uid="{00000000-0005-0000-0000-00008F7E0000}"/>
    <cellStyle name="Normal 9 4 2 3 3 5" xfId="38381" xr:uid="{00000000-0005-0000-0000-0000907E0000}"/>
    <cellStyle name="Normal 9 4 2 3 4" xfId="4876" xr:uid="{00000000-0005-0000-0000-0000917E0000}"/>
    <cellStyle name="Normal 9 4 2 3 4 2" xfId="19150" xr:uid="{00000000-0005-0000-0000-0000927E0000}"/>
    <cellStyle name="Normal 9 4 2 3 4 2 2" xfId="30801" xr:uid="{00000000-0005-0000-0000-0000937E0000}"/>
    <cellStyle name="Normal 9 4 2 3 4 3" xfId="13347" xr:uid="{00000000-0005-0000-0000-0000947E0000}"/>
    <cellStyle name="Normal 9 4 2 3 4 4" xfId="25042" xr:uid="{00000000-0005-0000-0000-0000957E0000}"/>
    <cellStyle name="Normal 9 4 2 3 4 5" xfId="38382" xr:uid="{00000000-0005-0000-0000-0000967E0000}"/>
    <cellStyle name="Normal 9 4 2 3 5" xfId="19145" xr:uid="{00000000-0005-0000-0000-0000977E0000}"/>
    <cellStyle name="Normal 9 4 2 3 5 2" xfId="30796" xr:uid="{00000000-0005-0000-0000-0000987E0000}"/>
    <cellStyle name="Normal 9 4 2 3 6" xfId="13342" xr:uid="{00000000-0005-0000-0000-0000997E0000}"/>
    <cellStyle name="Normal 9 4 2 3 7" xfId="25037" xr:uid="{00000000-0005-0000-0000-00009A7E0000}"/>
    <cellStyle name="Normal 9 4 2 3 8" xfId="38383" xr:uid="{00000000-0005-0000-0000-00009B7E0000}"/>
    <cellStyle name="Normal 9 4 2 4" xfId="1847" xr:uid="{00000000-0005-0000-0000-00009C7E0000}"/>
    <cellStyle name="Normal 9 4 2 4 2" xfId="1848" xr:uid="{00000000-0005-0000-0000-00009D7E0000}"/>
    <cellStyle name="Normal 9 4 2 4 2 2" xfId="3876" xr:uid="{00000000-0005-0000-0000-00009E7E0000}"/>
    <cellStyle name="Normal 9 4 2 4 2 2 2" xfId="8109" xr:uid="{00000000-0005-0000-0000-00009F7E0000}"/>
    <cellStyle name="Normal 9 4 2 4 2 2 2 2" xfId="19153" xr:uid="{00000000-0005-0000-0000-0000A07E0000}"/>
    <cellStyle name="Normal 9 4 2 4 2 2 2 3" xfId="30804" xr:uid="{00000000-0005-0000-0000-0000A17E0000}"/>
    <cellStyle name="Normal 9 4 2 4 2 2 2 4" xfId="38384" xr:uid="{00000000-0005-0000-0000-0000A27E0000}"/>
    <cellStyle name="Normal 9 4 2 4 2 2 3" xfId="13350" xr:uid="{00000000-0005-0000-0000-0000A37E0000}"/>
    <cellStyle name="Normal 9 4 2 4 2 2 4" xfId="25045" xr:uid="{00000000-0005-0000-0000-0000A47E0000}"/>
    <cellStyle name="Normal 9 4 2 4 2 2 5" xfId="38385" xr:uid="{00000000-0005-0000-0000-0000A57E0000}"/>
    <cellStyle name="Normal 9 4 2 4 2 3" xfId="6370" xr:uid="{00000000-0005-0000-0000-0000A67E0000}"/>
    <cellStyle name="Normal 9 4 2 4 2 3 2" xfId="19154" xr:uid="{00000000-0005-0000-0000-0000A77E0000}"/>
    <cellStyle name="Normal 9 4 2 4 2 3 2 2" xfId="30805" xr:uid="{00000000-0005-0000-0000-0000A87E0000}"/>
    <cellStyle name="Normal 9 4 2 4 2 3 3" xfId="13351" xr:uid="{00000000-0005-0000-0000-0000A97E0000}"/>
    <cellStyle name="Normal 9 4 2 4 2 3 4" xfId="25046" xr:uid="{00000000-0005-0000-0000-0000AA7E0000}"/>
    <cellStyle name="Normal 9 4 2 4 2 3 5" xfId="38386" xr:uid="{00000000-0005-0000-0000-0000AB7E0000}"/>
    <cellStyle name="Normal 9 4 2 4 2 4" xfId="19152" xr:uid="{00000000-0005-0000-0000-0000AC7E0000}"/>
    <cellStyle name="Normal 9 4 2 4 2 4 2" xfId="30803" xr:uid="{00000000-0005-0000-0000-0000AD7E0000}"/>
    <cellStyle name="Normal 9 4 2 4 2 5" xfId="13349" xr:uid="{00000000-0005-0000-0000-0000AE7E0000}"/>
    <cellStyle name="Normal 9 4 2 4 2 6" xfId="25044" xr:uid="{00000000-0005-0000-0000-0000AF7E0000}"/>
    <cellStyle name="Normal 9 4 2 4 2 7" xfId="38387" xr:uid="{00000000-0005-0000-0000-0000B07E0000}"/>
    <cellStyle name="Normal 9 4 2 4 3" xfId="3875" xr:uid="{00000000-0005-0000-0000-0000B17E0000}"/>
    <cellStyle name="Normal 9 4 2 4 3 2" xfId="8108" xr:uid="{00000000-0005-0000-0000-0000B27E0000}"/>
    <cellStyle name="Normal 9 4 2 4 3 2 2" xfId="19155" xr:uid="{00000000-0005-0000-0000-0000B37E0000}"/>
    <cellStyle name="Normal 9 4 2 4 3 2 3" xfId="30806" xr:uid="{00000000-0005-0000-0000-0000B47E0000}"/>
    <cellStyle name="Normal 9 4 2 4 3 2 4" xfId="38388" xr:uid="{00000000-0005-0000-0000-0000B57E0000}"/>
    <cellStyle name="Normal 9 4 2 4 3 3" xfId="13352" xr:uid="{00000000-0005-0000-0000-0000B67E0000}"/>
    <cellStyle name="Normal 9 4 2 4 3 4" xfId="25047" xr:uid="{00000000-0005-0000-0000-0000B77E0000}"/>
    <cellStyle name="Normal 9 4 2 4 3 5" xfId="38389" xr:uid="{00000000-0005-0000-0000-0000B87E0000}"/>
    <cellStyle name="Normal 9 4 2 4 4" xfId="5327" xr:uid="{00000000-0005-0000-0000-0000B97E0000}"/>
    <cellStyle name="Normal 9 4 2 4 4 2" xfId="19156" xr:uid="{00000000-0005-0000-0000-0000BA7E0000}"/>
    <cellStyle name="Normal 9 4 2 4 4 2 2" xfId="30807" xr:uid="{00000000-0005-0000-0000-0000BB7E0000}"/>
    <cellStyle name="Normal 9 4 2 4 4 3" xfId="13353" xr:uid="{00000000-0005-0000-0000-0000BC7E0000}"/>
    <cellStyle name="Normal 9 4 2 4 4 4" xfId="25048" xr:uid="{00000000-0005-0000-0000-0000BD7E0000}"/>
    <cellStyle name="Normal 9 4 2 4 4 5" xfId="38390" xr:uid="{00000000-0005-0000-0000-0000BE7E0000}"/>
    <cellStyle name="Normal 9 4 2 4 5" xfId="19151" xr:uid="{00000000-0005-0000-0000-0000BF7E0000}"/>
    <cellStyle name="Normal 9 4 2 4 5 2" xfId="30802" xr:uid="{00000000-0005-0000-0000-0000C07E0000}"/>
    <cellStyle name="Normal 9 4 2 4 6" xfId="13348" xr:uid="{00000000-0005-0000-0000-0000C17E0000}"/>
    <cellStyle name="Normal 9 4 2 4 7" xfId="25043" xr:uid="{00000000-0005-0000-0000-0000C27E0000}"/>
    <cellStyle name="Normal 9 4 2 4 8" xfId="38391" xr:uid="{00000000-0005-0000-0000-0000C37E0000}"/>
    <cellStyle name="Normal 9 4 2 5" xfId="1849" xr:uid="{00000000-0005-0000-0000-0000C47E0000}"/>
    <cellStyle name="Normal 9 4 2 5 2" xfId="3877" xr:uid="{00000000-0005-0000-0000-0000C57E0000}"/>
    <cellStyle name="Normal 9 4 2 5 2 2" xfId="8110" xr:uid="{00000000-0005-0000-0000-0000C67E0000}"/>
    <cellStyle name="Normal 9 4 2 5 2 2 2" xfId="19158" xr:uid="{00000000-0005-0000-0000-0000C77E0000}"/>
    <cellStyle name="Normal 9 4 2 5 2 2 3" xfId="30809" xr:uid="{00000000-0005-0000-0000-0000C87E0000}"/>
    <cellStyle name="Normal 9 4 2 5 2 2 4" xfId="38392" xr:uid="{00000000-0005-0000-0000-0000C97E0000}"/>
    <cellStyle name="Normal 9 4 2 5 2 3" xfId="13355" xr:uid="{00000000-0005-0000-0000-0000CA7E0000}"/>
    <cellStyle name="Normal 9 4 2 5 2 4" xfId="25050" xr:uid="{00000000-0005-0000-0000-0000CB7E0000}"/>
    <cellStyle name="Normal 9 4 2 5 2 5" xfId="38393" xr:uid="{00000000-0005-0000-0000-0000CC7E0000}"/>
    <cellStyle name="Normal 9 4 2 5 3" xfId="6371" xr:uid="{00000000-0005-0000-0000-0000CD7E0000}"/>
    <cellStyle name="Normal 9 4 2 5 3 2" xfId="19159" xr:uid="{00000000-0005-0000-0000-0000CE7E0000}"/>
    <cellStyle name="Normal 9 4 2 5 3 2 2" xfId="30810" xr:uid="{00000000-0005-0000-0000-0000CF7E0000}"/>
    <cellStyle name="Normal 9 4 2 5 3 3" xfId="13356" xr:uid="{00000000-0005-0000-0000-0000D07E0000}"/>
    <cellStyle name="Normal 9 4 2 5 3 4" xfId="25051" xr:uid="{00000000-0005-0000-0000-0000D17E0000}"/>
    <cellStyle name="Normal 9 4 2 5 3 5" xfId="38394" xr:uid="{00000000-0005-0000-0000-0000D27E0000}"/>
    <cellStyle name="Normal 9 4 2 5 4" xfId="19157" xr:uid="{00000000-0005-0000-0000-0000D37E0000}"/>
    <cellStyle name="Normal 9 4 2 5 4 2" xfId="30808" xr:uid="{00000000-0005-0000-0000-0000D47E0000}"/>
    <cellStyle name="Normal 9 4 2 5 5" xfId="13354" xr:uid="{00000000-0005-0000-0000-0000D57E0000}"/>
    <cellStyle name="Normal 9 4 2 5 6" xfId="25049" xr:uid="{00000000-0005-0000-0000-0000D67E0000}"/>
    <cellStyle name="Normal 9 4 2 5 7" xfId="38395" xr:uid="{00000000-0005-0000-0000-0000D77E0000}"/>
    <cellStyle name="Normal 9 4 2 6" xfId="3870" xr:uid="{00000000-0005-0000-0000-0000D87E0000}"/>
    <cellStyle name="Normal 9 4 2 6 2" xfId="8103" xr:uid="{00000000-0005-0000-0000-0000D97E0000}"/>
    <cellStyle name="Normal 9 4 2 6 2 2" xfId="19160" xr:uid="{00000000-0005-0000-0000-0000DA7E0000}"/>
    <cellStyle name="Normal 9 4 2 6 2 3" xfId="30811" xr:uid="{00000000-0005-0000-0000-0000DB7E0000}"/>
    <cellStyle name="Normal 9 4 2 6 2 4" xfId="38396" xr:uid="{00000000-0005-0000-0000-0000DC7E0000}"/>
    <cellStyle name="Normal 9 4 2 6 3" xfId="13357" xr:uid="{00000000-0005-0000-0000-0000DD7E0000}"/>
    <cellStyle name="Normal 9 4 2 6 4" xfId="25052" xr:uid="{00000000-0005-0000-0000-0000DE7E0000}"/>
    <cellStyle name="Normal 9 4 2 6 5" xfId="38397" xr:uid="{00000000-0005-0000-0000-0000DF7E0000}"/>
    <cellStyle name="Normal 9 4 2 7" xfId="4634" xr:uid="{00000000-0005-0000-0000-0000E07E0000}"/>
    <cellStyle name="Normal 9 4 2 7 2" xfId="19161" xr:uid="{00000000-0005-0000-0000-0000E17E0000}"/>
    <cellStyle name="Normal 9 4 2 7 2 2" xfId="30812" xr:uid="{00000000-0005-0000-0000-0000E27E0000}"/>
    <cellStyle name="Normal 9 4 2 7 3" xfId="13358" xr:uid="{00000000-0005-0000-0000-0000E37E0000}"/>
    <cellStyle name="Normal 9 4 2 7 4" xfId="25053" xr:uid="{00000000-0005-0000-0000-0000E47E0000}"/>
    <cellStyle name="Normal 9 4 2 7 5" xfId="38398" xr:uid="{00000000-0005-0000-0000-0000E57E0000}"/>
    <cellStyle name="Normal 9 4 2 8" xfId="19138" xr:uid="{00000000-0005-0000-0000-0000E67E0000}"/>
    <cellStyle name="Normal 9 4 2 8 2" xfId="30789" xr:uid="{00000000-0005-0000-0000-0000E77E0000}"/>
    <cellStyle name="Normal 9 4 2 9" xfId="13335" xr:uid="{00000000-0005-0000-0000-0000E87E0000}"/>
    <cellStyle name="Normal 9 4 3" xfId="1850" xr:uid="{00000000-0005-0000-0000-0000E97E0000}"/>
    <cellStyle name="Normal 9 4 3 10" xfId="25054" xr:uid="{00000000-0005-0000-0000-0000EA7E0000}"/>
    <cellStyle name="Normal 9 4 3 11" xfId="38399" xr:uid="{00000000-0005-0000-0000-0000EB7E0000}"/>
    <cellStyle name="Normal 9 4 3 2" xfId="1851" xr:uid="{00000000-0005-0000-0000-0000EC7E0000}"/>
    <cellStyle name="Normal 9 4 3 2 2" xfId="1852" xr:uid="{00000000-0005-0000-0000-0000ED7E0000}"/>
    <cellStyle name="Normal 9 4 3 2 2 2" xfId="3880" xr:uid="{00000000-0005-0000-0000-0000EE7E0000}"/>
    <cellStyle name="Normal 9 4 3 2 2 2 2" xfId="8113" xr:uid="{00000000-0005-0000-0000-0000EF7E0000}"/>
    <cellStyle name="Normal 9 4 3 2 2 2 2 2" xfId="19165" xr:uid="{00000000-0005-0000-0000-0000F07E0000}"/>
    <cellStyle name="Normal 9 4 3 2 2 2 2 3" xfId="30816" xr:uid="{00000000-0005-0000-0000-0000F17E0000}"/>
    <cellStyle name="Normal 9 4 3 2 2 2 2 4" xfId="38400" xr:uid="{00000000-0005-0000-0000-0000F27E0000}"/>
    <cellStyle name="Normal 9 4 3 2 2 2 3" xfId="13362" xr:uid="{00000000-0005-0000-0000-0000F37E0000}"/>
    <cellStyle name="Normal 9 4 3 2 2 2 4" xfId="25057" xr:uid="{00000000-0005-0000-0000-0000F47E0000}"/>
    <cellStyle name="Normal 9 4 3 2 2 2 5" xfId="38401" xr:uid="{00000000-0005-0000-0000-0000F57E0000}"/>
    <cellStyle name="Normal 9 4 3 2 2 3" xfId="6372" xr:uid="{00000000-0005-0000-0000-0000F67E0000}"/>
    <cellStyle name="Normal 9 4 3 2 2 3 2" xfId="19166" xr:uid="{00000000-0005-0000-0000-0000F77E0000}"/>
    <cellStyle name="Normal 9 4 3 2 2 3 2 2" xfId="30817" xr:uid="{00000000-0005-0000-0000-0000F87E0000}"/>
    <cellStyle name="Normal 9 4 3 2 2 3 3" xfId="13363" xr:uid="{00000000-0005-0000-0000-0000F97E0000}"/>
    <cellStyle name="Normal 9 4 3 2 2 3 4" xfId="25058" xr:uid="{00000000-0005-0000-0000-0000FA7E0000}"/>
    <cellStyle name="Normal 9 4 3 2 2 3 5" xfId="38402" xr:uid="{00000000-0005-0000-0000-0000FB7E0000}"/>
    <cellStyle name="Normal 9 4 3 2 2 4" xfId="19164" xr:uid="{00000000-0005-0000-0000-0000FC7E0000}"/>
    <cellStyle name="Normal 9 4 3 2 2 4 2" xfId="30815" xr:uid="{00000000-0005-0000-0000-0000FD7E0000}"/>
    <cellStyle name="Normal 9 4 3 2 2 5" xfId="13361" xr:uid="{00000000-0005-0000-0000-0000FE7E0000}"/>
    <cellStyle name="Normal 9 4 3 2 2 6" xfId="25056" xr:uid="{00000000-0005-0000-0000-0000FF7E0000}"/>
    <cellStyle name="Normal 9 4 3 2 2 7" xfId="38403" xr:uid="{00000000-0005-0000-0000-0000007F0000}"/>
    <cellStyle name="Normal 9 4 3 2 3" xfId="3879" xr:uid="{00000000-0005-0000-0000-0000017F0000}"/>
    <cellStyle name="Normal 9 4 3 2 3 2" xfId="8112" xr:uid="{00000000-0005-0000-0000-0000027F0000}"/>
    <cellStyle name="Normal 9 4 3 2 3 2 2" xfId="19167" xr:uid="{00000000-0005-0000-0000-0000037F0000}"/>
    <cellStyle name="Normal 9 4 3 2 3 2 3" xfId="30818" xr:uid="{00000000-0005-0000-0000-0000047F0000}"/>
    <cellStyle name="Normal 9 4 3 2 3 2 4" xfId="38404" xr:uid="{00000000-0005-0000-0000-0000057F0000}"/>
    <cellStyle name="Normal 9 4 3 2 3 3" xfId="13364" xr:uid="{00000000-0005-0000-0000-0000067F0000}"/>
    <cellStyle name="Normal 9 4 3 2 3 4" xfId="25059" xr:uid="{00000000-0005-0000-0000-0000077F0000}"/>
    <cellStyle name="Normal 9 4 3 2 3 5" xfId="38405" xr:uid="{00000000-0005-0000-0000-0000087F0000}"/>
    <cellStyle name="Normal 9 4 3 2 4" xfId="5205" xr:uid="{00000000-0005-0000-0000-0000097F0000}"/>
    <cellStyle name="Normal 9 4 3 2 4 2" xfId="19168" xr:uid="{00000000-0005-0000-0000-00000A7F0000}"/>
    <cellStyle name="Normal 9 4 3 2 4 2 2" xfId="30819" xr:uid="{00000000-0005-0000-0000-00000B7F0000}"/>
    <cellStyle name="Normal 9 4 3 2 4 3" xfId="13365" xr:uid="{00000000-0005-0000-0000-00000C7F0000}"/>
    <cellStyle name="Normal 9 4 3 2 4 4" xfId="25060" xr:uid="{00000000-0005-0000-0000-00000D7F0000}"/>
    <cellStyle name="Normal 9 4 3 2 4 5" xfId="38406" xr:uid="{00000000-0005-0000-0000-00000E7F0000}"/>
    <cellStyle name="Normal 9 4 3 2 5" xfId="19163" xr:uid="{00000000-0005-0000-0000-00000F7F0000}"/>
    <cellStyle name="Normal 9 4 3 2 5 2" xfId="30814" xr:uid="{00000000-0005-0000-0000-0000107F0000}"/>
    <cellStyle name="Normal 9 4 3 2 6" xfId="13360" xr:uid="{00000000-0005-0000-0000-0000117F0000}"/>
    <cellStyle name="Normal 9 4 3 2 7" xfId="25055" xr:uid="{00000000-0005-0000-0000-0000127F0000}"/>
    <cellStyle name="Normal 9 4 3 2 8" xfId="38407" xr:uid="{00000000-0005-0000-0000-0000137F0000}"/>
    <cellStyle name="Normal 9 4 3 3" xfId="1853" xr:uid="{00000000-0005-0000-0000-0000147F0000}"/>
    <cellStyle name="Normal 9 4 3 3 2" xfId="1854" xr:uid="{00000000-0005-0000-0000-0000157F0000}"/>
    <cellStyle name="Normal 9 4 3 3 2 2" xfId="3882" xr:uid="{00000000-0005-0000-0000-0000167F0000}"/>
    <cellStyle name="Normal 9 4 3 3 2 2 2" xfId="8115" xr:uid="{00000000-0005-0000-0000-0000177F0000}"/>
    <cellStyle name="Normal 9 4 3 3 2 2 2 2" xfId="19171" xr:uid="{00000000-0005-0000-0000-0000187F0000}"/>
    <cellStyle name="Normal 9 4 3 3 2 2 2 3" xfId="30822" xr:uid="{00000000-0005-0000-0000-0000197F0000}"/>
    <cellStyle name="Normal 9 4 3 3 2 2 2 4" xfId="38408" xr:uid="{00000000-0005-0000-0000-00001A7F0000}"/>
    <cellStyle name="Normal 9 4 3 3 2 2 3" xfId="13368" xr:uid="{00000000-0005-0000-0000-00001B7F0000}"/>
    <cellStyle name="Normal 9 4 3 3 2 2 4" xfId="25063" xr:uid="{00000000-0005-0000-0000-00001C7F0000}"/>
    <cellStyle name="Normal 9 4 3 3 2 2 5" xfId="38409" xr:uid="{00000000-0005-0000-0000-00001D7F0000}"/>
    <cellStyle name="Normal 9 4 3 3 2 3" xfId="6373" xr:uid="{00000000-0005-0000-0000-00001E7F0000}"/>
    <cellStyle name="Normal 9 4 3 3 2 3 2" xfId="19172" xr:uid="{00000000-0005-0000-0000-00001F7F0000}"/>
    <cellStyle name="Normal 9 4 3 3 2 3 2 2" xfId="30823" xr:uid="{00000000-0005-0000-0000-0000207F0000}"/>
    <cellStyle name="Normal 9 4 3 3 2 3 3" xfId="13369" xr:uid="{00000000-0005-0000-0000-0000217F0000}"/>
    <cellStyle name="Normal 9 4 3 3 2 3 4" xfId="25064" xr:uid="{00000000-0005-0000-0000-0000227F0000}"/>
    <cellStyle name="Normal 9 4 3 3 2 3 5" xfId="38410" xr:uid="{00000000-0005-0000-0000-0000237F0000}"/>
    <cellStyle name="Normal 9 4 3 3 2 4" xfId="19170" xr:uid="{00000000-0005-0000-0000-0000247F0000}"/>
    <cellStyle name="Normal 9 4 3 3 2 4 2" xfId="30821" xr:uid="{00000000-0005-0000-0000-0000257F0000}"/>
    <cellStyle name="Normal 9 4 3 3 2 5" xfId="13367" xr:uid="{00000000-0005-0000-0000-0000267F0000}"/>
    <cellStyle name="Normal 9 4 3 3 2 6" xfId="25062" xr:uid="{00000000-0005-0000-0000-0000277F0000}"/>
    <cellStyle name="Normal 9 4 3 3 2 7" xfId="38411" xr:uid="{00000000-0005-0000-0000-0000287F0000}"/>
    <cellStyle name="Normal 9 4 3 3 3" xfId="3881" xr:uid="{00000000-0005-0000-0000-0000297F0000}"/>
    <cellStyle name="Normal 9 4 3 3 3 2" xfId="8114" xr:uid="{00000000-0005-0000-0000-00002A7F0000}"/>
    <cellStyle name="Normal 9 4 3 3 3 2 2" xfId="19173" xr:uid="{00000000-0005-0000-0000-00002B7F0000}"/>
    <cellStyle name="Normal 9 4 3 3 3 2 3" xfId="30824" xr:uid="{00000000-0005-0000-0000-00002C7F0000}"/>
    <cellStyle name="Normal 9 4 3 3 3 2 4" xfId="38412" xr:uid="{00000000-0005-0000-0000-00002D7F0000}"/>
    <cellStyle name="Normal 9 4 3 3 3 3" xfId="13370" xr:uid="{00000000-0005-0000-0000-00002E7F0000}"/>
    <cellStyle name="Normal 9 4 3 3 3 4" xfId="25065" xr:uid="{00000000-0005-0000-0000-00002F7F0000}"/>
    <cellStyle name="Normal 9 4 3 3 3 5" xfId="38413" xr:uid="{00000000-0005-0000-0000-0000307F0000}"/>
    <cellStyle name="Normal 9 4 3 3 4" xfId="4963" xr:uid="{00000000-0005-0000-0000-0000317F0000}"/>
    <cellStyle name="Normal 9 4 3 3 4 2" xfId="19174" xr:uid="{00000000-0005-0000-0000-0000327F0000}"/>
    <cellStyle name="Normal 9 4 3 3 4 2 2" xfId="30825" xr:uid="{00000000-0005-0000-0000-0000337F0000}"/>
    <cellStyle name="Normal 9 4 3 3 4 3" xfId="13371" xr:uid="{00000000-0005-0000-0000-0000347F0000}"/>
    <cellStyle name="Normal 9 4 3 3 4 4" xfId="25066" xr:uid="{00000000-0005-0000-0000-0000357F0000}"/>
    <cellStyle name="Normal 9 4 3 3 4 5" xfId="38414" xr:uid="{00000000-0005-0000-0000-0000367F0000}"/>
    <cellStyle name="Normal 9 4 3 3 5" xfId="19169" xr:uid="{00000000-0005-0000-0000-0000377F0000}"/>
    <cellStyle name="Normal 9 4 3 3 5 2" xfId="30820" xr:uid="{00000000-0005-0000-0000-0000387F0000}"/>
    <cellStyle name="Normal 9 4 3 3 6" xfId="13366" xr:uid="{00000000-0005-0000-0000-0000397F0000}"/>
    <cellStyle name="Normal 9 4 3 3 7" xfId="25061" xr:uid="{00000000-0005-0000-0000-00003A7F0000}"/>
    <cellStyle name="Normal 9 4 3 3 8" xfId="38415" xr:uid="{00000000-0005-0000-0000-00003B7F0000}"/>
    <cellStyle name="Normal 9 4 3 4" xfId="1855" xr:uid="{00000000-0005-0000-0000-00003C7F0000}"/>
    <cellStyle name="Normal 9 4 3 4 2" xfId="1856" xr:uid="{00000000-0005-0000-0000-00003D7F0000}"/>
    <cellStyle name="Normal 9 4 3 4 2 2" xfId="3884" xr:uid="{00000000-0005-0000-0000-00003E7F0000}"/>
    <cellStyle name="Normal 9 4 3 4 2 2 2" xfId="8117" xr:uid="{00000000-0005-0000-0000-00003F7F0000}"/>
    <cellStyle name="Normal 9 4 3 4 2 2 2 2" xfId="19177" xr:uid="{00000000-0005-0000-0000-0000407F0000}"/>
    <cellStyle name="Normal 9 4 3 4 2 2 2 3" xfId="30828" xr:uid="{00000000-0005-0000-0000-0000417F0000}"/>
    <cellStyle name="Normal 9 4 3 4 2 2 2 4" xfId="38416" xr:uid="{00000000-0005-0000-0000-0000427F0000}"/>
    <cellStyle name="Normal 9 4 3 4 2 2 3" xfId="13374" xr:uid="{00000000-0005-0000-0000-0000437F0000}"/>
    <cellStyle name="Normal 9 4 3 4 2 2 4" xfId="25069" xr:uid="{00000000-0005-0000-0000-0000447F0000}"/>
    <cellStyle name="Normal 9 4 3 4 2 2 5" xfId="38417" xr:uid="{00000000-0005-0000-0000-0000457F0000}"/>
    <cellStyle name="Normal 9 4 3 4 2 3" xfId="6374" xr:uid="{00000000-0005-0000-0000-0000467F0000}"/>
    <cellStyle name="Normal 9 4 3 4 2 3 2" xfId="19178" xr:uid="{00000000-0005-0000-0000-0000477F0000}"/>
    <cellStyle name="Normal 9 4 3 4 2 3 2 2" xfId="30829" xr:uid="{00000000-0005-0000-0000-0000487F0000}"/>
    <cellStyle name="Normal 9 4 3 4 2 3 3" xfId="13375" xr:uid="{00000000-0005-0000-0000-0000497F0000}"/>
    <cellStyle name="Normal 9 4 3 4 2 3 4" xfId="25070" xr:uid="{00000000-0005-0000-0000-00004A7F0000}"/>
    <cellStyle name="Normal 9 4 3 4 2 3 5" xfId="38418" xr:uid="{00000000-0005-0000-0000-00004B7F0000}"/>
    <cellStyle name="Normal 9 4 3 4 2 4" xfId="19176" xr:uid="{00000000-0005-0000-0000-00004C7F0000}"/>
    <cellStyle name="Normal 9 4 3 4 2 4 2" xfId="30827" xr:uid="{00000000-0005-0000-0000-00004D7F0000}"/>
    <cellStyle name="Normal 9 4 3 4 2 5" xfId="13373" xr:uid="{00000000-0005-0000-0000-00004E7F0000}"/>
    <cellStyle name="Normal 9 4 3 4 2 6" xfId="25068" xr:uid="{00000000-0005-0000-0000-00004F7F0000}"/>
    <cellStyle name="Normal 9 4 3 4 2 7" xfId="38419" xr:uid="{00000000-0005-0000-0000-0000507F0000}"/>
    <cellStyle name="Normal 9 4 3 4 3" xfId="3883" xr:uid="{00000000-0005-0000-0000-0000517F0000}"/>
    <cellStyle name="Normal 9 4 3 4 3 2" xfId="8116" xr:uid="{00000000-0005-0000-0000-0000527F0000}"/>
    <cellStyle name="Normal 9 4 3 4 3 2 2" xfId="19179" xr:uid="{00000000-0005-0000-0000-0000537F0000}"/>
    <cellStyle name="Normal 9 4 3 4 3 2 3" xfId="30830" xr:uid="{00000000-0005-0000-0000-0000547F0000}"/>
    <cellStyle name="Normal 9 4 3 4 3 2 4" xfId="38420" xr:uid="{00000000-0005-0000-0000-0000557F0000}"/>
    <cellStyle name="Normal 9 4 3 4 3 3" xfId="13376" xr:uid="{00000000-0005-0000-0000-0000567F0000}"/>
    <cellStyle name="Normal 9 4 3 4 3 4" xfId="25071" xr:uid="{00000000-0005-0000-0000-0000577F0000}"/>
    <cellStyle name="Normal 9 4 3 4 3 5" xfId="38421" xr:uid="{00000000-0005-0000-0000-0000587F0000}"/>
    <cellStyle name="Normal 9 4 3 4 4" xfId="5414" xr:uid="{00000000-0005-0000-0000-0000597F0000}"/>
    <cellStyle name="Normal 9 4 3 4 4 2" xfId="19180" xr:uid="{00000000-0005-0000-0000-00005A7F0000}"/>
    <cellStyle name="Normal 9 4 3 4 4 2 2" xfId="30831" xr:uid="{00000000-0005-0000-0000-00005B7F0000}"/>
    <cellStyle name="Normal 9 4 3 4 4 3" xfId="13377" xr:uid="{00000000-0005-0000-0000-00005C7F0000}"/>
    <cellStyle name="Normal 9 4 3 4 4 4" xfId="25072" xr:uid="{00000000-0005-0000-0000-00005D7F0000}"/>
    <cellStyle name="Normal 9 4 3 4 4 5" xfId="38422" xr:uid="{00000000-0005-0000-0000-00005E7F0000}"/>
    <cellStyle name="Normal 9 4 3 4 5" xfId="19175" xr:uid="{00000000-0005-0000-0000-00005F7F0000}"/>
    <cellStyle name="Normal 9 4 3 4 5 2" xfId="30826" xr:uid="{00000000-0005-0000-0000-0000607F0000}"/>
    <cellStyle name="Normal 9 4 3 4 6" xfId="13372" xr:uid="{00000000-0005-0000-0000-0000617F0000}"/>
    <cellStyle name="Normal 9 4 3 4 7" xfId="25067" xr:uid="{00000000-0005-0000-0000-0000627F0000}"/>
    <cellStyle name="Normal 9 4 3 4 8" xfId="38423" xr:uid="{00000000-0005-0000-0000-0000637F0000}"/>
    <cellStyle name="Normal 9 4 3 5" xfId="1857" xr:uid="{00000000-0005-0000-0000-0000647F0000}"/>
    <cellStyle name="Normal 9 4 3 5 2" xfId="3885" xr:uid="{00000000-0005-0000-0000-0000657F0000}"/>
    <cellStyle name="Normal 9 4 3 5 2 2" xfId="8118" xr:uid="{00000000-0005-0000-0000-0000667F0000}"/>
    <cellStyle name="Normal 9 4 3 5 2 2 2" xfId="19182" xr:uid="{00000000-0005-0000-0000-0000677F0000}"/>
    <cellStyle name="Normal 9 4 3 5 2 2 3" xfId="30833" xr:uid="{00000000-0005-0000-0000-0000687F0000}"/>
    <cellStyle name="Normal 9 4 3 5 2 2 4" xfId="38424" xr:uid="{00000000-0005-0000-0000-0000697F0000}"/>
    <cellStyle name="Normal 9 4 3 5 2 3" xfId="13379" xr:uid="{00000000-0005-0000-0000-00006A7F0000}"/>
    <cellStyle name="Normal 9 4 3 5 2 4" xfId="25074" xr:uid="{00000000-0005-0000-0000-00006B7F0000}"/>
    <cellStyle name="Normal 9 4 3 5 2 5" xfId="38425" xr:uid="{00000000-0005-0000-0000-00006C7F0000}"/>
    <cellStyle name="Normal 9 4 3 5 3" xfId="6375" xr:uid="{00000000-0005-0000-0000-00006D7F0000}"/>
    <cellStyle name="Normal 9 4 3 5 3 2" xfId="19183" xr:uid="{00000000-0005-0000-0000-00006E7F0000}"/>
    <cellStyle name="Normal 9 4 3 5 3 2 2" xfId="30834" xr:uid="{00000000-0005-0000-0000-00006F7F0000}"/>
    <cellStyle name="Normal 9 4 3 5 3 3" xfId="13380" xr:uid="{00000000-0005-0000-0000-0000707F0000}"/>
    <cellStyle name="Normal 9 4 3 5 3 4" xfId="25075" xr:uid="{00000000-0005-0000-0000-0000717F0000}"/>
    <cellStyle name="Normal 9 4 3 5 3 5" xfId="38426" xr:uid="{00000000-0005-0000-0000-0000727F0000}"/>
    <cellStyle name="Normal 9 4 3 5 4" xfId="19181" xr:uid="{00000000-0005-0000-0000-0000737F0000}"/>
    <cellStyle name="Normal 9 4 3 5 4 2" xfId="30832" xr:uid="{00000000-0005-0000-0000-0000747F0000}"/>
    <cellStyle name="Normal 9 4 3 5 5" xfId="13378" xr:uid="{00000000-0005-0000-0000-0000757F0000}"/>
    <cellStyle name="Normal 9 4 3 5 6" xfId="25073" xr:uid="{00000000-0005-0000-0000-0000767F0000}"/>
    <cellStyle name="Normal 9 4 3 5 7" xfId="38427" xr:uid="{00000000-0005-0000-0000-0000777F0000}"/>
    <cellStyle name="Normal 9 4 3 6" xfId="3878" xr:uid="{00000000-0005-0000-0000-0000787F0000}"/>
    <cellStyle name="Normal 9 4 3 6 2" xfId="8111" xr:uid="{00000000-0005-0000-0000-0000797F0000}"/>
    <cellStyle name="Normal 9 4 3 6 2 2" xfId="19184" xr:uid="{00000000-0005-0000-0000-00007A7F0000}"/>
    <cellStyle name="Normal 9 4 3 6 2 3" xfId="30835" xr:uid="{00000000-0005-0000-0000-00007B7F0000}"/>
    <cellStyle name="Normal 9 4 3 6 2 4" xfId="38428" xr:uid="{00000000-0005-0000-0000-00007C7F0000}"/>
    <cellStyle name="Normal 9 4 3 6 3" xfId="13381" xr:uid="{00000000-0005-0000-0000-00007D7F0000}"/>
    <cellStyle name="Normal 9 4 3 6 4" xfId="25076" xr:uid="{00000000-0005-0000-0000-00007E7F0000}"/>
    <cellStyle name="Normal 9 4 3 6 5" xfId="38429" xr:uid="{00000000-0005-0000-0000-00007F7F0000}"/>
    <cellStyle name="Normal 9 4 3 7" xfId="4721" xr:uid="{00000000-0005-0000-0000-0000807F0000}"/>
    <cellStyle name="Normal 9 4 3 7 2" xfId="19185" xr:uid="{00000000-0005-0000-0000-0000817F0000}"/>
    <cellStyle name="Normal 9 4 3 7 2 2" xfId="30836" xr:uid="{00000000-0005-0000-0000-0000827F0000}"/>
    <cellStyle name="Normal 9 4 3 7 3" xfId="13382" xr:uid="{00000000-0005-0000-0000-0000837F0000}"/>
    <cellStyle name="Normal 9 4 3 7 4" xfId="25077" xr:uid="{00000000-0005-0000-0000-0000847F0000}"/>
    <cellStyle name="Normal 9 4 3 7 5" xfId="38430" xr:uid="{00000000-0005-0000-0000-0000857F0000}"/>
    <cellStyle name="Normal 9 4 3 8" xfId="19162" xr:uid="{00000000-0005-0000-0000-0000867F0000}"/>
    <cellStyle name="Normal 9 4 3 8 2" xfId="30813" xr:uid="{00000000-0005-0000-0000-0000877F0000}"/>
    <cellStyle name="Normal 9 4 3 9" xfId="13359" xr:uid="{00000000-0005-0000-0000-0000887F0000}"/>
    <cellStyle name="Normal 9 4 4" xfId="1858" xr:uid="{00000000-0005-0000-0000-0000897F0000}"/>
    <cellStyle name="Normal 9 4 4 2" xfId="1859" xr:uid="{00000000-0005-0000-0000-00008A7F0000}"/>
    <cellStyle name="Normal 9 4 4 2 2" xfId="3887" xr:uid="{00000000-0005-0000-0000-00008B7F0000}"/>
    <cellStyle name="Normal 9 4 4 2 2 2" xfId="8120" xr:uid="{00000000-0005-0000-0000-00008C7F0000}"/>
    <cellStyle name="Normal 9 4 4 2 2 2 2" xfId="19188" xr:uid="{00000000-0005-0000-0000-00008D7F0000}"/>
    <cellStyle name="Normal 9 4 4 2 2 2 3" xfId="30839" xr:uid="{00000000-0005-0000-0000-00008E7F0000}"/>
    <cellStyle name="Normal 9 4 4 2 2 2 4" xfId="38431" xr:uid="{00000000-0005-0000-0000-00008F7F0000}"/>
    <cellStyle name="Normal 9 4 4 2 2 3" xfId="13385" xr:uid="{00000000-0005-0000-0000-0000907F0000}"/>
    <cellStyle name="Normal 9 4 4 2 2 4" xfId="25080" xr:uid="{00000000-0005-0000-0000-0000917F0000}"/>
    <cellStyle name="Normal 9 4 4 2 2 5" xfId="38432" xr:uid="{00000000-0005-0000-0000-0000927F0000}"/>
    <cellStyle name="Normal 9 4 4 2 3" xfId="6376" xr:uid="{00000000-0005-0000-0000-0000937F0000}"/>
    <cellStyle name="Normal 9 4 4 2 3 2" xfId="19189" xr:uid="{00000000-0005-0000-0000-0000947F0000}"/>
    <cellStyle name="Normal 9 4 4 2 3 2 2" xfId="30840" xr:uid="{00000000-0005-0000-0000-0000957F0000}"/>
    <cellStyle name="Normal 9 4 4 2 3 3" xfId="13386" xr:uid="{00000000-0005-0000-0000-0000967F0000}"/>
    <cellStyle name="Normal 9 4 4 2 3 4" xfId="25081" xr:uid="{00000000-0005-0000-0000-0000977F0000}"/>
    <cellStyle name="Normal 9 4 4 2 3 5" xfId="38433" xr:uid="{00000000-0005-0000-0000-0000987F0000}"/>
    <cellStyle name="Normal 9 4 4 2 4" xfId="19187" xr:uid="{00000000-0005-0000-0000-0000997F0000}"/>
    <cellStyle name="Normal 9 4 4 2 4 2" xfId="30838" xr:uid="{00000000-0005-0000-0000-00009A7F0000}"/>
    <cellStyle name="Normal 9 4 4 2 5" xfId="13384" xr:uid="{00000000-0005-0000-0000-00009B7F0000}"/>
    <cellStyle name="Normal 9 4 4 2 6" xfId="25079" xr:uid="{00000000-0005-0000-0000-00009C7F0000}"/>
    <cellStyle name="Normal 9 4 4 2 7" xfId="38434" xr:uid="{00000000-0005-0000-0000-00009D7F0000}"/>
    <cellStyle name="Normal 9 4 4 3" xfId="3886" xr:uid="{00000000-0005-0000-0000-00009E7F0000}"/>
    <cellStyle name="Normal 9 4 4 3 2" xfId="8119" xr:uid="{00000000-0005-0000-0000-00009F7F0000}"/>
    <cellStyle name="Normal 9 4 4 3 2 2" xfId="19190" xr:uid="{00000000-0005-0000-0000-0000A07F0000}"/>
    <cellStyle name="Normal 9 4 4 3 2 3" xfId="30841" xr:uid="{00000000-0005-0000-0000-0000A17F0000}"/>
    <cellStyle name="Normal 9 4 4 3 2 4" xfId="38435" xr:uid="{00000000-0005-0000-0000-0000A27F0000}"/>
    <cellStyle name="Normal 9 4 4 3 3" xfId="13387" xr:uid="{00000000-0005-0000-0000-0000A37F0000}"/>
    <cellStyle name="Normal 9 4 4 3 4" xfId="25082" xr:uid="{00000000-0005-0000-0000-0000A47F0000}"/>
    <cellStyle name="Normal 9 4 4 3 5" xfId="38436" xr:uid="{00000000-0005-0000-0000-0000A57F0000}"/>
    <cellStyle name="Normal 9 4 4 4" xfId="5085" xr:uid="{00000000-0005-0000-0000-0000A67F0000}"/>
    <cellStyle name="Normal 9 4 4 4 2" xfId="19191" xr:uid="{00000000-0005-0000-0000-0000A77F0000}"/>
    <cellStyle name="Normal 9 4 4 4 2 2" xfId="30842" xr:uid="{00000000-0005-0000-0000-0000A87F0000}"/>
    <cellStyle name="Normal 9 4 4 4 3" xfId="13388" xr:uid="{00000000-0005-0000-0000-0000A97F0000}"/>
    <cellStyle name="Normal 9 4 4 4 4" xfId="25083" xr:uid="{00000000-0005-0000-0000-0000AA7F0000}"/>
    <cellStyle name="Normal 9 4 4 4 5" xfId="38437" xr:uid="{00000000-0005-0000-0000-0000AB7F0000}"/>
    <cellStyle name="Normal 9 4 4 5" xfId="19186" xr:uid="{00000000-0005-0000-0000-0000AC7F0000}"/>
    <cellStyle name="Normal 9 4 4 5 2" xfId="30837" xr:uid="{00000000-0005-0000-0000-0000AD7F0000}"/>
    <cellStyle name="Normal 9 4 4 6" xfId="13383" xr:uid="{00000000-0005-0000-0000-0000AE7F0000}"/>
    <cellStyle name="Normal 9 4 4 7" xfId="25078" xr:uid="{00000000-0005-0000-0000-0000AF7F0000}"/>
    <cellStyle name="Normal 9 4 4 8" xfId="38438" xr:uid="{00000000-0005-0000-0000-0000B07F0000}"/>
    <cellStyle name="Normal 9 4 5" xfId="1860" xr:uid="{00000000-0005-0000-0000-0000B17F0000}"/>
    <cellStyle name="Normal 9 4 5 2" xfId="1861" xr:uid="{00000000-0005-0000-0000-0000B27F0000}"/>
    <cellStyle name="Normal 9 4 5 2 2" xfId="3889" xr:uid="{00000000-0005-0000-0000-0000B37F0000}"/>
    <cellStyle name="Normal 9 4 5 2 2 2" xfId="8122" xr:uid="{00000000-0005-0000-0000-0000B47F0000}"/>
    <cellStyle name="Normal 9 4 5 2 2 2 2" xfId="19194" xr:uid="{00000000-0005-0000-0000-0000B57F0000}"/>
    <cellStyle name="Normal 9 4 5 2 2 2 3" xfId="30845" xr:uid="{00000000-0005-0000-0000-0000B67F0000}"/>
    <cellStyle name="Normal 9 4 5 2 2 2 4" xfId="38439" xr:uid="{00000000-0005-0000-0000-0000B77F0000}"/>
    <cellStyle name="Normal 9 4 5 2 2 3" xfId="13391" xr:uid="{00000000-0005-0000-0000-0000B87F0000}"/>
    <cellStyle name="Normal 9 4 5 2 2 4" xfId="25086" xr:uid="{00000000-0005-0000-0000-0000B97F0000}"/>
    <cellStyle name="Normal 9 4 5 2 2 5" xfId="38440" xr:uid="{00000000-0005-0000-0000-0000BA7F0000}"/>
    <cellStyle name="Normal 9 4 5 2 3" xfId="6377" xr:uid="{00000000-0005-0000-0000-0000BB7F0000}"/>
    <cellStyle name="Normal 9 4 5 2 3 2" xfId="19195" xr:uid="{00000000-0005-0000-0000-0000BC7F0000}"/>
    <cellStyle name="Normal 9 4 5 2 3 2 2" xfId="30846" xr:uid="{00000000-0005-0000-0000-0000BD7F0000}"/>
    <cellStyle name="Normal 9 4 5 2 3 3" xfId="13392" xr:uid="{00000000-0005-0000-0000-0000BE7F0000}"/>
    <cellStyle name="Normal 9 4 5 2 3 4" xfId="25087" xr:uid="{00000000-0005-0000-0000-0000BF7F0000}"/>
    <cellStyle name="Normal 9 4 5 2 3 5" xfId="38441" xr:uid="{00000000-0005-0000-0000-0000C07F0000}"/>
    <cellStyle name="Normal 9 4 5 2 4" xfId="19193" xr:uid="{00000000-0005-0000-0000-0000C17F0000}"/>
    <cellStyle name="Normal 9 4 5 2 4 2" xfId="30844" xr:uid="{00000000-0005-0000-0000-0000C27F0000}"/>
    <cellStyle name="Normal 9 4 5 2 5" xfId="13390" xr:uid="{00000000-0005-0000-0000-0000C37F0000}"/>
    <cellStyle name="Normal 9 4 5 2 6" xfId="25085" xr:uid="{00000000-0005-0000-0000-0000C47F0000}"/>
    <cellStyle name="Normal 9 4 5 2 7" xfId="38442" xr:uid="{00000000-0005-0000-0000-0000C57F0000}"/>
    <cellStyle name="Normal 9 4 5 3" xfId="3888" xr:uid="{00000000-0005-0000-0000-0000C67F0000}"/>
    <cellStyle name="Normal 9 4 5 3 2" xfId="8121" xr:uid="{00000000-0005-0000-0000-0000C77F0000}"/>
    <cellStyle name="Normal 9 4 5 3 2 2" xfId="19196" xr:uid="{00000000-0005-0000-0000-0000C87F0000}"/>
    <cellStyle name="Normal 9 4 5 3 2 3" xfId="30847" xr:uid="{00000000-0005-0000-0000-0000C97F0000}"/>
    <cellStyle name="Normal 9 4 5 3 2 4" xfId="38443" xr:uid="{00000000-0005-0000-0000-0000CA7F0000}"/>
    <cellStyle name="Normal 9 4 5 3 3" xfId="13393" xr:uid="{00000000-0005-0000-0000-0000CB7F0000}"/>
    <cellStyle name="Normal 9 4 5 3 4" xfId="25088" xr:uid="{00000000-0005-0000-0000-0000CC7F0000}"/>
    <cellStyle name="Normal 9 4 5 3 5" xfId="38444" xr:uid="{00000000-0005-0000-0000-0000CD7F0000}"/>
    <cellStyle name="Normal 9 4 5 4" xfId="4843" xr:uid="{00000000-0005-0000-0000-0000CE7F0000}"/>
    <cellStyle name="Normal 9 4 5 4 2" xfId="19197" xr:uid="{00000000-0005-0000-0000-0000CF7F0000}"/>
    <cellStyle name="Normal 9 4 5 4 2 2" xfId="30848" xr:uid="{00000000-0005-0000-0000-0000D07F0000}"/>
    <cellStyle name="Normal 9 4 5 4 3" xfId="13394" xr:uid="{00000000-0005-0000-0000-0000D17F0000}"/>
    <cellStyle name="Normal 9 4 5 4 4" xfId="25089" xr:uid="{00000000-0005-0000-0000-0000D27F0000}"/>
    <cellStyle name="Normal 9 4 5 4 5" xfId="38445" xr:uid="{00000000-0005-0000-0000-0000D37F0000}"/>
    <cellStyle name="Normal 9 4 5 5" xfId="19192" xr:uid="{00000000-0005-0000-0000-0000D47F0000}"/>
    <cellStyle name="Normal 9 4 5 5 2" xfId="30843" xr:uid="{00000000-0005-0000-0000-0000D57F0000}"/>
    <cellStyle name="Normal 9 4 5 6" xfId="13389" xr:uid="{00000000-0005-0000-0000-0000D67F0000}"/>
    <cellStyle name="Normal 9 4 5 7" xfId="25084" xr:uid="{00000000-0005-0000-0000-0000D77F0000}"/>
    <cellStyle name="Normal 9 4 5 8" xfId="38446" xr:uid="{00000000-0005-0000-0000-0000D87F0000}"/>
    <cellStyle name="Normal 9 4 6" xfId="1862" xr:uid="{00000000-0005-0000-0000-0000D97F0000}"/>
    <cellStyle name="Normal 9 4 6 2" xfId="1863" xr:uid="{00000000-0005-0000-0000-0000DA7F0000}"/>
    <cellStyle name="Normal 9 4 6 2 2" xfId="3891" xr:uid="{00000000-0005-0000-0000-0000DB7F0000}"/>
    <cellStyle name="Normal 9 4 6 2 2 2" xfId="8124" xr:uid="{00000000-0005-0000-0000-0000DC7F0000}"/>
    <cellStyle name="Normal 9 4 6 2 2 2 2" xfId="19200" xr:uid="{00000000-0005-0000-0000-0000DD7F0000}"/>
    <cellStyle name="Normal 9 4 6 2 2 2 3" xfId="30851" xr:uid="{00000000-0005-0000-0000-0000DE7F0000}"/>
    <cellStyle name="Normal 9 4 6 2 2 2 4" xfId="38447" xr:uid="{00000000-0005-0000-0000-0000DF7F0000}"/>
    <cellStyle name="Normal 9 4 6 2 2 3" xfId="13397" xr:uid="{00000000-0005-0000-0000-0000E07F0000}"/>
    <cellStyle name="Normal 9 4 6 2 2 4" xfId="25092" xr:uid="{00000000-0005-0000-0000-0000E17F0000}"/>
    <cellStyle name="Normal 9 4 6 2 2 5" xfId="38448" xr:uid="{00000000-0005-0000-0000-0000E27F0000}"/>
    <cellStyle name="Normal 9 4 6 2 3" xfId="6378" xr:uid="{00000000-0005-0000-0000-0000E37F0000}"/>
    <cellStyle name="Normal 9 4 6 2 3 2" xfId="19201" xr:uid="{00000000-0005-0000-0000-0000E47F0000}"/>
    <cellStyle name="Normal 9 4 6 2 3 2 2" xfId="30852" xr:uid="{00000000-0005-0000-0000-0000E57F0000}"/>
    <cellStyle name="Normal 9 4 6 2 3 3" xfId="13398" xr:uid="{00000000-0005-0000-0000-0000E67F0000}"/>
    <cellStyle name="Normal 9 4 6 2 3 4" xfId="25093" xr:uid="{00000000-0005-0000-0000-0000E77F0000}"/>
    <cellStyle name="Normal 9 4 6 2 3 5" xfId="38449" xr:uid="{00000000-0005-0000-0000-0000E87F0000}"/>
    <cellStyle name="Normal 9 4 6 2 4" xfId="19199" xr:uid="{00000000-0005-0000-0000-0000E97F0000}"/>
    <cellStyle name="Normal 9 4 6 2 4 2" xfId="30850" xr:uid="{00000000-0005-0000-0000-0000EA7F0000}"/>
    <cellStyle name="Normal 9 4 6 2 5" xfId="13396" xr:uid="{00000000-0005-0000-0000-0000EB7F0000}"/>
    <cellStyle name="Normal 9 4 6 2 6" xfId="25091" xr:uid="{00000000-0005-0000-0000-0000EC7F0000}"/>
    <cellStyle name="Normal 9 4 6 2 7" xfId="38450" xr:uid="{00000000-0005-0000-0000-0000ED7F0000}"/>
    <cellStyle name="Normal 9 4 6 3" xfId="3890" xr:uid="{00000000-0005-0000-0000-0000EE7F0000}"/>
    <cellStyle name="Normal 9 4 6 3 2" xfId="8123" xr:uid="{00000000-0005-0000-0000-0000EF7F0000}"/>
    <cellStyle name="Normal 9 4 6 3 2 2" xfId="19202" xr:uid="{00000000-0005-0000-0000-0000F07F0000}"/>
    <cellStyle name="Normal 9 4 6 3 2 3" xfId="30853" xr:uid="{00000000-0005-0000-0000-0000F17F0000}"/>
    <cellStyle name="Normal 9 4 6 3 2 4" xfId="38451" xr:uid="{00000000-0005-0000-0000-0000F27F0000}"/>
    <cellStyle name="Normal 9 4 6 3 3" xfId="13399" xr:uid="{00000000-0005-0000-0000-0000F37F0000}"/>
    <cellStyle name="Normal 9 4 6 3 4" xfId="25094" xr:uid="{00000000-0005-0000-0000-0000F47F0000}"/>
    <cellStyle name="Normal 9 4 6 3 5" xfId="38452" xr:uid="{00000000-0005-0000-0000-0000F57F0000}"/>
    <cellStyle name="Normal 9 4 6 4" xfId="5294" xr:uid="{00000000-0005-0000-0000-0000F67F0000}"/>
    <cellStyle name="Normal 9 4 6 4 2" xfId="19203" xr:uid="{00000000-0005-0000-0000-0000F77F0000}"/>
    <cellStyle name="Normal 9 4 6 4 2 2" xfId="30854" xr:uid="{00000000-0005-0000-0000-0000F87F0000}"/>
    <cellStyle name="Normal 9 4 6 4 3" xfId="13400" xr:uid="{00000000-0005-0000-0000-0000F97F0000}"/>
    <cellStyle name="Normal 9 4 6 4 4" xfId="25095" xr:uid="{00000000-0005-0000-0000-0000FA7F0000}"/>
    <cellStyle name="Normal 9 4 6 4 5" xfId="38453" xr:uid="{00000000-0005-0000-0000-0000FB7F0000}"/>
    <cellStyle name="Normal 9 4 6 5" xfId="19198" xr:uid="{00000000-0005-0000-0000-0000FC7F0000}"/>
    <cellStyle name="Normal 9 4 6 5 2" xfId="30849" xr:uid="{00000000-0005-0000-0000-0000FD7F0000}"/>
    <cellStyle name="Normal 9 4 6 6" xfId="13395" xr:uid="{00000000-0005-0000-0000-0000FE7F0000}"/>
    <cellStyle name="Normal 9 4 6 7" xfId="25090" xr:uid="{00000000-0005-0000-0000-0000FF7F0000}"/>
    <cellStyle name="Normal 9 4 6 8" xfId="38454" xr:uid="{00000000-0005-0000-0000-000000800000}"/>
    <cellStyle name="Normal 9 4 7" xfId="1864" xr:uid="{00000000-0005-0000-0000-000001800000}"/>
    <cellStyle name="Normal 9 4 7 2" xfId="3892" xr:uid="{00000000-0005-0000-0000-000002800000}"/>
    <cellStyle name="Normal 9 4 7 2 2" xfId="8125" xr:uid="{00000000-0005-0000-0000-000003800000}"/>
    <cellStyle name="Normal 9 4 7 2 2 2" xfId="19205" xr:uid="{00000000-0005-0000-0000-000004800000}"/>
    <cellStyle name="Normal 9 4 7 2 2 3" xfId="30856" xr:uid="{00000000-0005-0000-0000-000005800000}"/>
    <cellStyle name="Normal 9 4 7 2 2 4" xfId="38455" xr:uid="{00000000-0005-0000-0000-000006800000}"/>
    <cellStyle name="Normal 9 4 7 2 3" xfId="13402" xr:uid="{00000000-0005-0000-0000-000007800000}"/>
    <cellStyle name="Normal 9 4 7 2 4" xfId="25097" xr:uid="{00000000-0005-0000-0000-000008800000}"/>
    <cellStyle name="Normal 9 4 7 2 5" xfId="38456" xr:uid="{00000000-0005-0000-0000-000009800000}"/>
    <cellStyle name="Normal 9 4 7 3" xfId="6379" xr:uid="{00000000-0005-0000-0000-00000A800000}"/>
    <cellStyle name="Normal 9 4 7 3 2" xfId="19206" xr:uid="{00000000-0005-0000-0000-00000B800000}"/>
    <cellStyle name="Normal 9 4 7 3 2 2" xfId="30857" xr:uid="{00000000-0005-0000-0000-00000C800000}"/>
    <cellStyle name="Normal 9 4 7 3 3" xfId="13403" xr:uid="{00000000-0005-0000-0000-00000D800000}"/>
    <cellStyle name="Normal 9 4 7 3 4" xfId="25098" xr:uid="{00000000-0005-0000-0000-00000E800000}"/>
    <cellStyle name="Normal 9 4 7 3 5" xfId="38457" xr:uid="{00000000-0005-0000-0000-00000F800000}"/>
    <cellStyle name="Normal 9 4 7 4" xfId="19204" xr:uid="{00000000-0005-0000-0000-000010800000}"/>
    <cellStyle name="Normal 9 4 7 4 2" xfId="30855" xr:uid="{00000000-0005-0000-0000-000011800000}"/>
    <cellStyle name="Normal 9 4 7 5" xfId="13401" xr:uid="{00000000-0005-0000-0000-000012800000}"/>
    <cellStyle name="Normal 9 4 7 6" xfId="25096" xr:uid="{00000000-0005-0000-0000-000013800000}"/>
    <cellStyle name="Normal 9 4 7 7" xfId="38458" xr:uid="{00000000-0005-0000-0000-000014800000}"/>
    <cellStyle name="Normal 9 4 8" xfId="3869" xr:uid="{00000000-0005-0000-0000-000015800000}"/>
    <cellStyle name="Normal 9 4 8 2" xfId="8102" xr:uid="{00000000-0005-0000-0000-000016800000}"/>
    <cellStyle name="Normal 9 4 8 2 2" xfId="19207" xr:uid="{00000000-0005-0000-0000-000017800000}"/>
    <cellStyle name="Normal 9 4 8 2 3" xfId="30858" xr:uid="{00000000-0005-0000-0000-000018800000}"/>
    <cellStyle name="Normal 9 4 8 2 4" xfId="38459" xr:uid="{00000000-0005-0000-0000-000019800000}"/>
    <cellStyle name="Normal 9 4 8 3" xfId="13404" xr:uid="{00000000-0005-0000-0000-00001A800000}"/>
    <cellStyle name="Normal 9 4 8 4" xfId="25099" xr:uid="{00000000-0005-0000-0000-00001B800000}"/>
    <cellStyle name="Normal 9 4 8 5" xfId="38460" xr:uid="{00000000-0005-0000-0000-00001C800000}"/>
    <cellStyle name="Normal 9 4 9" xfId="4601" xr:uid="{00000000-0005-0000-0000-00001D800000}"/>
    <cellStyle name="Normal 9 4 9 2" xfId="19208" xr:uid="{00000000-0005-0000-0000-00001E800000}"/>
    <cellStyle name="Normal 9 4 9 2 2" xfId="30859" xr:uid="{00000000-0005-0000-0000-00001F800000}"/>
    <cellStyle name="Normal 9 4 9 3" xfId="13405" xr:uid="{00000000-0005-0000-0000-000020800000}"/>
    <cellStyle name="Normal 9 4 9 4" xfId="25100" xr:uid="{00000000-0005-0000-0000-000021800000}"/>
    <cellStyle name="Normal 9 4 9 5" xfId="38461" xr:uid="{00000000-0005-0000-0000-000022800000}"/>
    <cellStyle name="Normal 9 5" xfId="1865" xr:uid="{00000000-0005-0000-0000-000023800000}"/>
    <cellStyle name="Normal 9 5 10" xfId="13406" xr:uid="{00000000-0005-0000-0000-000024800000}"/>
    <cellStyle name="Normal 9 5 11" xfId="25101" xr:uid="{00000000-0005-0000-0000-000025800000}"/>
    <cellStyle name="Normal 9 5 12" xfId="38462" xr:uid="{00000000-0005-0000-0000-000026800000}"/>
    <cellStyle name="Normal 9 5 2" xfId="1866" xr:uid="{00000000-0005-0000-0000-000027800000}"/>
    <cellStyle name="Normal 9 5 2 10" xfId="25102" xr:uid="{00000000-0005-0000-0000-000028800000}"/>
    <cellStyle name="Normal 9 5 2 11" xfId="38463" xr:uid="{00000000-0005-0000-0000-000029800000}"/>
    <cellStyle name="Normal 9 5 2 2" xfId="1867" xr:uid="{00000000-0005-0000-0000-00002A800000}"/>
    <cellStyle name="Normal 9 5 2 2 2" xfId="1868" xr:uid="{00000000-0005-0000-0000-00002B800000}"/>
    <cellStyle name="Normal 9 5 2 2 2 2" xfId="3896" xr:uid="{00000000-0005-0000-0000-00002C800000}"/>
    <cellStyle name="Normal 9 5 2 2 2 2 2" xfId="8129" xr:uid="{00000000-0005-0000-0000-00002D800000}"/>
    <cellStyle name="Normal 9 5 2 2 2 2 2 2" xfId="19213" xr:uid="{00000000-0005-0000-0000-00002E800000}"/>
    <cellStyle name="Normal 9 5 2 2 2 2 2 3" xfId="30864" xr:uid="{00000000-0005-0000-0000-00002F800000}"/>
    <cellStyle name="Normal 9 5 2 2 2 2 2 4" xfId="38464" xr:uid="{00000000-0005-0000-0000-000030800000}"/>
    <cellStyle name="Normal 9 5 2 2 2 2 3" xfId="13410" xr:uid="{00000000-0005-0000-0000-000031800000}"/>
    <cellStyle name="Normal 9 5 2 2 2 2 4" xfId="25105" xr:uid="{00000000-0005-0000-0000-000032800000}"/>
    <cellStyle name="Normal 9 5 2 2 2 2 5" xfId="38465" xr:uid="{00000000-0005-0000-0000-000033800000}"/>
    <cellStyle name="Normal 9 5 2 2 2 3" xfId="6380" xr:uid="{00000000-0005-0000-0000-000034800000}"/>
    <cellStyle name="Normal 9 5 2 2 2 3 2" xfId="19214" xr:uid="{00000000-0005-0000-0000-000035800000}"/>
    <cellStyle name="Normal 9 5 2 2 2 3 2 2" xfId="30865" xr:uid="{00000000-0005-0000-0000-000036800000}"/>
    <cellStyle name="Normal 9 5 2 2 2 3 3" xfId="13411" xr:uid="{00000000-0005-0000-0000-000037800000}"/>
    <cellStyle name="Normal 9 5 2 2 2 3 4" xfId="25106" xr:uid="{00000000-0005-0000-0000-000038800000}"/>
    <cellStyle name="Normal 9 5 2 2 2 3 5" xfId="38466" xr:uid="{00000000-0005-0000-0000-000039800000}"/>
    <cellStyle name="Normal 9 5 2 2 2 4" xfId="19212" xr:uid="{00000000-0005-0000-0000-00003A800000}"/>
    <cellStyle name="Normal 9 5 2 2 2 4 2" xfId="30863" xr:uid="{00000000-0005-0000-0000-00003B800000}"/>
    <cellStyle name="Normal 9 5 2 2 2 5" xfId="13409" xr:uid="{00000000-0005-0000-0000-00003C800000}"/>
    <cellStyle name="Normal 9 5 2 2 2 6" xfId="25104" xr:uid="{00000000-0005-0000-0000-00003D800000}"/>
    <cellStyle name="Normal 9 5 2 2 2 7" xfId="38467" xr:uid="{00000000-0005-0000-0000-00003E800000}"/>
    <cellStyle name="Normal 9 5 2 2 3" xfId="3895" xr:uid="{00000000-0005-0000-0000-00003F800000}"/>
    <cellStyle name="Normal 9 5 2 2 3 2" xfId="8128" xr:uid="{00000000-0005-0000-0000-000040800000}"/>
    <cellStyle name="Normal 9 5 2 2 3 2 2" xfId="19215" xr:uid="{00000000-0005-0000-0000-000041800000}"/>
    <cellStyle name="Normal 9 5 2 2 3 2 3" xfId="30866" xr:uid="{00000000-0005-0000-0000-000042800000}"/>
    <cellStyle name="Normal 9 5 2 2 3 2 4" xfId="38468" xr:uid="{00000000-0005-0000-0000-000043800000}"/>
    <cellStyle name="Normal 9 5 2 2 3 3" xfId="13412" xr:uid="{00000000-0005-0000-0000-000044800000}"/>
    <cellStyle name="Normal 9 5 2 2 3 4" xfId="25107" xr:uid="{00000000-0005-0000-0000-000045800000}"/>
    <cellStyle name="Normal 9 5 2 2 3 5" xfId="38469" xr:uid="{00000000-0005-0000-0000-000046800000}"/>
    <cellStyle name="Normal 9 5 2 2 4" xfId="5219" xr:uid="{00000000-0005-0000-0000-000047800000}"/>
    <cellStyle name="Normal 9 5 2 2 4 2" xfId="19216" xr:uid="{00000000-0005-0000-0000-000048800000}"/>
    <cellStyle name="Normal 9 5 2 2 4 2 2" xfId="30867" xr:uid="{00000000-0005-0000-0000-000049800000}"/>
    <cellStyle name="Normal 9 5 2 2 4 3" xfId="13413" xr:uid="{00000000-0005-0000-0000-00004A800000}"/>
    <cellStyle name="Normal 9 5 2 2 4 4" xfId="25108" xr:uid="{00000000-0005-0000-0000-00004B800000}"/>
    <cellStyle name="Normal 9 5 2 2 4 5" xfId="38470" xr:uid="{00000000-0005-0000-0000-00004C800000}"/>
    <cellStyle name="Normal 9 5 2 2 5" xfId="19211" xr:uid="{00000000-0005-0000-0000-00004D800000}"/>
    <cellStyle name="Normal 9 5 2 2 5 2" xfId="30862" xr:uid="{00000000-0005-0000-0000-00004E800000}"/>
    <cellStyle name="Normal 9 5 2 2 6" xfId="13408" xr:uid="{00000000-0005-0000-0000-00004F800000}"/>
    <cellStyle name="Normal 9 5 2 2 7" xfId="25103" xr:uid="{00000000-0005-0000-0000-000050800000}"/>
    <cellStyle name="Normal 9 5 2 2 8" xfId="38471" xr:uid="{00000000-0005-0000-0000-000051800000}"/>
    <cellStyle name="Normal 9 5 2 3" xfId="1869" xr:uid="{00000000-0005-0000-0000-000052800000}"/>
    <cellStyle name="Normal 9 5 2 3 2" xfId="1870" xr:uid="{00000000-0005-0000-0000-000053800000}"/>
    <cellStyle name="Normal 9 5 2 3 2 2" xfId="3898" xr:uid="{00000000-0005-0000-0000-000054800000}"/>
    <cellStyle name="Normal 9 5 2 3 2 2 2" xfId="8131" xr:uid="{00000000-0005-0000-0000-000055800000}"/>
    <cellStyle name="Normal 9 5 2 3 2 2 2 2" xfId="19219" xr:uid="{00000000-0005-0000-0000-000056800000}"/>
    <cellStyle name="Normal 9 5 2 3 2 2 2 3" xfId="30870" xr:uid="{00000000-0005-0000-0000-000057800000}"/>
    <cellStyle name="Normal 9 5 2 3 2 2 2 4" xfId="38472" xr:uid="{00000000-0005-0000-0000-000058800000}"/>
    <cellStyle name="Normal 9 5 2 3 2 2 3" xfId="13416" xr:uid="{00000000-0005-0000-0000-000059800000}"/>
    <cellStyle name="Normal 9 5 2 3 2 2 4" xfId="25111" xr:uid="{00000000-0005-0000-0000-00005A800000}"/>
    <cellStyle name="Normal 9 5 2 3 2 2 5" xfId="38473" xr:uid="{00000000-0005-0000-0000-00005B800000}"/>
    <cellStyle name="Normal 9 5 2 3 2 3" xfId="6381" xr:uid="{00000000-0005-0000-0000-00005C800000}"/>
    <cellStyle name="Normal 9 5 2 3 2 3 2" xfId="19220" xr:uid="{00000000-0005-0000-0000-00005D800000}"/>
    <cellStyle name="Normal 9 5 2 3 2 3 2 2" xfId="30871" xr:uid="{00000000-0005-0000-0000-00005E800000}"/>
    <cellStyle name="Normal 9 5 2 3 2 3 3" xfId="13417" xr:uid="{00000000-0005-0000-0000-00005F800000}"/>
    <cellStyle name="Normal 9 5 2 3 2 3 4" xfId="25112" xr:uid="{00000000-0005-0000-0000-000060800000}"/>
    <cellStyle name="Normal 9 5 2 3 2 3 5" xfId="38474" xr:uid="{00000000-0005-0000-0000-000061800000}"/>
    <cellStyle name="Normal 9 5 2 3 2 4" xfId="19218" xr:uid="{00000000-0005-0000-0000-000062800000}"/>
    <cellStyle name="Normal 9 5 2 3 2 4 2" xfId="30869" xr:uid="{00000000-0005-0000-0000-000063800000}"/>
    <cellStyle name="Normal 9 5 2 3 2 5" xfId="13415" xr:uid="{00000000-0005-0000-0000-000064800000}"/>
    <cellStyle name="Normal 9 5 2 3 2 6" xfId="25110" xr:uid="{00000000-0005-0000-0000-000065800000}"/>
    <cellStyle name="Normal 9 5 2 3 2 7" xfId="38475" xr:uid="{00000000-0005-0000-0000-000066800000}"/>
    <cellStyle name="Normal 9 5 2 3 3" xfId="3897" xr:uid="{00000000-0005-0000-0000-000067800000}"/>
    <cellStyle name="Normal 9 5 2 3 3 2" xfId="8130" xr:uid="{00000000-0005-0000-0000-000068800000}"/>
    <cellStyle name="Normal 9 5 2 3 3 2 2" xfId="19221" xr:uid="{00000000-0005-0000-0000-000069800000}"/>
    <cellStyle name="Normal 9 5 2 3 3 2 3" xfId="30872" xr:uid="{00000000-0005-0000-0000-00006A800000}"/>
    <cellStyle name="Normal 9 5 2 3 3 2 4" xfId="38476" xr:uid="{00000000-0005-0000-0000-00006B800000}"/>
    <cellStyle name="Normal 9 5 2 3 3 3" xfId="13418" xr:uid="{00000000-0005-0000-0000-00006C800000}"/>
    <cellStyle name="Normal 9 5 2 3 3 4" xfId="25113" xr:uid="{00000000-0005-0000-0000-00006D800000}"/>
    <cellStyle name="Normal 9 5 2 3 3 5" xfId="38477" xr:uid="{00000000-0005-0000-0000-00006E800000}"/>
    <cellStyle name="Normal 9 5 2 3 4" xfId="4977" xr:uid="{00000000-0005-0000-0000-00006F800000}"/>
    <cellStyle name="Normal 9 5 2 3 4 2" xfId="19222" xr:uid="{00000000-0005-0000-0000-000070800000}"/>
    <cellStyle name="Normal 9 5 2 3 4 2 2" xfId="30873" xr:uid="{00000000-0005-0000-0000-000071800000}"/>
    <cellStyle name="Normal 9 5 2 3 4 3" xfId="13419" xr:uid="{00000000-0005-0000-0000-000072800000}"/>
    <cellStyle name="Normal 9 5 2 3 4 4" xfId="25114" xr:uid="{00000000-0005-0000-0000-000073800000}"/>
    <cellStyle name="Normal 9 5 2 3 4 5" xfId="38478" xr:uid="{00000000-0005-0000-0000-000074800000}"/>
    <cellStyle name="Normal 9 5 2 3 5" xfId="19217" xr:uid="{00000000-0005-0000-0000-000075800000}"/>
    <cellStyle name="Normal 9 5 2 3 5 2" xfId="30868" xr:uid="{00000000-0005-0000-0000-000076800000}"/>
    <cellStyle name="Normal 9 5 2 3 6" xfId="13414" xr:uid="{00000000-0005-0000-0000-000077800000}"/>
    <cellStyle name="Normal 9 5 2 3 7" xfId="25109" xr:uid="{00000000-0005-0000-0000-000078800000}"/>
    <cellStyle name="Normal 9 5 2 3 8" xfId="38479" xr:uid="{00000000-0005-0000-0000-000079800000}"/>
    <cellStyle name="Normal 9 5 2 4" xfId="1871" xr:uid="{00000000-0005-0000-0000-00007A800000}"/>
    <cellStyle name="Normal 9 5 2 4 2" xfId="1872" xr:uid="{00000000-0005-0000-0000-00007B800000}"/>
    <cellStyle name="Normal 9 5 2 4 2 2" xfId="3900" xr:uid="{00000000-0005-0000-0000-00007C800000}"/>
    <cellStyle name="Normal 9 5 2 4 2 2 2" xfId="8133" xr:uid="{00000000-0005-0000-0000-00007D800000}"/>
    <cellStyle name="Normal 9 5 2 4 2 2 2 2" xfId="19225" xr:uid="{00000000-0005-0000-0000-00007E800000}"/>
    <cellStyle name="Normal 9 5 2 4 2 2 2 3" xfId="30876" xr:uid="{00000000-0005-0000-0000-00007F800000}"/>
    <cellStyle name="Normal 9 5 2 4 2 2 2 4" xfId="38480" xr:uid="{00000000-0005-0000-0000-000080800000}"/>
    <cellStyle name="Normal 9 5 2 4 2 2 3" xfId="13422" xr:uid="{00000000-0005-0000-0000-000081800000}"/>
    <cellStyle name="Normal 9 5 2 4 2 2 4" xfId="25117" xr:uid="{00000000-0005-0000-0000-000082800000}"/>
    <cellStyle name="Normal 9 5 2 4 2 2 5" xfId="38481" xr:uid="{00000000-0005-0000-0000-000083800000}"/>
    <cellStyle name="Normal 9 5 2 4 2 3" xfId="6382" xr:uid="{00000000-0005-0000-0000-000084800000}"/>
    <cellStyle name="Normal 9 5 2 4 2 3 2" xfId="19226" xr:uid="{00000000-0005-0000-0000-000085800000}"/>
    <cellStyle name="Normal 9 5 2 4 2 3 2 2" xfId="30877" xr:uid="{00000000-0005-0000-0000-000086800000}"/>
    <cellStyle name="Normal 9 5 2 4 2 3 3" xfId="13423" xr:uid="{00000000-0005-0000-0000-000087800000}"/>
    <cellStyle name="Normal 9 5 2 4 2 3 4" xfId="25118" xr:uid="{00000000-0005-0000-0000-000088800000}"/>
    <cellStyle name="Normal 9 5 2 4 2 3 5" xfId="38482" xr:uid="{00000000-0005-0000-0000-000089800000}"/>
    <cellStyle name="Normal 9 5 2 4 2 4" xfId="19224" xr:uid="{00000000-0005-0000-0000-00008A800000}"/>
    <cellStyle name="Normal 9 5 2 4 2 4 2" xfId="30875" xr:uid="{00000000-0005-0000-0000-00008B800000}"/>
    <cellStyle name="Normal 9 5 2 4 2 5" xfId="13421" xr:uid="{00000000-0005-0000-0000-00008C800000}"/>
    <cellStyle name="Normal 9 5 2 4 2 6" xfId="25116" xr:uid="{00000000-0005-0000-0000-00008D800000}"/>
    <cellStyle name="Normal 9 5 2 4 2 7" xfId="38483" xr:uid="{00000000-0005-0000-0000-00008E800000}"/>
    <cellStyle name="Normal 9 5 2 4 3" xfId="3899" xr:uid="{00000000-0005-0000-0000-00008F800000}"/>
    <cellStyle name="Normal 9 5 2 4 3 2" xfId="8132" xr:uid="{00000000-0005-0000-0000-000090800000}"/>
    <cellStyle name="Normal 9 5 2 4 3 2 2" xfId="19227" xr:uid="{00000000-0005-0000-0000-000091800000}"/>
    <cellStyle name="Normal 9 5 2 4 3 2 3" xfId="30878" xr:uid="{00000000-0005-0000-0000-000092800000}"/>
    <cellStyle name="Normal 9 5 2 4 3 2 4" xfId="38484" xr:uid="{00000000-0005-0000-0000-000093800000}"/>
    <cellStyle name="Normal 9 5 2 4 3 3" xfId="13424" xr:uid="{00000000-0005-0000-0000-000094800000}"/>
    <cellStyle name="Normal 9 5 2 4 3 4" xfId="25119" xr:uid="{00000000-0005-0000-0000-000095800000}"/>
    <cellStyle name="Normal 9 5 2 4 3 5" xfId="38485" xr:uid="{00000000-0005-0000-0000-000096800000}"/>
    <cellStyle name="Normal 9 5 2 4 4" xfId="5428" xr:uid="{00000000-0005-0000-0000-000097800000}"/>
    <cellStyle name="Normal 9 5 2 4 4 2" xfId="19228" xr:uid="{00000000-0005-0000-0000-000098800000}"/>
    <cellStyle name="Normal 9 5 2 4 4 2 2" xfId="30879" xr:uid="{00000000-0005-0000-0000-000099800000}"/>
    <cellStyle name="Normal 9 5 2 4 4 3" xfId="13425" xr:uid="{00000000-0005-0000-0000-00009A800000}"/>
    <cellStyle name="Normal 9 5 2 4 4 4" xfId="25120" xr:uid="{00000000-0005-0000-0000-00009B800000}"/>
    <cellStyle name="Normal 9 5 2 4 4 5" xfId="38486" xr:uid="{00000000-0005-0000-0000-00009C800000}"/>
    <cellStyle name="Normal 9 5 2 4 5" xfId="19223" xr:uid="{00000000-0005-0000-0000-00009D800000}"/>
    <cellStyle name="Normal 9 5 2 4 5 2" xfId="30874" xr:uid="{00000000-0005-0000-0000-00009E800000}"/>
    <cellStyle name="Normal 9 5 2 4 6" xfId="13420" xr:uid="{00000000-0005-0000-0000-00009F800000}"/>
    <cellStyle name="Normal 9 5 2 4 7" xfId="25115" xr:uid="{00000000-0005-0000-0000-0000A0800000}"/>
    <cellStyle name="Normal 9 5 2 4 8" xfId="38487" xr:uid="{00000000-0005-0000-0000-0000A1800000}"/>
    <cellStyle name="Normal 9 5 2 5" xfId="1873" xr:uid="{00000000-0005-0000-0000-0000A2800000}"/>
    <cellStyle name="Normal 9 5 2 5 2" xfId="3901" xr:uid="{00000000-0005-0000-0000-0000A3800000}"/>
    <cellStyle name="Normal 9 5 2 5 2 2" xfId="8134" xr:uid="{00000000-0005-0000-0000-0000A4800000}"/>
    <cellStyle name="Normal 9 5 2 5 2 2 2" xfId="19230" xr:uid="{00000000-0005-0000-0000-0000A5800000}"/>
    <cellStyle name="Normal 9 5 2 5 2 2 3" xfId="30881" xr:uid="{00000000-0005-0000-0000-0000A6800000}"/>
    <cellStyle name="Normal 9 5 2 5 2 2 4" xfId="38488" xr:uid="{00000000-0005-0000-0000-0000A7800000}"/>
    <cellStyle name="Normal 9 5 2 5 2 3" xfId="13427" xr:uid="{00000000-0005-0000-0000-0000A8800000}"/>
    <cellStyle name="Normal 9 5 2 5 2 4" xfId="25122" xr:uid="{00000000-0005-0000-0000-0000A9800000}"/>
    <cellStyle name="Normal 9 5 2 5 2 5" xfId="38489" xr:uid="{00000000-0005-0000-0000-0000AA800000}"/>
    <cellStyle name="Normal 9 5 2 5 3" xfId="6383" xr:uid="{00000000-0005-0000-0000-0000AB800000}"/>
    <cellStyle name="Normal 9 5 2 5 3 2" xfId="19231" xr:uid="{00000000-0005-0000-0000-0000AC800000}"/>
    <cellStyle name="Normal 9 5 2 5 3 2 2" xfId="30882" xr:uid="{00000000-0005-0000-0000-0000AD800000}"/>
    <cellStyle name="Normal 9 5 2 5 3 3" xfId="13428" xr:uid="{00000000-0005-0000-0000-0000AE800000}"/>
    <cellStyle name="Normal 9 5 2 5 3 4" xfId="25123" xr:uid="{00000000-0005-0000-0000-0000AF800000}"/>
    <cellStyle name="Normal 9 5 2 5 3 5" xfId="38490" xr:uid="{00000000-0005-0000-0000-0000B0800000}"/>
    <cellStyle name="Normal 9 5 2 5 4" xfId="19229" xr:uid="{00000000-0005-0000-0000-0000B1800000}"/>
    <cellStyle name="Normal 9 5 2 5 4 2" xfId="30880" xr:uid="{00000000-0005-0000-0000-0000B2800000}"/>
    <cellStyle name="Normal 9 5 2 5 5" xfId="13426" xr:uid="{00000000-0005-0000-0000-0000B3800000}"/>
    <cellStyle name="Normal 9 5 2 5 6" xfId="25121" xr:uid="{00000000-0005-0000-0000-0000B4800000}"/>
    <cellStyle name="Normal 9 5 2 5 7" xfId="38491" xr:uid="{00000000-0005-0000-0000-0000B5800000}"/>
    <cellStyle name="Normal 9 5 2 6" xfId="3894" xr:uid="{00000000-0005-0000-0000-0000B6800000}"/>
    <cellStyle name="Normal 9 5 2 6 2" xfId="8127" xr:uid="{00000000-0005-0000-0000-0000B7800000}"/>
    <cellStyle name="Normal 9 5 2 6 2 2" xfId="19232" xr:uid="{00000000-0005-0000-0000-0000B8800000}"/>
    <cellStyle name="Normal 9 5 2 6 2 3" xfId="30883" xr:uid="{00000000-0005-0000-0000-0000B9800000}"/>
    <cellStyle name="Normal 9 5 2 6 2 4" xfId="38492" xr:uid="{00000000-0005-0000-0000-0000BA800000}"/>
    <cellStyle name="Normal 9 5 2 6 3" xfId="13429" xr:uid="{00000000-0005-0000-0000-0000BB800000}"/>
    <cellStyle name="Normal 9 5 2 6 4" xfId="25124" xr:uid="{00000000-0005-0000-0000-0000BC800000}"/>
    <cellStyle name="Normal 9 5 2 6 5" xfId="38493" xr:uid="{00000000-0005-0000-0000-0000BD800000}"/>
    <cellStyle name="Normal 9 5 2 7" xfId="4735" xr:uid="{00000000-0005-0000-0000-0000BE800000}"/>
    <cellStyle name="Normal 9 5 2 7 2" xfId="19233" xr:uid="{00000000-0005-0000-0000-0000BF800000}"/>
    <cellStyle name="Normal 9 5 2 7 2 2" xfId="30884" xr:uid="{00000000-0005-0000-0000-0000C0800000}"/>
    <cellStyle name="Normal 9 5 2 7 3" xfId="13430" xr:uid="{00000000-0005-0000-0000-0000C1800000}"/>
    <cellStyle name="Normal 9 5 2 7 4" xfId="25125" xr:uid="{00000000-0005-0000-0000-0000C2800000}"/>
    <cellStyle name="Normal 9 5 2 7 5" xfId="38494" xr:uid="{00000000-0005-0000-0000-0000C3800000}"/>
    <cellStyle name="Normal 9 5 2 8" xfId="19210" xr:uid="{00000000-0005-0000-0000-0000C4800000}"/>
    <cellStyle name="Normal 9 5 2 8 2" xfId="30861" xr:uid="{00000000-0005-0000-0000-0000C5800000}"/>
    <cellStyle name="Normal 9 5 2 9" xfId="13407" xr:uid="{00000000-0005-0000-0000-0000C6800000}"/>
    <cellStyle name="Normal 9 5 3" xfId="1874" xr:uid="{00000000-0005-0000-0000-0000C7800000}"/>
    <cellStyle name="Normal 9 5 3 2" xfId="1875" xr:uid="{00000000-0005-0000-0000-0000C8800000}"/>
    <cellStyle name="Normal 9 5 3 2 2" xfId="3903" xr:uid="{00000000-0005-0000-0000-0000C9800000}"/>
    <cellStyle name="Normal 9 5 3 2 2 2" xfId="8136" xr:uid="{00000000-0005-0000-0000-0000CA800000}"/>
    <cellStyle name="Normal 9 5 3 2 2 2 2" xfId="19236" xr:uid="{00000000-0005-0000-0000-0000CB800000}"/>
    <cellStyle name="Normal 9 5 3 2 2 2 3" xfId="30887" xr:uid="{00000000-0005-0000-0000-0000CC800000}"/>
    <cellStyle name="Normal 9 5 3 2 2 2 4" xfId="38495" xr:uid="{00000000-0005-0000-0000-0000CD800000}"/>
    <cellStyle name="Normal 9 5 3 2 2 3" xfId="13433" xr:uid="{00000000-0005-0000-0000-0000CE800000}"/>
    <cellStyle name="Normal 9 5 3 2 2 4" xfId="25128" xr:uid="{00000000-0005-0000-0000-0000CF800000}"/>
    <cellStyle name="Normal 9 5 3 2 2 5" xfId="38496" xr:uid="{00000000-0005-0000-0000-0000D0800000}"/>
    <cellStyle name="Normal 9 5 3 2 3" xfId="6384" xr:uid="{00000000-0005-0000-0000-0000D1800000}"/>
    <cellStyle name="Normal 9 5 3 2 3 2" xfId="19237" xr:uid="{00000000-0005-0000-0000-0000D2800000}"/>
    <cellStyle name="Normal 9 5 3 2 3 2 2" xfId="30888" xr:uid="{00000000-0005-0000-0000-0000D3800000}"/>
    <cellStyle name="Normal 9 5 3 2 3 3" xfId="13434" xr:uid="{00000000-0005-0000-0000-0000D4800000}"/>
    <cellStyle name="Normal 9 5 3 2 3 4" xfId="25129" xr:uid="{00000000-0005-0000-0000-0000D5800000}"/>
    <cellStyle name="Normal 9 5 3 2 3 5" xfId="38497" xr:uid="{00000000-0005-0000-0000-0000D6800000}"/>
    <cellStyle name="Normal 9 5 3 2 4" xfId="19235" xr:uid="{00000000-0005-0000-0000-0000D7800000}"/>
    <cellStyle name="Normal 9 5 3 2 4 2" xfId="30886" xr:uid="{00000000-0005-0000-0000-0000D8800000}"/>
    <cellStyle name="Normal 9 5 3 2 5" xfId="13432" xr:uid="{00000000-0005-0000-0000-0000D9800000}"/>
    <cellStyle name="Normal 9 5 3 2 6" xfId="25127" xr:uid="{00000000-0005-0000-0000-0000DA800000}"/>
    <cellStyle name="Normal 9 5 3 2 7" xfId="38498" xr:uid="{00000000-0005-0000-0000-0000DB800000}"/>
    <cellStyle name="Normal 9 5 3 3" xfId="3902" xr:uid="{00000000-0005-0000-0000-0000DC800000}"/>
    <cellStyle name="Normal 9 5 3 3 2" xfId="8135" xr:uid="{00000000-0005-0000-0000-0000DD800000}"/>
    <cellStyle name="Normal 9 5 3 3 2 2" xfId="19238" xr:uid="{00000000-0005-0000-0000-0000DE800000}"/>
    <cellStyle name="Normal 9 5 3 3 2 3" xfId="30889" xr:uid="{00000000-0005-0000-0000-0000DF800000}"/>
    <cellStyle name="Normal 9 5 3 3 2 4" xfId="38499" xr:uid="{00000000-0005-0000-0000-0000E0800000}"/>
    <cellStyle name="Normal 9 5 3 3 3" xfId="13435" xr:uid="{00000000-0005-0000-0000-0000E1800000}"/>
    <cellStyle name="Normal 9 5 3 3 4" xfId="25130" xr:uid="{00000000-0005-0000-0000-0000E2800000}"/>
    <cellStyle name="Normal 9 5 3 3 5" xfId="38500" xr:uid="{00000000-0005-0000-0000-0000E3800000}"/>
    <cellStyle name="Normal 9 5 3 4" xfId="5132" xr:uid="{00000000-0005-0000-0000-0000E4800000}"/>
    <cellStyle name="Normal 9 5 3 4 2" xfId="19239" xr:uid="{00000000-0005-0000-0000-0000E5800000}"/>
    <cellStyle name="Normal 9 5 3 4 2 2" xfId="30890" xr:uid="{00000000-0005-0000-0000-0000E6800000}"/>
    <cellStyle name="Normal 9 5 3 4 3" xfId="13436" xr:uid="{00000000-0005-0000-0000-0000E7800000}"/>
    <cellStyle name="Normal 9 5 3 4 4" xfId="25131" xr:uid="{00000000-0005-0000-0000-0000E8800000}"/>
    <cellStyle name="Normal 9 5 3 4 5" xfId="38501" xr:uid="{00000000-0005-0000-0000-0000E9800000}"/>
    <cellStyle name="Normal 9 5 3 5" xfId="19234" xr:uid="{00000000-0005-0000-0000-0000EA800000}"/>
    <cellStyle name="Normal 9 5 3 5 2" xfId="30885" xr:uid="{00000000-0005-0000-0000-0000EB800000}"/>
    <cellStyle name="Normal 9 5 3 6" xfId="13431" xr:uid="{00000000-0005-0000-0000-0000EC800000}"/>
    <cellStyle name="Normal 9 5 3 7" xfId="25126" xr:uid="{00000000-0005-0000-0000-0000ED800000}"/>
    <cellStyle name="Normal 9 5 3 8" xfId="38502" xr:uid="{00000000-0005-0000-0000-0000EE800000}"/>
    <cellStyle name="Normal 9 5 4" xfId="1876" xr:uid="{00000000-0005-0000-0000-0000EF800000}"/>
    <cellStyle name="Normal 9 5 4 2" xfId="1877" xr:uid="{00000000-0005-0000-0000-0000F0800000}"/>
    <cellStyle name="Normal 9 5 4 2 2" xfId="3905" xr:uid="{00000000-0005-0000-0000-0000F1800000}"/>
    <cellStyle name="Normal 9 5 4 2 2 2" xfId="8138" xr:uid="{00000000-0005-0000-0000-0000F2800000}"/>
    <cellStyle name="Normal 9 5 4 2 2 2 2" xfId="19242" xr:uid="{00000000-0005-0000-0000-0000F3800000}"/>
    <cellStyle name="Normal 9 5 4 2 2 2 3" xfId="30893" xr:uid="{00000000-0005-0000-0000-0000F4800000}"/>
    <cellStyle name="Normal 9 5 4 2 2 2 4" xfId="38503" xr:uid="{00000000-0005-0000-0000-0000F5800000}"/>
    <cellStyle name="Normal 9 5 4 2 2 3" xfId="13439" xr:uid="{00000000-0005-0000-0000-0000F6800000}"/>
    <cellStyle name="Normal 9 5 4 2 2 4" xfId="25134" xr:uid="{00000000-0005-0000-0000-0000F7800000}"/>
    <cellStyle name="Normal 9 5 4 2 2 5" xfId="38504" xr:uid="{00000000-0005-0000-0000-0000F8800000}"/>
    <cellStyle name="Normal 9 5 4 2 3" xfId="6385" xr:uid="{00000000-0005-0000-0000-0000F9800000}"/>
    <cellStyle name="Normal 9 5 4 2 3 2" xfId="19243" xr:uid="{00000000-0005-0000-0000-0000FA800000}"/>
    <cellStyle name="Normal 9 5 4 2 3 2 2" xfId="30894" xr:uid="{00000000-0005-0000-0000-0000FB800000}"/>
    <cellStyle name="Normal 9 5 4 2 3 3" xfId="13440" xr:uid="{00000000-0005-0000-0000-0000FC800000}"/>
    <cellStyle name="Normal 9 5 4 2 3 4" xfId="25135" xr:uid="{00000000-0005-0000-0000-0000FD800000}"/>
    <cellStyle name="Normal 9 5 4 2 3 5" xfId="38505" xr:uid="{00000000-0005-0000-0000-0000FE800000}"/>
    <cellStyle name="Normal 9 5 4 2 4" xfId="19241" xr:uid="{00000000-0005-0000-0000-0000FF800000}"/>
    <cellStyle name="Normal 9 5 4 2 4 2" xfId="30892" xr:uid="{00000000-0005-0000-0000-000000810000}"/>
    <cellStyle name="Normal 9 5 4 2 5" xfId="13438" xr:uid="{00000000-0005-0000-0000-000001810000}"/>
    <cellStyle name="Normal 9 5 4 2 6" xfId="25133" xr:uid="{00000000-0005-0000-0000-000002810000}"/>
    <cellStyle name="Normal 9 5 4 2 7" xfId="38506" xr:uid="{00000000-0005-0000-0000-000003810000}"/>
    <cellStyle name="Normal 9 5 4 3" xfId="3904" xr:uid="{00000000-0005-0000-0000-000004810000}"/>
    <cellStyle name="Normal 9 5 4 3 2" xfId="8137" xr:uid="{00000000-0005-0000-0000-000005810000}"/>
    <cellStyle name="Normal 9 5 4 3 2 2" xfId="19244" xr:uid="{00000000-0005-0000-0000-000006810000}"/>
    <cellStyle name="Normal 9 5 4 3 2 3" xfId="30895" xr:uid="{00000000-0005-0000-0000-000007810000}"/>
    <cellStyle name="Normal 9 5 4 3 2 4" xfId="38507" xr:uid="{00000000-0005-0000-0000-000008810000}"/>
    <cellStyle name="Normal 9 5 4 3 3" xfId="13441" xr:uid="{00000000-0005-0000-0000-000009810000}"/>
    <cellStyle name="Normal 9 5 4 3 4" xfId="25136" xr:uid="{00000000-0005-0000-0000-00000A810000}"/>
    <cellStyle name="Normal 9 5 4 3 5" xfId="38508" xr:uid="{00000000-0005-0000-0000-00000B810000}"/>
    <cellStyle name="Normal 9 5 4 4" xfId="4890" xr:uid="{00000000-0005-0000-0000-00000C810000}"/>
    <cellStyle name="Normal 9 5 4 4 2" xfId="19245" xr:uid="{00000000-0005-0000-0000-00000D810000}"/>
    <cellStyle name="Normal 9 5 4 4 2 2" xfId="30896" xr:uid="{00000000-0005-0000-0000-00000E810000}"/>
    <cellStyle name="Normal 9 5 4 4 3" xfId="13442" xr:uid="{00000000-0005-0000-0000-00000F810000}"/>
    <cellStyle name="Normal 9 5 4 4 4" xfId="25137" xr:uid="{00000000-0005-0000-0000-000010810000}"/>
    <cellStyle name="Normal 9 5 4 4 5" xfId="38509" xr:uid="{00000000-0005-0000-0000-000011810000}"/>
    <cellStyle name="Normal 9 5 4 5" xfId="19240" xr:uid="{00000000-0005-0000-0000-000012810000}"/>
    <cellStyle name="Normal 9 5 4 5 2" xfId="30891" xr:uid="{00000000-0005-0000-0000-000013810000}"/>
    <cellStyle name="Normal 9 5 4 6" xfId="13437" xr:uid="{00000000-0005-0000-0000-000014810000}"/>
    <cellStyle name="Normal 9 5 4 7" xfId="25132" xr:uid="{00000000-0005-0000-0000-000015810000}"/>
    <cellStyle name="Normal 9 5 4 8" xfId="38510" xr:uid="{00000000-0005-0000-0000-000016810000}"/>
    <cellStyle name="Normal 9 5 5" xfId="1878" xr:uid="{00000000-0005-0000-0000-000017810000}"/>
    <cellStyle name="Normal 9 5 5 2" xfId="1879" xr:uid="{00000000-0005-0000-0000-000018810000}"/>
    <cellStyle name="Normal 9 5 5 2 2" xfId="3907" xr:uid="{00000000-0005-0000-0000-000019810000}"/>
    <cellStyle name="Normal 9 5 5 2 2 2" xfId="8140" xr:uid="{00000000-0005-0000-0000-00001A810000}"/>
    <cellStyle name="Normal 9 5 5 2 2 2 2" xfId="19248" xr:uid="{00000000-0005-0000-0000-00001B810000}"/>
    <cellStyle name="Normal 9 5 5 2 2 2 3" xfId="30899" xr:uid="{00000000-0005-0000-0000-00001C810000}"/>
    <cellStyle name="Normal 9 5 5 2 2 2 4" xfId="38511" xr:uid="{00000000-0005-0000-0000-00001D810000}"/>
    <cellStyle name="Normal 9 5 5 2 2 3" xfId="13445" xr:uid="{00000000-0005-0000-0000-00001E810000}"/>
    <cellStyle name="Normal 9 5 5 2 2 4" xfId="25140" xr:uid="{00000000-0005-0000-0000-00001F810000}"/>
    <cellStyle name="Normal 9 5 5 2 2 5" xfId="38512" xr:uid="{00000000-0005-0000-0000-000020810000}"/>
    <cellStyle name="Normal 9 5 5 2 3" xfId="6386" xr:uid="{00000000-0005-0000-0000-000021810000}"/>
    <cellStyle name="Normal 9 5 5 2 3 2" xfId="19249" xr:uid="{00000000-0005-0000-0000-000022810000}"/>
    <cellStyle name="Normal 9 5 5 2 3 2 2" xfId="30900" xr:uid="{00000000-0005-0000-0000-000023810000}"/>
    <cellStyle name="Normal 9 5 5 2 3 3" xfId="13446" xr:uid="{00000000-0005-0000-0000-000024810000}"/>
    <cellStyle name="Normal 9 5 5 2 3 4" xfId="25141" xr:uid="{00000000-0005-0000-0000-000025810000}"/>
    <cellStyle name="Normal 9 5 5 2 3 5" xfId="38513" xr:uid="{00000000-0005-0000-0000-000026810000}"/>
    <cellStyle name="Normal 9 5 5 2 4" xfId="19247" xr:uid="{00000000-0005-0000-0000-000027810000}"/>
    <cellStyle name="Normal 9 5 5 2 4 2" xfId="30898" xr:uid="{00000000-0005-0000-0000-000028810000}"/>
    <cellStyle name="Normal 9 5 5 2 5" xfId="13444" xr:uid="{00000000-0005-0000-0000-000029810000}"/>
    <cellStyle name="Normal 9 5 5 2 6" xfId="25139" xr:uid="{00000000-0005-0000-0000-00002A810000}"/>
    <cellStyle name="Normal 9 5 5 2 7" xfId="38514" xr:uid="{00000000-0005-0000-0000-00002B810000}"/>
    <cellStyle name="Normal 9 5 5 3" xfId="3906" xr:uid="{00000000-0005-0000-0000-00002C810000}"/>
    <cellStyle name="Normal 9 5 5 3 2" xfId="8139" xr:uid="{00000000-0005-0000-0000-00002D810000}"/>
    <cellStyle name="Normal 9 5 5 3 2 2" xfId="19250" xr:uid="{00000000-0005-0000-0000-00002E810000}"/>
    <cellStyle name="Normal 9 5 5 3 2 3" xfId="30901" xr:uid="{00000000-0005-0000-0000-00002F810000}"/>
    <cellStyle name="Normal 9 5 5 3 2 4" xfId="38515" xr:uid="{00000000-0005-0000-0000-000030810000}"/>
    <cellStyle name="Normal 9 5 5 3 3" xfId="13447" xr:uid="{00000000-0005-0000-0000-000031810000}"/>
    <cellStyle name="Normal 9 5 5 3 4" xfId="25142" xr:uid="{00000000-0005-0000-0000-000032810000}"/>
    <cellStyle name="Normal 9 5 5 3 5" xfId="38516" xr:uid="{00000000-0005-0000-0000-000033810000}"/>
    <cellStyle name="Normal 9 5 5 4" xfId="5341" xr:uid="{00000000-0005-0000-0000-000034810000}"/>
    <cellStyle name="Normal 9 5 5 4 2" xfId="19251" xr:uid="{00000000-0005-0000-0000-000035810000}"/>
    <cellStyle name="Normal 9 5 5 4 2 2" xfId="30902" xr:uid="{00000000-0005-0000-0000-000036810000}"/>
    <cellStyle name="Normal 9 5 5 4 3" xfId="13448" xr:uid="{00000000-0005-0000-0000-000037810000}"/>
    <cellStyle name="Normal 9 5 5 4 4" xfId="25143" xr:uid="{00000000-0005-0000-0000-000038810000}"/>
    <cellStyle name="Normal 9 5 5 4 5" xfId="38517" xr:uid="{00000000-0005-0000-0000-000039810000}"/>
    <cellStyle name="Normal 9 5 5 5" xfId="19246" xr:uid="{00000000-0005-0000-0000-00003A810000}"/>
    <cellStyle name="Normal 9 5 5 5 2" xfId="30897" xr:uid="{00000000-0005-0000-0000-00003B810000}"/>
    <cellStyle name="Normal 9 5 5 6" xfId="13443" xr:uid="{00000000-0005-0000-0000-00003C810000}"/>
    <cellStyle name="Normal 9 5 5 7" xfId="25138" xr:uid="{00000000-0005-0000-0000-00003D810000}"/>
    <cellStyle name="Normal 9 5 5 8" xfId="38518" xr:uid="{00000000-0005-0000-0000-00003E810000}"/>
    <cellStyle name="Normal 9 5 6" xfId="1880" xr:uid="{00000000-0005-0000-0000-00003F810000}"/>
    <cellStyle name="Normal 9 5 6 2" xfId="3908" xr:uid="{00000000-0005-0000-0000-000040810000}"/>
    <cellStyle name="Normal 9 5 6 2 2" xfId="8141" xr:uid="{00000000-0005-0000-0000-000041810000}"/>
    <cellStyle name="Normal 9 5 6 2 2 2" xfId="19253" xr:uid="{00000000-0005-0000-0000-000042810000}"/>
    <cellStyle name="Normal 9 5 6 2 2 3" xfId="30904" xr:uid="{00000000-0005-0000-0000-000043810000}"/>
    <cellStyle name="Normal 9 5 6 2 2 4" xfId="38519" xr:uid="{00000000-0005-0000-0000-000044810000}"/>
    <cellStyle name="Normal 9 5 6 2 3" xfId="13450" xr:uid="{00000000-0005-0000-0000-000045810000}"/>
    <cellStyle name="Normal 9 5 6 2 4" xfId="25145" xr:uid="{00000000-0005-0000-0000-000046810000}"/>
    <cellStyle name="Normal 9 5 6 2 5" xfId="38520" xr:uid="{00000000-0005-0000-0000-000047810000}"/>
    <cellStyle name="Normal 9 5 6 3" xfId="6387" xr:uid="{00000000-0005-0000-0000-000048810000}"/>
    <cellStyle name="Normal 9 5 6 3 2" xfId="19254" xr:uid="{00000000-0005-0000-0000-000049810000}"/>
    <cellStyle name="Normal 9 5 6 3 2 2" xfId="30905" xr:uid="{00000000-0005-0000-0000-00004A810000}"/>
    <cellStyle name="Normal 9 5 6 3 3" xfId="13451" xr:uid="{00000000-0005-0000-0000-00004B810000}"/>
    <cellStyle name="Normal 9 5 6 3 4" xfId="25146" xr:uid="{00000000-0005-0000-0000-00004C810000}"/>
    <cellStyle name="Normal 9 5 6 3 5" xfId="38521" xr:uid="{00000000-0005-0000-0000-00004D810000}"/>
    <cellStyle name="Normal 9 5 6 4" xfId="19252" xr:uid="{00000000-0005-0000-0000-00004E810000}"/>
    <cellStyle name="Normal 9 5 6 4 2" xfId="30903" xr:uid="{00000000-0005-0000-0000-00004F810000}"/>
    <cellStyle name="Normal 9 5 6 5" xfId="13449" xr:uid="{00000000-0005-0000-0000-000050810000}"/>
    <cellStyle name="Normal 9 5 6 6" xfId="25144" xr:uid="{00000000-0005-0000-0000-000051810000}"/>
    <cellStyle name="Normal 9 5 6 7" xfId="38522" xr:uid="{00000000-0005-0000-0000-000052810000}"/>
    <cellStyle name="Normal 9 5 7" xfId="3893" xr:uid="{00000000-0005-0000-0000-000053810000}"/>
    <cellStyle name="Normal 9 5 7 2" xfId="8126" xr:uid="{00000000-0005-0000-0000-000054810000}"/>
    <cellStyle name="Normal 9 5 7 2 2" xfId="19255" xr:uid="{00000000-0005-0000-0000-000055810000}"/>
    <cellStyle name="Normal 9 5 7 2 3" xfId="30906" xr:uid="{00000000-0005-0000-0000-000056810000}"/>
    <cellStyle name="Normal 9 5 7 2 4" xfId="38523" xr:uid="{00000000-0005-0000-0000-000057810000}"/>
    <cellStyle name="Normal 9 5 7 3" xfId="13452" xr:uid="{00000000-0005-0000-0000-000058810000}"/>
    <cellStyle name="Normal 9 5 7 4" xfId="25147" xr:uid="{00000000-0005-0000-0000-000059810000}"/>
    <cellStyle name="Normal 9 5 7 5" xfId="38524" xr:uid="{00000000-0005-0000-0000-00005A810000}"/>
    <cellStyle name="Normal 9 5 8" xfId="4648" xr:uid="{00000000-0005-0000-0000-00005B810000}"/>
    <cellStyle name="Normal 9 5 8 2" xfId="19256" xr:uid="{00000000-0005-0000-0000-00005C810000}"/>
    <cellStyle name="Normal 9 5 8 2 2" xfId="30907" xr:uid="{00000000-0005-0000-0000-00005D810000}"/>
    <cellStyle name="Normal 9 5 8 3" xfId="13453" xr:uid="{00000000-0005-0000-0000-00005E810000}"/>
    <cellStyle name="Normal 9 5 8 4" xfId="25148" xr:uid="{00000000-0005-0000-0000-00005F810000}"/>
    <cellStyle name="Normal 9 5 8 5" xfId="38525" xr:uid="{00000000-0005-0000-0000-000060810000}"/>
    <cellStyle name="Normal 9 5 9" xfId="19209" xr:uid="{00000000-0005-0000-0000-000061810000}"/>
    <cellStyle name="Normal 9 5 9 2" xfId="30860" xr:uid="{00000000-0005-0000-0000-000062810000}"/>
    <cellStyle name="Normal 9 6" xfId="1881" xr:uid="{00000000-0005-0000-0000-000063810000}"/>
    <cellStyle name="Normal 9 6 10" xfId="13454" xr:uid="{00000000-0005-0000-0000-000064810000}"/>
    <cellStyle name="Normal 9 6 11" xfId="25149" xr:uid="{00000000-0005-0000-0000-000065810000}"/>
    <cellStyle name="Normal 9 6 12" xfId="38526" xr:uid="{00000000-0005-0000-0000-000066810000}"/>
    <cellStyle name="Normal 9 6 2" xfId="1882" xr:uid="{00000000-0005-0000-0000-000067810000}"/>
    <cellStyle name="Normal 9 6 2 10" xfId="25150" xr:uid="{00000000-0005-0000-0000-000068810000}"/>
    <cellStyle name="Normal 9 6 2 11" xfId="38527" xr:uid="{00000000-0005-0000-0000-000069810000}"/>
    <cellStyle name="Normal 9 6 2 2" xfId="1883" xr:uid="{00000000-0005-0000-0000-00006A810000}"/>
    <cellStyle name="Normal 9 6 2 2 2" xfId="1884" xr:uid="{00000000-0005-0000-0000-00006B810000}"/>
    <cellStyle name="Normal 9 6 2 2 2 2" xfId="3912" xr:uid="{00000000-0005-0000-0000-00006C810000}"/>
    <cellStyle name="Normal 9 6 2 2 2 2 2" xfId="8145" xr:uid="{00000000-0005-0000-0000-00006D810000}"/>
    <cellStyle name="Normal 9 6 2 2 2 2 2 2" xfId="19261" xr:uid="{00000000-0005-0000-0000-00006E810000}"/>
    <cellStyle name="Normal 9 6 2 2 2 2 2 3" xfId="30912" xr:uid="{00000000-0005-0000-0000-00006F810000}"/>
    <cellStyle name="Normal 9 6 2 2 2 2 2 4" xfId="38528" xr:uid="{00000000-0005-0000-0000-000070810000}"/>
    <cellStyle name="Normal 9 6 2 2 2 2 3" xfId="13458" xr:uid="{00000000-0005-0000-0000-000071810000}"/>
    <cellStyle name="Normal 9 6 2 2 2 2 4" xfId="25153" xr:uid="{00000000-0005-0000-0000-000072810000}"/>
    <cellStyle name="Normal 9 6 2 2 2 2 5" xfId="38529" xr:uid="{00000000-0005-0000-0000-000073810000}"/>
    <cellStyle name="Normal 9 6 2 2 2 3" xfId="6388" xr:uid="{00000000-0005-0000-0000-000074810000}"/>
    <cellStyle name="Normal 9 6 2 2 2 3 2" xfId="19262" xr:uid="{00000000-0005-0000-0000-000075810000}"/>
    <cellStyle name="Normal 9 6 2 2 2 3 2 2" xfId="30913" xr:uid="{00000000-0005-0000-0000-000076810000}"/>
    <cellStyle name="Normal 9 6 2 2 2 3 3" xfId="13459" xr:uid="{00000000-0005-0000-0000-000077810000}"/>
    <cellStyle name="Normal 9 6 2 2 2 3 4" xfId="25154" xr:uid="{00000000-0005-0000-0000-000078810000}"/>
    <cellStyle name="Normal 9 6 2 2 2 3 5" xfId="38530" xr:uid="{00000000-0005-0000-0000-000079810000}"/>
    <cellStyle name="Normal 9 6 2 2 2 4" xfId="19260" xr:uid="{00000000-0005-0000-0000-00007A810000}"/>
    <cellStyle name="Normal 9 6 2 2 2 4 2" xfId="30911" xr:uid="{00000000-0005-0000-0000-00007B810000}"/>
    <cellStyle name="Normal 9 6 2 2 2 5" xfId="13457" xr:uid="{00000000-0005-0000-0000-00007C810000}"/>
    <cellStyle name="Normal 9 6 2 2 2 6" xfId="25152" xr:uid="{00000000-0005-0000-0000-00007D810000}"/>
    <cellStyle name="Normal 9 6 2 2 2 7" xfId="38531" xr:uid="{00000000-0005-0000-0000-00007E810000}"/>
    <cellStyle name="Normal 9 6 2 2 3" xfId="3911" xr:uid="{00000000-0005-0000-0000-00007F810000}"/>
    <cellStyle name="Normal 9 6 2 2 3 2" xfId="8144" xr:uid="{00000000-0005-0000-0000-000080810000}"/>
    <cellStyle name="Normal 9 6 2 2 3 2 2" xfId="19263" xr:uid="{00000000-0005-0000-0000-000081810000}"/>
    <cellStyle name="Normal 9 6 2 2 3 2 3" xfId="30914" xr:uid="{00000000-0005-0000-0000-000082810000}"/>
    <cellStyle name="Normal 9 6 2 2 3 2 4" xfId="38532" xr:uid="{00000000-0005-0000-0000-000083810000}"/>
    <cellStyle name="Normal 9 6 2 2 3 3" xfId="13460" xr:uid="{00000000-0005-0000-0000-000084810000}"/>
    <cellStyle name="Normal 9 6 2 2 3 4" xfId="25155" xr:uid="{00000000-0005-0000-0000-000085810000}"/>
    <cellStyle name="Normal 9 6 2 2 3 5" xfId="38533" xr:uid="{00000000-0005-0000-0000-000086810000}"/>
    <cellStyle name="Normal 9 6 2 2 4" xfId="5233" xr:uid="{00000000-0005-0000-0000-000087810000}"/>
    <cellStyle name="Normal 9 6 2 2 4 2" xfId="19264" xr:uid="{00000000-0005-0000-0000-000088810000}"/>
    <cellStyle name="Normal 9 6 2 2 4 2 2" xfId="30915" xr:uid="{00000000-0005-0000-0000-000089810000}"/>
    <cellStyle name="Normal 9 6 2 2 4 3" xfId="13461" xr:uid="{00000000-0005-0000-0000-00008A810000}"/>
    <cellStyle name="Normal 9 6 2 2 4 4" xfId="25156" xr:uid="{00000000-0005-0000-0000-00008B810000}"/>
    <cellStyle name="Normal 9 6 2 2 4 5" xfId="38534" xr:uid="{00000000-0005-0000-0000-00008C810000}"/>
    <cellStyle name="Normal 9 6 2 2 5" xfId="19259" xr:uid="{00000000-0005-0000-0000-00008D810000}"/>
    <cellStyle name="Normal 9 6 2 2 5 2" xfId="30910" xr:uid="{00000000-0005-0000-0000-00008E810000}"/>
    <cellStyle name="Normal 9 6 2 2 6" xfId="13456" xr:uid="{00000000-0005-0000-0000-00008F810000}"/>
    <cellStyle name="Normal 9 6 2 2 7" xfId="25151" xr:uid="{00000000-0005-0000-0000-000090810000}"/>
    <cellStyle name="Normal 9 6 2 2 8" xfId="38535" xr:uid="{00000000-0005-0000-0000-000091810000}"/>
    <cellStyle name="Normal 9 6 2 3" xfId="1885" xr:uid="{00000000-0005-0000-0000-000092810000}"/>
    <cellStyle name="Normal 9 6 2 3 2" xfId="1886" xr:uid="{00000000-0005-0000-0000-000093810000}"/>
    <cellStyle name="Normal 9 6 2 3 2 2" xfId="3914" xr:uid="{00000000-0005-0000-0000-000094810000}"/>
    <cellStyle name="Normal 9 6 2 3 2 2 2" xfId="8147" xr:uid="{00000000-0005-0000-0000-000095810000}"/>
    <cellStyle name="Normal 9 6 2 3 2 2 2 2" xfId="19267" xr:uid="{00000000-0005-0000-0000-000096810000}"/>
    <cellStyle name="Normal 9 6 2 3 2 2 2 3" xfId="30918" xr:uid="{00000000-0005-0000-0000-000097810000}"/>
    <cellStyle name="Normal 9 6 2 3 2 2 2 4" xfId="38536" xr:uid="{00000000-0005-0000-0000-000098810000}"/>
    <cellStyle name="Normal 9 6 2 3 2 2 3" xfId="13464" xr:uid="{00000000-0005-0000-0000-000099810000}"/>
    <cellStyle name="Normal 9 6 2 3 2 2 4" xfId="25159" xr:uid="{00000000-0005-0000-0000-00009A810000}"/>
    <cellStyle name="Normal 9 6 2 3 2 2 5" xfId="38537" xr:uid="{00000000-0005-0000-0000-00009B810000}"/>
    <cellStyle name="Normal 9 6 2 3 2 3" xfId="6389" xr:uid="{00000000-0005-0000-0000-00009C810000}"/>
    <cellStyle name="Normal 9 6 2 3 2 3 2" xfId="19268" xr:uid="{00000000-0005-0000-0000-00009D810000}"/>
    <cellStyle name="Normal 9 6 2 3 2 3 2 2" xfId="30919" xr:uid="{00000000-0005-0000-0000-00009E810000}"/>
    <cellStyle name="Normal 9 6 2 3 2 3 3" xfId="13465" xr:uid="{00000000-0005-0000-0000-00009F810000}"/>
    <cellStyle name="Normal 9 6 2 3 2 3 4" xfId="25160" xr:uid="{00000000-0005-0000-0000-0000A0810000}"/>
    <cellStyle name="Normal 9 6 2 3 2 3 5" xfId="38538" xr:uid="{00000000-0005-0000-0000-0000A1810000}"/>
    <cellStyle name="Normal 9 6 2 3 2 4" xfId="19266" xr:uid="{00000000-0005-0000-0000-0000A2810000}"/>
    <cellStyle name="Normal 9 6 2 3 2 4 2" xfId="30917" xr:uid="{00000000-0005-0000-0000-0000A3810000}"/>
    <cellStyle name="Normal 9 6 2 3 2 5" xfId="13463" xr:uid="{00000000-0005-0000-0000-0000A4810000}"/>
    <cellStyle name="Normal 9 6 2 3 2 6" xfId="25158" xr:uid="{00000000-0005-0000-0000-0000A5810000}"/>
    <cellStyle name="Normal 9 6 2 3 2 7" xfId="38539" xr:uid="{00000000-0005-0000-0000-0000A6810000}"/>
    <cellStyle name="Normal 9 6 2 3 3" xfId="3913" xr:uid="{00000000-0005-0000-0000-0000A7810000}"/>
    <cellStyle name="Normal 9 6 2 3 3 2" xfId="8146" xr:uid="{00000000-0005-0000-0000-0000A8810000}"/>
    <cellStyle name="Normal 9 6 2 3 3 2 2" xfId="19269" xr:uid="{00000000-0005-0000-0000-0000A9810000}"/>
    <cellStyle name="Normal 9 6 2 3 3 2 3" xfId="30920" xr:uid="{00000000-0005-0000-0000-0000AA810000}"/>
    <cellStyle name="Normal 9 6 2 3 3 2 4" xfId="38540" xr:uid="{00000000-0005-0000-0000-0000AB810000}"/>
    <cellStyle name="Normal 9 6 2 3 3 3" xfId="13466" xr:uid="{00000000-0005-0000-0000-0000AC810000}"/>
    <cellStyle name="Normal 9 6 2 3 3 4" xfId="25161" xr:uid="{00000000-0005-0000-0000-0000AD810000}"/>
    <cellStyle name="Normal 9 6 2 3 3 5" xfId="38541" xr:uid="{00000000-0005-0000-0000-0000AE810000}"/>
    <cellStyle name="Normal 9 6 2 3 4" xfId="4991" xr:uid="{00000000-0005-0000-0000-0000AF810000}"/>
    <cellStyle name="Normal 9 6 2 3 4 2" xfId="19270" xr:uid="{00000000-0005-0000-0000-0000B0810000}"/>
    <cellStyle name="Normal 9 6 2 3 4 2 2" xfId="30921" xr:uid="{00000000-0005-0000-0000-0000B1810000}"/>
    <cellStyle name="Normal 9 6 2 3 4 3" xfId="13467" xr:uid="{00000000-0005-0000-0000-0000B2810000}"/>
    <cellStyle name="Normal 9 6 2 3 4 4" xfId="25162" xr:uid="{00000000-0005-0000-0000-0000B3810000}"/>
    <cellStyle name="Normal 9 6 2 3 4 5" xfId="38542" xr:uid="{00000000-0005-0000-0000-0000B4810000}"/>
    <cellStyle name="Normal 9 6 2 3 5" xfId="19265" xr:uid="{00000000-0005-0000-0000-0000B5810000}"/>
    <cellStyle name="Normal 9 6 2 3 5 2" xfId="30916" xr:uid="{00000000-0005-0000-0000-0000B6810000}"/>
    <cellStyle name="Normal 9 6 2 3 6" xfId="13462" xr:uid="{00000000-0005-0000-0000-0000B7810000}"/>
    <cellStyle name="Normal 9 6 2 3 7" xfId="25157" xr:uid="{00000000-0005-0000-0000-0000B8810000}"/>
    <cellStyle name="Normal 9 6 2 3 8" xfId="38543" xr:uid="{00000000-0005-0000-0000-0000B9810000}"/>
    <cellStyle name="Normal 9 6 2 4" xfId="1887" xr:uid="{00000000-0005-0000-0000-0000BA810000}"/>
    <cellStyle name="Normal 9 6 2 4 2" xfId="1888" xr:uid="{00000000-0005-0000-0000-0000BB810000}"/>
    <cellStyle name="Normal 9 6 2 4 2 2" xfId="3916" xr:uid="{00000000-0005-0000-0000-0000BC810000}"/>
    <cellStyle name="Normal 9 6 2 4 2 2 2" xfId="8149" xr:uid="{00000000-0005-0000-0000-0000BD810000}"/>
    <cellStyle name="Normal 9 6 2 4 2 2 2 2" xfId="19273" xr:uid="{00000000-0005-0000-0000-0000BE810000}"/>
    <cellStyle name="Normal 9 6 2 4 2 2 2 3" xfId="30924" xr:uid="{00000000-0005-0000-0000-0000BF810000}"/>
    <cellStyle name="Normal 9 6 2 4 2 2 2 4" xfId="38544" xr:uid="{00000000-0005-0000-0000-0000C0810000}"/>
    <cellStyle name="Normal 9 6 2 4 2 2 3" xfId="13470" xr:uid="{00000000-0005-0000-0000-0000C1810000}"/>
    <cellStyle name="Normal 9 6 2 4 2 2 4" xfId="25165" xr:uid="{00000000-0005-0000-0000-0000C2810000}"/>
    <cellStyle name="Normal 9 6 2 4 2 2 5" xfId="38545" xr:uid="{00000000-0005-0000-0000-0000C3810000}"/>
    <cellStyle name="Normal 9 6 2 4 2 3" xfId="6390" xr:uid="{00000000-0005-0000-0000-0000C4810000}"/>
    <cellStyle name="Normal 9 6 2 4 2 3 2" xfId="19274" xr:uid="{00000000-0005-0000-0000-0000C5810000}"/>
    <cellStyle name="Normal 9 6 2 4 2 3 2 2" xfId="30925" xr:uid="{00000000-0005-0000-0000-0000C6810000}"/>
    <cellStyle name="Normal 9 6 2 4 2 3 3" xfId="13471" xr:uid="{00000000-0005-0000-0000-0000C7810000}"/>
    <cellStyle name="Normal 9 6 2 4 2 3 4" xfId="25166" xr:uid="{00000000-0005-0000-0000-0000C8810000}"/>
    <cellStyle name="Normal 9 6 2 4 2 3 5" xfId="38546" xr:uid="{00000000-0005-0000-0000-0000C9810000}"/>
    <cellStyle name="Normal 9 6 2 4 2 4" xfId="19272" xr:uid="{00000000-0005-0000-0000-0000CA810000}"/>
    <cellStyle name="Normal 9 6 2 4 2 4 2" xfId="30923" xr:uid="{00000000-0005-0000-0000-0000CB810000}"/>
    <cellStyle name="Normal 9 6 2 4 2 5" xfId="13469" xr:uid="{00000000-0005-0000-0000-0000CC810000}"/>
    <cellStyle name="Normal 9 6 2 4 2 6" xfId="25164" xr:uid="{00000000-0005-0000-0000-0000CD810000}"/>
    <cellStyle name="Normal 9 6 2 4 2 7" xfId="38547" xr:uid="{00000000-0005-0000-0000-0000CE810000}"/>
    <cellStyle name="Normal 9 6 2 4 3" xfId="3915" xr:uid="{00000000-0005-0000-0000-0000CF810000}"/>
    <cellStyle name="Normal 9 6 2 4 3 2" xfId="8148" xr:uid="{00000000-0005-0000-0000-0000D0810000}"/>
    <cellStyle name="Normal 9 6 2 4 3 2 2" xfId="19275" xr:uid="{00000000-0005-0000-0000-0000D1810000}"/>
    <cellStyle name="Normal 9 6 2 4 3 2 3" xfId="30926" xr:uid="{00000000-0005-0000-0000-0000D2810000}"/>
    <cellStyle name="Normal 9 6 2 4 3 2 4" xfId="38548" xr:uid="{00000000-0005-0000-0000-0000D3810000}"/>
    <cellStyle name="Normal 9 6 2 4 3 3" xfId="13472" xr:uid="{00000000-0005-0000-0000-0000D4810000}"/>
    <cellStyle name="Normal 9 6 2 4 3 4" xfId="25167" xr:uid="{00000000-0005-0000-0000-0000D5810000}"/>
    <cellStyle name="Normal 9 6 2 4 3 5" xfId="38549" xr:uid="{00000000-0005-0000-0000-0000D6810000}"/>
    <cellStyle name="Normal 9 6 2 4 4" xfId="5442" xr:uid="{00000000-0005-0000-0000-0000D7810000}"/>
    <cellStyle name="Normal 9 6 2 4 4 2" xfId="19276" xr:uid="{00000000-0005-0000-0000-0000D8810000}"/>
    <cellStyle name="Normal 9 6 2 4 4 2 2" xfId="30927" xr:uid="{00000000-0005-0000-0000-0000D9810000}"/>
    <cellStyle name="Normal 9 6 2 4 4 3" xfId="13473" xr:uid="{00000000-0005-0000-0000-0000DA810000}"/>
    <cellStyle name="Normal 9 6 2 4 4 4" xfId="25168" xr:uid="{00000000-0005-0000-0000-0000DB810000}"/>
    <cellStyle name="Normal 9 6 2 4 4 5" xfId="38550" xr:uid="{00000000-0005-0000-0000-0000DC810000}"/>
    <cellStyle name="Normal 9 6 2 4 5" xfId="19271" xr:uid="{00000000-0005-0000-0000-0000DD810000}"/>
    <cellStyle name="Normal 9 6 2 4 5 2" xfId="30922" xr:uid="{00000000-0005-0000-0000-0000DE810000}"/>
    <cellStyle name="Normal 9 6 2 4 6" xfId="13468" xr:uid="{00000000-0005-0000-0000-0000DF810000}"/>
    <cellStyle name="Normal 9 6 2 4 7" xfId="25163" xr:uid="{00000000-0005-0000-0000-0000E0810000}"/>
    <cellStyle name="Normal 9 6 2 4 8" xfId="38551" xr:uid="{00000000-0005-0000-0000-0000E1810000}"/>
    <cellStyle name="Normal 9 6 2 5" xfId="1889" xr:uid="{00000000-0005-0000-0000-0000E2810000}"/>
    <cellStyle name="Normal 9 6 2 5 2" xfId="3917" xr:uid="{00000000-0005-0000-0000-0000E3810000}"/>
    <cellStyle name="Normal 9 6 2 5 2 2" xfId="8150" xr:uid="{00000000-0005-0000-0000-0000E4810000}"/>
    <cellStyle name="Normal 9 6 2 5 2 2 2" xfId="19278" xr:uid="{00000000-0005-0000-0000-0000E5810000}"/>
    <cellStyle name="Normal 9 6 2 5 2 2 3" xfId="30929" xr:uid="{00000000-0005-0000-0000-0000E6810000}"/>
    <cellStyle name="Normal 9 6 2 5 2 2 4" xfId="38552" xr:uid="{00000000-0005-0000-0000-0000E7810000}"/>
    <cellStyle name="Normal 9 6 2 5 2 3" xfId="13475" xr:uid="{00000000-0005-0000-0000-0000E8810000}"/>
    <cellStyle name="Normal 9 6 2 5 2 4" xfId="25170" xr:uid="{00000000-0005-0000-0000-0000E9810000}"/>
    <cellStyle name="Normal 9 6 2 5 2 5" xfId="38553" xr:uid="{00000000-0005-0000-0000-0000EA810000}"/>
    <cellStyle name="Normal 9 6 2 5 3" xfId="6391" xr:uid="{00000000-0005-0000-0000-0000EB810000}"/>
    <cellStyle name="Normal 9 6 2 5 3 2" xfId="19279" xr:uid="{00000000-0005-0000-0000-0000EC810000}"/>
    <cellStyle name="Normal 9 6 2 5 3 2 2" xfId="30930" xr:uid="{00000000-0005-0000-0000-0000ED810000}"/>
    <cellStyle name="Normal 9 6 2 5 3 3" xfId="13476" xr:uid="{00000000-0005-0000-0000-0000EE810000}"/>
    <cellStyle name="Normal 9 6 2 5 3 4" xfId="25171" xr:uid="{00000000-0005-0000-0000-0000EF810000}"/>
    <cellStyle name="Normal 9 6 2 5 3 5" xfId="38554" xr:uid="{00000000-0005-0000-0000-0000F0810000}"/>
    <cellStyle name="Normal 9 6 2 5 4" xfId="19277" xr:uid="{00000000-0005-0000-0000-0000F1810000}"/>
    <cellStyle name="Normal 9 6 2 5 4 2" xfId="30928" xr:uid="{00000000-0005-0000-0000-0000F2810000}"/>
    <cellStyle name="Normal 9 6 2 5 5" xfId="13474" xr:uid="{00000000-0005-0000-0000-0000F3810000}"/>
    <cellStyle name="Normal 9 6 2 5 6" xfId="25169" xr:uid="{00000000-0005-0000-0000-0000F4810000}"/>
    <cellStyle name="Normal 9 6 2 5 7" xfId="38555" xr:uid="{00000000-0005-0000-0000-0000F5810000}"/>
    <cellStyle name="Normal 9 6 2 6" xfId="3910" xr:uid="{00000000-0005-0000-0000-0000F6810000}"/>
    <cellStyle name="Normal 9 6 2 6 2" xfId="8143" xr:uid="{00000000-0005-0000-0000-0000F7810000}"/>
    <cellStyle name="Normal 9 6 2 6 2 2" xfId="19280" xr:uid="{00000000-0005-0000-0000-0000F8810000}"/>
    <cellStyle name="Normal 9 6 2 6 2 3" xfId="30931" xr:uid="{00000000-0005-0000-0000-0000F9810000}"/>
    <cellStyle name="Normal 9 6 2 6 2 4" xfId="38556" xr:uid="{00000000-0005-0000-0000-0000FA810000}"/>
    <cellStyle name="Normal 9 6 2 6 3" xfId="13477" xr:uid="{00000000-0005-0000-0000-0000FB810000}"/>
    <cellStyle name="Normal 9 6 2 6 4" xfId="25172" xr:uid="{00000000-0005-0000-0000-0000FC810000}"/>
    <cellStyle name="Normal 9 6 2 6 5" xfId="38557" xr:uid="{00000000-0005-0000-0000-0000FD810000}"/>
    <cellStyle name="Normal 9 6 2 7" xfId="4749" xr:uid="{00000000-0005-0000-0000-0000FE810000}"/>
    <cellStyle name="Normal 9 6 2 7 2" xfId="19281" xr:uid="{00000000-0005-0000-0000-0000FF810000}"/>
    <cellStyle name="Normal 9 6 2 7 2 2" xfId="30932" xr:uid="{00000000-0005-0000-0000-000000820000}"/>
    <cellStyle name="Normal 9 6 2 7 3" xfId="13478" xr:uid="{00000000-0005-0000-0000-000001820000}"/>
    <cellStyle name="Normal 9 6 2 7 4" xfId="25173" xr:uid="{00000000-0005-0000-0000-000002820000}"/>
    <cellStyle name="Normal 9 6 2 7 5" xfId="38558" xr:uid="{00000000-0005-0000-0000-000003820000}"/>
    <cellStyle name="Normal 9 6 2 8" xfId="19258" xr:uid="{00000000-0005-0000-0000-000004820000}"/>
    <cellStyle name="Normal 9 6 2 8 2" xfId="30909" xr:uid="{00000000-0005-0000-0000-000005820000}"/>
    <cellStyle name="Normal 9 6 2 9" xfId="13455" xr:uid="{00000000-0005-0000-0000-000006820000}"/>
    <cellStyle name="Normal 9 6 3" xfId="1890" xr:uid="{00000000-0005-0000-0000-000007820000}"/>
    <cellStyle name="Normal 9 6 3 2" xfId="1891" xr:uid="{00000000-0005-0000-0000-000008820000}"/>
    <cellStyle name="Normal 9 6 3 2 2" xfId="3919" xr:uid="{00000000-0005-0000-0000-000009820000}"/>
    <cellStyle name="Normal 9 6 3 2 2 2" xfId="8152" xr:uid="{00000000-0005-0000-0000-00000A820000}"/>
    <cellStyle name="Normal 9 6 3 2 2 2 2" xfId="19284" xr:uid="{00000000-0005-0000-0000-00000B820000}"/>
    <cellStyle name="Normal 9 6 3 2 2 2 3" xfId="30935" xr:uid="{00000000-0005-0000-0000-00000C820000}"/>
    <cellStyle name="Normal 9 6 3 2 2 2 4" xfId="38559" xr:uid="{00000000-0005-0000-0000-00000D820000}"/>
    <cellStyle name="Normal 9 6 3 2 2 3" xfId="13481" xr:uid="{00000000-0005-0000-0000-00000E820000}"/>
    <cellStyle name="Normal 9 6 3 2 2 4" xfId="25176" xr:uid="{00000000-0005-0000-0000-00000F820000}"/>
    <cellStyle name="Normal 9 6 3 2 2 5" xfId="38560" xr:uid="{00000000-0005-0000-0000-000010820000}"/>
    <cellStyle name="Normal 9 6 3 2 3" xfId="6392" xr:uid="{00000000-0005-0000-0000-000011820000}"/>
    <cellStyle name="Normal 9 6 3 2 3 2" xfId="19285" xr:uid="{00000000-0005-0000-0000-000012820000}"/>
    <cellStyle name="Normal 9 6 3 2 3 2 2" xfId="30936" xr:uid="{00000000-0005-0000-0000-000013820000}"/>
    <cellStyle name="Normal 9 6 3 2 3 3" xfId="13482" xr:uid="{00000000-0005-0000-0000-000014820000}"/>
    <cellStyle name="Normal 9 6 3 2 3 4" xfId="25177" xr:uid="{00000000-0005-0000-0000-000015820000}"/>
    <cellStyle name="Normal 9 6 3 2 3 5" xfId="38561" xr:uid="{00000000-0005-0000-0000-000016820000}"/>
    <cellStyle name="Normal 9 6 3 2 4" xfId="19283" xr:uid="{00000000-0005-0000-0000-000017820000}"/>
    <cellStyle name="Normal 9 6 3 2 4 2" xfId="30934" xr:uid="{00000000-0005-0000-0000-000018820000}"/>
    <cellStyle name="Normal 9 6 3 2 5" xfId="13480" xr:uid="{00000000-0005-0000-0000-000019820000}"/>
    <cellStyle name="Normal 9 6 3 2 6" xfId="25175" xr:uid="{00000000-0005-0000-0000-00001A820000}"/>
    <cellStyle name="Normal 9 6 3 2 7" xfId="38562" xr:uid="{00000000-0005-0000-0000-00001B820000}"/>
    <cellStyle name="Normal 9 6 3 3" xfId="3918" xr:uid="{00000000-0005-0000-0000-00001C820000}"/>
    <cellStyle name="Normal 9 6 3 3 2" xfId="8151" xr:uid="{00000000-0005-0000-0000-00001D820000}"/>
    <cellStyle name="Normal 9 6 3 3 2 2" xfId="19286" xr:uid="{00000000-0005-0000-0000-00001E820000}"/>
    <cellStyle name="Normal 9 6 3 3 2 3" xfId="30937" xr:uid="{00000000-0005-0000-0000-00001F820000}"/>
    <cellStyle name="Normal 9 6 3 3 2 4" xfId="38563" xr:uid="{00000000-0005-0000-0000-000020820000}"/>
    <cellStyle name="Normal 9 6 3 3 3" xfId="13483" xr:uid="{00000000-0005-0000-0000-000021820000}"/>
    <cellStyle name="Normal 9 6 3 3 4" xfId="25178" xr:uid="{00000000-0005-0000-0000-000022820000}"/>
    <cellStyle name="Normal 9 6 3 3 5" xfId="38564" xr:uid="{00000000-0005-0000-0000-000023820000}"/>
    <cellStyle name="Normal 9 6 3 4" xfId="5146" xr:uid="{00000000-0005-0000-0000-000024820000}"/>
    <cellStyle name="Normal 9 6 3 4 2" xfId="19287" xr:uid="{00000000-0005-0000-0000-000025820000}"/>
    <cellStyle name="Normal 9 6 3 4 2 2" xfId="30938" xr:uid="{00000000-0005-0000-0000-000026820000}"/>
    <cellStyle name="Normal 9 6 3 4 3" xfId="13484" xr:uid="{00000000-0005-0000-0000-000027820000}"/>
    <cellStyle name="Normal 9 6 3 4 4" xfId="25179" xr:uid="{00000000-0005-0000-0000-000028820000}"/>
    <cellStyle name="Normal 9 6 3 4 5" xfId="38565" xr:uid="{00000000-0005-0000-0000-000029820000}"/>
    <cellStyle name="Normal 9 6 3 5" xfId="19282" xr:uid="{00000000-0005-0000-0000-00002A820000}"/>
    <cellStyle name="Normal 9 6 3 5 2" xfId="30933" xr:uid="{00000000-0005-0000-0000-00002B820000}"/>
    <cellStyle name="Normal 9 6 3 6" xfId="13479" xr:uid="{00000000-0005-0000-0000-00002C820000}"/>
    <cellStyle name="Normal 9 6 3 7" xfId="25174" xr:uid="{00000000-0005-0000-0000-00002D820000}"/>
    <cellStyle name="Normal 9 6 3 8" xfId="38566" xr:uid="{00000000-0005-0000-0000-00002E820000}"/>
    <cellStyle name="Normal 9 6 4" xfId="1892" xr:uid="{00000000-0005-0000-0000-00002F820000}"/>
    <cellStyle name="Normal 9 6 4 2" xfId="1893" xr:uid="{00000000-0005-0000-0000-000030820000}"/>
    <cellStyle name="Normal 9 6 4 2 2" xfId="3921" xr:uid="{00000000-0005-0000-0000-000031820000}"/>
    <cellStyle name="Normal 9 6 4 2 2 2" xfId="8154" xr:uid="{00000000-0005-0000-0000-000032820000}"/>
    <cellStyle name="Normal 9 6 4 2 2 2 2" xfId="19290" xr:uid="{00000000-0005-0000-0000-000033820000}"/>
    <cellStyle name="Normal 9 6 4 2 2 2 3" xfId="30941" xr:uid="{00000000-0005-0000-0000-000034820000}"/>
    <cellStyle name="Normal 9 6 4 2 2 2 4" xfId="38567" xr:uid="{00000000-0005-0000-0000-000035820000}"/>
    <cellStyle name="Normal 9 6 4 2 2 3" xfId="13487" xr:uid="{00000000-0005-0000-0000-000036820000}"/>
    <cellStyle name="Normal 9 6 4 2 2 4" xfId="25182" xr:uid="{00000000-0005-0000-0000-000037820000}"/>
    <cellStyle name="Normal 9 6 4 2 2 5" xfId="38568" xr:uid="{00000000-0005-0000-0000-000038820000}"/>
    <cellStyle name="Normal 9 6 4 2 3" xfId="6393" xr:uid="{00000000-0005-0000-0000-000039820000}"/>
    <cellStyle name="Normal 9 6 4 2 3 2" xfId="19291" xr:uid="{00000000-0005-0000-0000-00003A820000}"/>
    <cellStyle name="Normal 9 6 4 2 3 2 2" xfId="30942" xr:uid="{00000000-0005-0000-0000-00003B820000}"/>
    <cellStyle name="Normal 9 6 4 2 3 3" xfId="13488" xr:uid="{00000000-0005-0000-0000-00003C820000}"/>
    <cellStyle name="Normal 9 6 4 2 3 4" xfId="25183" xr:uid="{00000000-0005-0000-0000-00003D820000}"/>
    <cellStyle name="Normal 9 6 4 2 3 5" xfId="38569" xr:uid="{00000000-0005-0000-0000-00003E820000}"/>
    <cellStyle name="Normal 9 6 4 2 4" xfId="19289" xr:uid="{00000000-0005-0000-0000-00003F820000}"/>
    <cellStyle name="Normal 9 6 4 2 4 2" xfId="30940" xr:uid="{00000000-0005-0000-0000-000040820000}"/>
    <cellStyle name="Normal 9 6 4 2 5" xfId="13486" xr:uid="{00000000-0005-0000-0000-000041820000}"/>
    <cellStyle name="Normal 9 6 4 2 6" xfId="25181" xr:uid="{00000000-0005-0000-0000-000042820000}"/>
    <cellStyle name="Normal 9 6 4 2 7" xfId="38570" xr:uid="{00000000-0005-0000-0000-000043820000}"/>
    <cellStyle name="Normal 9 6 4 3" xfId="3920" xr:uid="{00000000-0005-0000-0000-000044820000}"/>
    <cellStyle name="Normal 9 6 4 3 2" xfId="8153" xr:uid="{00000000-0005-0000-0000-000045820000}"/>
    <cellStyle name="Normal 9 6 4 3 2 2" xfId="19292" xr:uid="{00000000-0005-0000-0000-000046820000}"/>
    <cellStyle name="Normal 9 6 4 3 2 3" xfId="30943" xr:uid="{00000000-0005-0000-0000-000047820000}"/>
    <cellStyle name="Normal 9 6 4 3 2 4" xfId="38571" xr:uid="{00000000-0005-0000-0000-000048820000}"/>
    <cellStyle name="Normal 9 6 4 3 3" xfId="13489" xr:uid="{00000000-0005-0000-0000-000049820000}"/>
    <cellStyle name="Normal 9 6 4 3 4" xfId="25184" xr:uid="{00000000-0005-0000-0000-00004A820000}"/>
    <cellStyle name="Normal 9 6 4 3 5" xfId="38572" xr:uid="{00000000-0005-0000-0000-00004B820000}"/>
    <cellStyle name="Normal 9 6 4 4" xfId="4904" xr:uid="{00000000-0005-0000-0000-00004C820000}"/>
    <cellStyle name="Normal 9 6 4 4 2" xfId="19293" xr:uid="{00000000-0005-0000-0000-00004D820000}"/>
    <cellStyle name="Normal 9 6 4 4 2 2" xfId="30944" xr:uid="{00000000-0005-0000-0000-00004E820000}"/>
    <cellStyle name="Normal 9 6 4 4 3" xfId="13490" xr:uid="{00000000-0005-0000-0000-00004F820000}"/>
    <cellStyle name="Normal 9 6 4 4 4" xfId="25185" xr:uid="{00000000-0005-0000-0000-000050820000}"/>
    <cellStyle name="Normal 9 6 4 4 5" xfId="38573" xr:uid="{00000000-0005-0000-0000-000051820000}"/>
    <cellStyle name="Normal 9 6 4 5" xfId="19288" xr:uid="{00000000-0005-0000-0000-000052820000}"/>
    <cellStyle name="Normal 9 6 4 5 2" xfId="30939" xr:uid="{00000000-0005-0000-0000-000053820000}"/>
    <cellStyle name="Normal 9 6 4 6" xfId="13485" xr:uid="{00000000-0005-0000-0000-000054820000}"/>
    <cellStyle name="Normal 9 6 4 7" xfId="25180" xr:uid="{00000000-0005-0000-0000-000055820000}"/>
    <cellStyle name="Normal 9 6 4 8" xfId="38574" xr:uid="{00000000-0005-0000-0000-000056820000}"/>
    <cellStyle name="Normal 9 6 5" xfId="1894" xr:uid="{00000000-0005-0000-0000-000057820000}"/>
    <cellStyle name="Normal 9 6 5 2" xfId="1895" xr:uid="{00000000-0005-0000-0000-000058820000}"/>
    <cellStyle name="Normal 9 6 5 2 2" xfId="3923" xr:uid="{00000000-0005-0000-0000-000059820000}"/>
    <cellStyle name="Normal 9 6 5 2 2 2" xfId="8156" xr:uid="{00000000-0005-0000-0000-00005A820000}"/>
    <cellStyle name="Normal 9 6 5 2 2 2 2" xfId="19296" xr:uid="{00000000-0005-0000-0000-00005B820000}"/>
    <cellStyle name="Normal 9 6 5 2 2 2 3" xfId="30947" xr:uid="{00000000-0005-0000-0000-00005C820000}"/>
    <cellStyle name="Normal 9 6 5 2 2 2 4" xfId="38575" xr:uid="{00000000-0005-0000-0000-00005D820000}"/>
    <cellStyle name="Normal 9 6 5 2 2 3" xfId="13493" xr:uid="{00000000-0005-0000-0000-00005E820000}"/>
    <cellStyle name="Normal 9 6 5 2 2 4" xfId="25188" xr:uid="{00000000-0005-0000-0000-00005F820000}"/>
    <cellStyle name="Normal 9 6 5 2 2 5" xfId="38576" xr:uid="{00000000-0005-0000-0000-000060820000}"/>
    <cellStyle name="Normal 9 6 5 2 3" xfId="6394" xr:uid="{00000000-0005-0000-0000-000061820000}"/>
    <cellStyle name="Normal 9 6 5 2 3 2" xfId="19297" xr:uid="{00000000-0005-0000-0000-000062820000}"/>
    <cellStyle name="Normal 9 6 5 2 3 2 2" xfId="30948" xr:uid="{00000000-0005-0000-0000-000063820000}"/>
    <cellStyle name="Normal 9 6 5 2 3 3" xfId="13494" xr:uid="{00000000-0005-0000-0000-000064820000}"/>
    <cellStyle name="Normal 9 6 5 2 3 4" xfId="25189" xr:uid="{00000000-0005-0000-0000-000065820000}"/>
    <cellStyle name="Normal 9 6 5 2 3 5" xfId="38577" xr:uid="{00000000-0005-0000-0000-000066820000}"/>
    <cellStyle name="Normal 9 6 5 2 4" xfId="19295" xr:uid="{00000000-0005-0000-0000-000067820000}"/>
    <cellStyle name="Normal 9 6 5 2 4 2" xfId="30946" xr:uid="{00000000-0005-0000-0000-000068820000}"/>
    <cellStyle name="Normal 9 6 5 2 5" xfId="13492" xr:uid="{00000000-0005-0000-0000-000069820000}"/>
    <cellStyle name="Normal 9 6 5 2 6" xfId="25187" xr:uid="{00000000-0005-0000-0000-00006A820000}"/>
    <cellStyle name="Normal 9 6 5 2 7" xfId="38578" xr:uid="{00000000-0005-0000-0000-00006B820000}"/>
    <cellStyle name="Normal 9 6 5 3" xfId="3922" xr:uid="{00000000-0005-0000-0000-00006C820000}"/>
    <cellStyle name="Normal 9 6 5 3 2" xfId="8155" xr:uid="{00000000-0005-0000-0000-00006D820000}"/>
    <cellStyle name="Normal 9 6 5 3 2 2" xfId="19298" xr:uid="{00000000-0005-0000-0000-00006E820000}"/>
    <cellStyle name="Normal 9 6 5 3 2 3" xfId="30949" xr:uid="{00000000-0005-0000-0000-00006F820000}"/>
    <cellStyle name="Normal 9 6 5 3 2 4" xfId="38579" xr:uid="{00000000-0005-0000-0000-000070820000}"/>
    <cellStyle name="Normal 9 6 5 3 3" xfId="13495" xr:uid="{00000000-0005-0000-0000-000071820000}"/>
    <cellStyle name="Normal 9 6 5 3 4" xfId="25190" xr:uid="{00000000-0005-0000-0000-000072820000}"/>
    <cellStyle name="Normal 9 6 5 3 5" xfId="38580" xr:uid="{00000000-0005-0000-0000-000073820000}"/>
    <cellStyle name="Normal 9 6 5 4" xfId="5355" xr:uid="{00000000-0005-0000-0000-000074820000}"/>
    <cellStyle name="Normal 9 6 5 4 2" xfId="19299" xr:uid="{00000000-0005-0000-0000-000075820000}"/>
    <cellStyle name="Normal 9 6 5 4 2 2" xfId="30950" xr:uid="{00000000-0005-0000-0000-000076820000}"/>
    <cellStyle name="Normal 9 6 5 4 3" xfId="13496" xr:uid="{00000000-0005-0000-0000-000077820000}"/>
    <cellStyle name="Normal 9 6 5 4 4" xfId="25191" xr:uid="{00000000-0005-0000-0000-000078820000}"/>
    <cellStyle name="Normal 9 6 5 4 5" xfId="38581" xr:uid="{00000000-0005-0000-0000-000079820000}"/>
    <cellStyle name="Normal 9 6 5 5" xfId="19294" xr:uid="{00000000-0005-0000-0000-00007A820000}"/>
    <cellStyle name="Normal 9 6 5 5 2" xfId="30945" xr:uid="{00000000-0005-0000-0000-00007B820000}"/>
    <cellStyle name="Normal 9 6 5 6" xfId="13491" xr:uid="{00000000-0005-0000-0000-00007C820000}"/>
    <cellStyle name="Normal 9 6 5 7" xfId="25186" xr:uid="{00000000-0005-0000-0000-00007D820000}"/>
    <cellStyle name="Normal 9 6 5 8" xfId="38582" xr:uid="{00000000-0005-0000-0000-00007E820000}"/>
    <cellStyle name="Normal 9 6 6" xfId="1896" xr:uid="{00000000-0005-0000-0000-00007F820000}"/>
    <cellStyle name="Normal 9 6 6 2" xfId="3924" xr:uid="{00000000-0005-0000-0000-000080820000}"/>
    <cellStyle name="Normal 9 6 6 2 2" xfId="8157" xr:uid="{00000000-0005-0000-0000-000081820000}"/>
    <cellStyle name="Normal 9 6 6 2 2 2" xfId="19301" xr:uid="{00000000-0005-0000-0000-000082820000}"/>
    <cellStyle name="Normal 9 6 6 2 2 3" xfId="30952" xr:uid="{00000000-0005-0000-0000-000083820000}"/>
    <cellStyle name="Normal 9 6 6 2 2 4" xfId="38583" xr:uid="{00000000-0005-0000-0000-000084820000}"/>
    <cellStyle name="Normal 9 6 6 2 3" xfId="13498" xr:uid="{00000000-0005-0000-0000-000085820000}"/>
    <cellStyle name="Normal 9 6 6 2 4" xfId="25193" xr:uid="{00000000-0005-0000-0000-000086820000}"/>
    <cellStyle name="Normal 9 6 6 2 5" xfId="38584" xr:uid="{00000000-0005-0000-0000-000087820000}"/>
    <cellStyle name="Normal 9 6 6 3" xfId="6395" xr:uid="{00000000-0005-0000-0000-000088820000}"/>
    <cellStyle name="Normal 9 6 6 3 2" xfId="19302" xr:uid="{00000000-0005-0000-0000-000089820000}"/>
    <cellStyle name="Normal 9 6 6 3 2 2" xfId="30953" xr:uid="{00000000-0005-0000-0000-00008A820000}"/>
    <cellStyle name="Normal 9 6 6 3 3" xfId="13499" xr:uid="{00000000-0005-0000-0000-00008B820000}"/>
    <cellStyle name="Normal 9 6 6 3 4" xfId="25194" xr:uid="{00000000-0005-0000-0000-00008C820000}"/>
    <cellStyle name="Normal 9 6 6 3 5" xfId="38585" xr:uid="{00000000-0005-0000-0000-00008D820000}"/>
    <cellStyle name="Normal 9 6 6 4" xfId="19300" xr:uid="{00000000-0005-0000-0000-00008E820000}"/>
    <cellStyle name="Normal 9 6 6 4 2" xfId="30951" xr:uid="{00000000-0005-0000-0000-00008F820000}"/>
    <cellStyle name="Normal 9 6 6 5" xfId="13497" xr:uid="{00000000-0005-0000-0000-000090820000}"/>
    <cellStyle name="Normal 9 6 6 6" xfId="25192" xr:uid="{00000000-0005-0000-0000-000091820000}"/>
    <cellStyle name="Normal 9 6 6 7" xfId="38586" xr:uid="{00000000-0005-0000-0000-000092820000}"/>
    <cellStyle name="Normal 9 6 7" xfId="3909" xr:uid="{00000000-0005-0000-0000-000093820000}"/>
    <cellStyle name="Normal 9 6 7 2" xfId="8142" xr:uid="{00000000-0005-0000-0000-000094820000}"/>
    <cellStyle name="Normal 9 6 7 2 2" xfId="19303" xr:uid="{00000000-0005-0000-0000-000095820000}"/>
    <cellStyle name="Normal 9 6 7 2 3" xfId="30954" xr:uid="{00000000-0005-0000-0000-000096820000}"/>
    <cellStyle name="Normal 9 6 7 2 4" xfId="38587" xr:uid="{00000000-0005-0000-0000-000097820000}"/>
    <cellStyle name="Normal 9 6 7 3" xfId="13500" xr:uid="{00000000-0005-0000-0000-000098820000}"/>
    <cellStyle name="Normal 9 6 7 4" xfId="25195" xr:uid="{00000000-0005-0000-0000-000099820000}"/>
    <cellStyle name="Normal 9 6 7 5" xfId="38588" xr:uid="{00000000-0005-0000-0000-00009A820000}"/>
    <cellStyle name="Normal 9 6 8" xfId="4662" xr:uid="{00000000-0005-0000-0000-00009B820000}"/>
    <cellStyle name="Normal 9 6 8 2" xfId="19304" xr:uid="{00000000-0005-0000-0000-00009C820000}"/>
    <cellStyle name="Normal 9 6 8 2 2" xfId="30955" xr:uid="{00000000-0005-0000-0000-00009D820000}"/>
    <cellStyle name="Normal 9 6 8 3" xfId="13501" xr:uid="{00000000-0005-0000-0000-00009E820000}"/>
    <cellStyle name="Normal 9 6 8 4" xfId="25196" xr:uid="{00000000-0005-0000-0000-00009F820000}"/>
    <cellStyle name="Normal 9 6 8 5" xfId="38589" xr:uid="{00000000-0005-0000-0000-0000A0820000}"/>
    <cellStyle name="Normal 9 6 9" xfId="19257" xr:uid="{00000000-0005-0000-0000-0000A1820000}"/>
    <cellStyle name="Normal 9 6 9 2" xfId="30908" xr:uid="{00000000-0005-0000-0000-0000A2820000}"/>
    <cellStyle name="Normal 9 7" xfId="1897" xr:uid="{00000000-0005-0000-0000-0000A3820000}"/>
    <cellStyle name="Normal 9 7 10" xfId="13502" xr:uid="{00000000-0005-0000-0000-0000A4820000}"/>
    <cellStyle name="Normal 9 7 11" xfId="25197" xr:uid="{00000000-0005-0000-0000-0000A5820000}"/>
    <cellStyle name="Normal 9 7 12" xfId="38590" xr:uid="{00000000-0005-0000-0000-0000A6820000}"/>
    <cellStyle name="Normal 9 7 2" xfId="1898" xr:uid="{00000000-0005-0000-0000-0000A7820000}"/>
    <cellStyle name="Normal 9 7 2 10" xfId="25198" xr:uid="{00000000-0005-0000-0000-0000A8820000}"/>
    <cellStyle name="Normal 9 7 2 11" xfId="38591" xr:uid="{00000000-0005-0000-0000-0000A9820000}"/>
    <cellStyle name="Normal 9 7 2 2" xfId="1899" xr:uid="{00000000-0005-0000-0000-0000AA820000}"/>
    <cellStyle name="Normal 9 7 2 2 2" xfId="1900" xr:uid="{00000000-0005-0000-0000-0000AB820000}"/>
    <cellStyle name="Normal 9 7 2 2 2 2" xfId="3928" xr:uid="{00000000-0005-0000-0000-0000AC820000}"/>
    <cellStyle name="Normal 9 7 2 2 2 2 2" xfId="8161" xr:uid="{00000000-0005-0000-0000-0000AD820000}"/>
    <cellStyle name="Normal 9 7 2 2 2 2 2 2" xfId="19309" xr:uid="{00000000-0005-0000-0000-0000AE820000}"/>
    <cellStyle name="Normal 9 7 2 2 2 2 2 3" xfId="30960" xr:uid="{00000000-0005-0000-0000-0000AF820000}"/>
    <cellStyle name="Normal 9 7 2 2 2 2 2 4" xfId="38592" xr:uid="{00000000-0005-0000-0000-0000B0820000}"/>
    <cellStyle name="Normal 9 7 2 2 2 2 3" xfId="13506" xr:uid="{00000000-0005-0000-0000-0000B1820000}"/>
    <cellStyle name="Normal 9 7 2 2 2 2 4" xfId="25201" xr:uid="{00000000-0005-0000-0000-0000B2820000}"/>
    <cellStyle name="Normal 9 7 2 2 2 2 5" xfId="38593" xr:uid="{00000000-0005-0000-0000-0000B3820000}"/>
    <cellStyle name="Normal 9 7 2 2 2 3" xfId="6396" xr:uid="{00000000-0005-0000-0000-0000B4820000}"/>
    <cellStyle name="Normal 9 7 2 2 2 3 2" xfId="19310" xr:uid="{00000000-0005-0000-0000-0000B5820000}"/>
    <cellStyle name="Normal 9 7 2 2 2 3 2 2" xfId="30961" xr:uid="{00000000-0005-0000-0000-0000B6820000}"/>
    <cellStyle name="Normal 9 7 2 2 2 3 3" xfId="13507" xr:uid="{00000000-0005-0000-0000-0000B7820000}"/>
    <cellStyle name="Normal 9 7 2 2 2 3 4" xfId="25202" xr:uid="{00000000-0005-0000-0000-0000B8820000}"/>
    <cellStyle name="Normal 9 7 2 2 2 3 5" xfId="38594" xr:uid="{00000000-0005-0000-0000-0000B9820000}"/>
    <cellStyle name="Normal 9 7 2 2 2 4" xfId="19308" xr:uid="{00000000-0005-0000-0000-0000BA820000}"/>
    <cellStyle name="Normal 9 7 2 2 2 4 2" xfId="30959" xr:uid="{00000000-0005-0000-0000-0000BB820000}"/>
    <cellStyle name="Normal 9 7 2 2 2 5" xfId="13505" xr:uid="{00000000-0005-0000-0000-0000BC820000}"/>
    <cellStyle name="Normal 9 7 2 2 2 6" xfId="25200" xr:uid="{00000000-0005-0000-0000-0000BD820000}"/>
    <cellStyle name="Normal 9 7 2 2 2 7" xfId="38595" xr:uid="{00000000-0005-0000-0000-0000BE820000}"/>
    <cellStyle name="Normal 9 7 2 2 3" xfId="3927" xr:uid="{00000000-0005-0000-0000-0000BF820000}"/>
    <cellStyle name="Normal 9 7 2 2 3 2" xfId="8160" xr:uid="{00000000-0005-0000-0000-0000C0820000}"/>
    <cellStyle name="Normal 9 7 2 2 3 2 2" xfId="19311" xr:uid="{00000000-0005-0000-0000-0000C1820000}"/>
    <cellStyle name="Normal 9 7 2 2 3 2 3" xfId="30962" xr:uid="{00000000-0005-0000-0000-0000C2820000}"/>
    <cellStyle name="Normal 9 7 2 2 3 2 4" xfId="38596" xr:uid="{00000000-0005-0000-0000-0000C3820000}"/>
    <cellStyle name="Normal 9 7 2 2 3 3" xfId="13508" xr:uid="{00000000-0005-0000-0000-0000C4820000}"/>
    <cellStyle name="Normal 9 7 2 2 3 4" xfId="25203" xr:uid="{00000000-0005-0000-0000-0000C5820000}"/>
    <cellStyle name="Normal 9 7 2 2 3 5" xfId="38597" xr:uid="{00000000-0005-0000-0000-0000C6820000}"/>
    <cellStyle name="Normal 9 7 2 2 4" xfId="5247" xr:uid="{00000000-0005-0000-0000-0000C7820000}"/>
    <cellStyle name="Normal 9 7 2 2 4 2" xfId="19312" xr:uid="{00000000-0005-0000-0000-0000C8820000}"/>
    <cellStyle name="Normal 9 7 2 2 4 2 2" xfId="30963" xr:uid="{00000000-0005-0000-0000-0000C9820000}"/>
    <cellStyle name="Normal 9 7 2 2 4 3" xfId="13509" xr:uid="{00000000-0005-0000-0000-0000CA820000}"/>
    <cellStyle name="Normal 9 7 2 2 4 4" xfId="25204" xr:uid="{00000000-0005-0000-0000-0000CB820000}"/>
    <cellStyle name="Normal 9 7 2 2 4 5" xfId="38598" xr:uid="{00000000-0005-0000-0000-0000CC820000}"/>
    <cellStyle name="Normal 9 7 2 2 5" xfId="19307" xr:uid="{00000000-0005-0000-0000-0000CD820000}"/>
    <cellStyle name="Normal 9 7 2 2 5 2" xfId="30958" xr:uid="{00000000-0005-0000-0000-0000CE820000}"/>
    <cellStyle name="Normal 9 7 2 2 6" xfId="13504" xr:uid="{00000000-0005-0000-0000-0000CF820000}"/>
    <cellStyle name="Normal 9 7 2 2 7" xfId="25199" xr:uid="{00000000-0005-0000-0000-0000D0820000}"/>
    <cellStyle name="Normal 9 7 2 2 8" xfId="38599" xr:uid="{00000000-0005-0000-0000-0000D1820000}"/>
    <cellStyle name="Normal 9 7 2 3" xfId="1901" xr:uid="{00000000-0005-0000-0000-0000D2820000}"/>
    <cellStyle name="Normal 9 7 2 3 2" xfId="1902" xr:uid="{00000000-0005-0000-0000-0000D3820000}"/>
    <cellStyle name="Normal 9 7 2 3 2 2" xfId="3930" xr:uid="{00000000-0005-0000-0000-0000D4820000}"/>
    <cellStyle name="Normal 9 7 2 3 2 2 2" xfId="8163" xr:uid="{00000000-0005-0000-0000-0000D5820000}"/>
    <cellStyle name="Normal 9 7 2 3 2 2 2 2" xfId="19315" xr:uid="{00000000-0005-0000-0000-0000D6820000}"/>
    <cellStyle name="Normal 9 7 2 3 2 2 2 3" xfId="30966" xr:uid="{00000000-0005-0000-0000-0000D7820000}"/>
    <cellStyle name="Normal 9 7 2 3 2 2 2 4" xfId="38600" xr:uid="{00000000-0005-0000-0000-0000D8820000}"/>
    <cellStyle name="Normal 9 7 2 3 2 2 3" xfId="13512" xr:uid="{00000000-0005-0000-0000-0000D9820000}"/>
    <cellStyle name="Normal 9 7 2 3 2 2 4" xfId="25207" xr:uid="{00000000-0005-0000-0000-0000DA820000}"/>
    <cellStyle name="Normal 9 7 2 3 2 2 5" xfId="38601" xr:uid="{00000000-0005-0000-0000-0000DB820000}"/>
    <cellStyle name="Normal 9 7 2 3 2 3" xfId="6397" xr:uid="{00000000-0005-0000-0000-0000DC820000}"/>
    <cellStyle name="Normal 9 7 2 3 2 3 2" xfId="19316" xr:uid="{00000000-0005-0000-0000-0000DD820000}"/>
    <cellStyle name="Normal 9 7 2 3 2 3 2 2" xfId="30967" xr:uid="{00000000-0005-0000-0000-0000DE820000}"/>
    <cellStyle name="Normal 9 7 2 3 2 3 3" xfId="13513" xr:uid="{00000000-0005-0000-0000-0000DF820000}"/>
    <cellStyle name="Normal 9 7 2 3 2 3 4" xfId="25208" xr:uid="{00000000-0005-0000-0000-0000E0820000}"/>
    <cellStyle name="Normal 9 7 2 3 2 3 5" xfId="38602" xr:uid="{00000000-0005-0000-0000-0000E1820000}"/>
    <cellStyle name="Normal 9 7 2 3 2 4" xfId="19314" xr:uid="{00000000-0005-0000-0000-0000E2820000}"/>
    <cellStyle name="Normal 9 7 2 3 2 4 2" xfId="30965" xr:uid="{00000000-0005-0000-0000-0000E3820000}"/>
    <cellStyle name="Normal 9 7 2 3 2 5" xfId="13511" xr:uid="{00000000-0005-0000-0000-0000E4820000}"/>
    <cellStyle name="Normal 9 7 2 3 2 6" xfId="25206" xr:uid="{00000000-0005-0000-0000-0000E5820000}"/>
    <cellStyle name="Normal 9 7 2 3 2 7" xfId="38603" xr:uid="{00000000-0005-0000-0000-0000E6820000}"/>
    <cellStyle name="Normal 9 7 2 3 3" xfId="3929" xr:uid="{00000000-0005-0000-0000-0000E7820000}"/>
    <cellStyle name="Normal 9 7 2 3 3 2" xfId="8162" xr:uid="{00000000-0005-0000-0000-0000E8820000}"/>
    <cellStyle name="Normal 9 7 2 3 3 2 2" xfId="19317" xr:uid="{00000000-0005-0000-0000-0000E9820000}"/>
    <cellStyle name="Normal 9 7 2 3 3 2 3" xfId="30968" xr:uid="{00000000-0005-0000-0000-0000EA820000}"/>
    <cellStyle name="Normal 9 7 2 3 3 2 4" xfId="38604" xr:uid="{00000000-0005-0000-0000-0000EB820000}"/>
    <cellStyle name="Normal 9 7 2 3 3 3" xfId="13514" xr:uid="{00000000-0005-0000-0000-0000EC820000}"/>
    <cellStyle name="Normal 9 7 2 3 3 4" xfId="25209" xr:uid="{00000000-0005-0000-0000-0000ED820000}"/>
    <cellStyle name="Normal 9 7 2 3 3 5" xfId="38605" xr:uid="{00000000-0005-0000-0000-0000EE820000}"/>
    <cellStyle name="Normal 9 7 2 3 4" xfId="5005" xr:uid="{00000000-0005-0000-0000-0000EF820000}"/>
    <cellStyle name="Normal 9 7 2 3 4 2" xfId="19318" xr:uid="{00000000-0005-0000-0000-0000F0820000}"/>
    <cellStyle name="Normal 9 7 2 3 4 2 2" xfId="30969" xr:uid="{00000000-0005-0000-0000-0000F1820000}"/>
    <cellStyle name="Normal 9 7 2 3 4 3" xfId="13515" xr:uid="{00000000-0005-0000-0000-0000F2820000}"/>
    <cellStyle name="Normal 9 7 2 3 4 4" xfId="25210" xr:uid="{00000000-0005-0000-0000-0000F3820000}"/>
    <cellStyle name="Normal 9 7 2 3 4 5" xfId="38606" xr:uid="{00000000-0005-0000-0000-0000F4820000}"/>
    <cellStyle name="Normal 9 7 2 3 5" xfId="19313" xr:uid="{00000000-0005-0000-0000-0000F5820000}"/>
    <cellStyle name="Normal 9 7 2 3 5 2" xfId="30964" xr:uid="{00000000-0005-0000-0000-0000F6820000}"/>
    <cellStyle name="Normal 9 7 2 3 6" xfId="13510" xr:uid="{00000000-0005-0000-0000-0000F7820000}"/>
    <cellStyle name="Normal 9 7 2 3 7" xfId="25205" xr:uid="{00000000-0005-0000-0000-0000F8820000}"/>
    <cellStyle name="Normal 9 7 2 3 8" xfId="38607" xr:uid="{00000000-0005-0000-0000-0000F9820000}"/>
    <cellStyle name="Normal 9 7 2 4" xfId="1903" xr:uid="{00000000-0005-0000-0000-0000FA820000}"/>
    <cellStyle name="Normal 9 7 2 4 2" xfId="1904" xr:uid="{00000000-0005-0000-0000-0000FB820000}"/>
    <cellStyle name="Normal 9 7 2 4 2 2" xfId="3932" xr:uid="{00000000-0005-0000-0000-0000FC820000}"/>
    <cellStyle name="Normal 9 7 2 4 2 2 2" xfId="8165" xr:uid="{00000000-0005-0000-0000-0000FD820000}"/>
    <cellStyle name="Normal 9 7 2 4 2 2 2 2" xfId="19321" xr:uid="{00000000-0005-0000-0000-0000FE820000}"/>
    <cellStyle name="Normal 9 7 2 4 2 2 2 3" xfId="30972" xr:uid="{00000000-0005-0000-0000-0000FF820000}"/>
    <cellStyle name="Normal 9 7 2 4 2 2 2 4" xfId="38608" xr:uid="{00000000-0005-0000-0000-000000830000}"/>
    <cellStyle name="Normal 9 7 2 4 2 2 3" xfId="13518" xr:uid="{00000000-0005-0000-0000-000001830000}"/>
    <cellStyle name="Normal 9 7 2 4 2 2 4" xfId="25213" xr:uid="{00000000-0005-0000-0000-000002830000}"/>
    <cellStyle name="Normal 9 7 2 4 2 2 5" xfId="38609" xr:uid="{00000000-0005-0000-0000-000003830000}"/>
    <cellStyle name="Normal 9 7 2 4 2 3" xfId="6398" xr:uid="{00000000-0005-0000-0000-000004830000}"/>
    <cellStyle name="Normal 9 7 2 4 2 3 2" xfId="19322" xr:uid="{00000000-0005-0000-0000-000005830000}"/>
    <cellStyle name="Normal 9 7 2 4 2 3 2 2" xfId="30973" xr:uid="{00000000-0005-0000-0000-000006830000}"/>
    <cellStyle name="Normal 9 7 2 4 2 3 3" xfId="13519" xr:uid="{00000000-0005-0000-0000-000007830000}"/>
    <cellStyle name="Normal 9 7 2 4 2 3 4" xfId="25214" xr:uid="{00000000-0005-0000-0000-000008830000}"/>
    <cellStyle name="Normal 9 7 2 4 2 3 5" xfId="38610" xr:uid="{00000000-0005-0000-0000-000009830000}"/>
    <cellStyle name="Normal 9 7 2 4 2 4" xfId="19320" xr:uid="{00000000-0005-0000-0000-00000A830000}"/>
    <cellStyle name="Normal 9 7 2 4 2 4 2" xfId="30971" xr:uid="{00000000-0005-0000-0000-00000B830000}"/>
    <cellStyle name="Normal 9 7 2 4 2 5" xfId="13517" xr:uid="{00000000-0005-0000-0000-00000C830000}"/>
    <cellStyle name="Normal 9 7 2 4 2 6" xfId="25212" xr:uid="{00000000-0005-0000-0000-00000D830000}"/>
    <cellStyle name="Normal 9 7 2 4 2 7" xfId="38611" xr:uid="{00000000-0005-0000-0000-00000E830000}"/>
    <cellStyle name="Normal 9 7 2 4 3" xfId="3931" xr:uid="{00000000-0005-0000-0000-00000F830000}"/>
    <cellStyle name="Normal 9 7 2 4 3 2" xfId="8164" xr:uid="{00000000-0005-0000-0000-000010830000}"/>
    <cellStyle name="Normal 9 7 2 4 3 2 2" xfId="19323" xr:uid="{00000000-0005-0000-0000-000011830000}"/>
    <cellStyle name="Normal 9 7 2 4 3 2 3" xfId="30974" xr:uid="{00000000-0005-0000-0000-000012830000}"/>
    <cellStyle name="Normal 9 7 2 4 3 2 4" xfId="38612" xr:uid="{00000000-0005-0000-0000-000013830000}"/>
    <cellStyle name="Normal 9 7 2 4 3 3" xfId="13520" xr:uid="{00000000-0005-0000-0000-000014830000}"/>
    <cellStyle name="Normal 9 7 2 4 3 4" xfId="25215" xr:uid="{00000000-0005-0000-0000-000015830000}"/>
    <cellStyle name="Normal 9 7 2 4 3 5" xfId="38613" xr:uid="{00000000-0005-0000-0000-000016830000}"/>
    <cellStyle name="Normal 9 7 2 4 4" xfId="5456" xr:uid="{00000000-0005-0000-0000-000017830000}"/>
    <cellStyle name="Normal 9 7 2 4 4 2" xfId="19324" xr:uid="{00000000-0005-0000-0000-000018830000}"/>
    <cellStyle name="Normal 9 7 2 4 4 2 2" xfId="30975" xr:uid="{00000000-0005-0000-0000-000019830000}"/>
    <cellStyle name="Normal 9 7 2 4 4 3" xfId="13521" xr:uid="{00000000-0005-0000-0000-00001A830000}"/>
    <cellStyle name="Normal 9 7 2 4 4 4" xfId="25216" xr:uid="{00000000-0005-0000-0000-00001B830000}"/>
    <cellStyle name="Normal 9 7 2 4 4 5" xfId="38614" xr:uid="{00000000-0005-0000-0000-00001C830000}"/>
    <cellStyle name="Normal 9 7 2 4 5" xfId="19319" xr:uid="{00000000-0005-0000-0000-00001D830000}"/>
    <cellStyle name="Normal 9 7 2 4 5 2" xfId="30970" xr:uid="{00000000-0005-0000-0000-00001E830000}"/>
    <cellStyle name="Normal 9 7 2 4 6" xfId="13516" xr:uid="{00000000-0005-0000-0000-00001F830000}"/>
    <cellStyle name="Normal 9 7 2 4 7" xfId="25211" xr:uid="{00000000-0005-0000-0000-000020830000}"/>
    <cellStyle name="Normal 9 7 2 4 8" xfId="38615" xr:uid="{00000000-0005-0000-0000-000021830000}"/>
    <cellStyle name="Normal 9 7 2 5" xfId="1905" xr:uid="{00000000-0005-0000-0000-000022830000}"/>
    <cellStyle name="Normal 9 7 2 5 2" xfId="3933" xr:uid="{00000000-0005-0000-0000-000023830000}"/>
    <cellStyle name="Normal 9 7 2 5 2 2" xfId="8166" xr:uid="{00000000-0005-0000-0000-000024830000}"/>
    <cellStyle name="Normal 9 7 2 5 2 2 2" xfId="19326" xr:uid="{00000000-0005-0000-0000-000025830000}"/>
    <cellStyle name="Normal 9 7 2 5 2 2 3" xfId="30977" xr:uid="{00000000-0005-0000-0000-000026830000}"/>
    <cellStyle name="Normal 9 7 2 5 2 2 4" xfId="38616" xr:uid="{00000000-0005-0000-0000-000027830000}"/>
    <cellStyle name="Normal 9 7 2 5 2 3" xfId="13523" xr:uid="{00000000-0005-0000-0000-000028830000}"/>
    <cellStyle name="Normal 9 7 2 5 2 4" xfId="25218" xr:uid="{00000000-0005-0000-0000-000029830000}"/>
    <cellStyle name="Normal 9 7 2 5 2 5" xfId="38617" xr:uid="{00000000-0005-0000-0000-00002A830000}"/>
    <cellStyle name="Normal 9 7 2 5 3" xfId="6399" xr:uid="{00000000-0005-0000-0000-00002B830000}"/>
    <cellStyle name="Normal 9 7 2 5 3 2" xfId="19327" xr:uid="{00000000-0005-0000-0000-00002C830000}"/>
    <cellStyle name="Normal 9 7 2 5 3 2 2" xfId="30978" xr:uid="{00000000-0005-0000-0000-00002D830000}"/>
    <cellStyle name="Normal 9 7 2 5 3 3" xfId="13524" xr:uid="{00000000-0005-0000-0000-00002E830000}"/>
    <cellStyle name="Normal 9 7 2 5 3 4" xfId="25219" xr:uid="{00000000-0005-0000-0000-00002F830000}"/>
    <cellStyle name="Normal 9 7 2 5 3 5" xfId="38618" xr:uid="{00000000-0005-0000-0000-000030830000}"/>
    <cellStyle name="Normal 9 7 2 5 4" xfId="19325" xr:uid="{00000000-0005-0000-0000-000031830000}"/>
    <cellStyle name="Normal 9 7 2 5 4 2" xfId="30976" xr:uid="{00000000-0005-0000-0000-000032830000}"/>
    <cellStyle name="Normal 9 7 2 5 5" xfId="13522" xr:uid="{00000000-0005-0000-0000-000033830000}"/>
    <cellStyle name="Normal 9 7 2 5 6" xfId="25217" xr:uid="{00000000-0005-0000-0000-000034830000}"/>
    <cellStyle name="Normal 9 7 2 5 7" xfId="38619" xr:uid="{00000000-0005-0000-0000-000035830000}"/>
    <cellStyle name="Normal 9 7 2 6" xfId="3926" xr:uid="{00000000-0005-0000-0000-000036830000}"/>
    <cellStyle name="Normal 9 7 2 6 2" xfId="8159" xr:uid="{00000000-0005-0000-0000-000037830000}"/>
    <cellStyle name="Normal 9 7 2 6 2 2" xfId="19328" xr:uid="{00000000-0005-0000-0000-000038830000}"/>
    <cellStyle name="Normal 9 7 2 6 2 3" xfId="30979" xr:uid="{00000000-0005-0000-0000-000039830000}"/>
    <cellStyle name="Normal 9 7 2 6 2 4" xfId="38620" xr:uid="{00000000-0005-0000-0000-00003A830000}"/>
    <cellStyle name="Normal 9 7 2 6 3" xfId="13525" xr:uid="{00000000-0005-0000-0000-00003B830000}"/>
    <cellStyle name="Normal 9 7 2 6 4" xfId="25220" xr:uid="{00000000-0005-0000-0000-00003C830000}"/>
    <cellStyle name="Normal 9 7 2 6 5" xfId="38621" xr:uid="{00000000-0005-0000-0000-00003D830000}"/>
    <cellStyle name="Normal 9 7 2 7" xfId="4763" xr:uid="{00000000-0005-0000-0000-00003E830000}"/>
    <cellStyle name="Normal 9 7 2 7 2" xfId="19329" xr:uid="{00000000-0005-0000-0000-00003F830000}"/>
    <cellStyle name="Normal 9 7 2 7 2 2" xfId="30980" xr:uid="{00000000-0005-0000-0000-000040830000}"/>
    <cellStyle name="Normal 9 7 2 7 3" xfId="13526" xr:uid="{00000000-0005-0000-0000-000041830000}"/>
    <cellStyle name="Normal 9 7 2 7 4" xfId="25221" xr:uid="{00000000-0005-0000-0000-000042830000}"/>
    <cellStyle name="Normal 9 7 2 7 5" xfId="38622" xr:uid="{00000000-0005-0000-0000-000043830000}"/>
    <cellStyle name="Normal 9 7 2 8" xfId="19306" xr:uid="{00000000-0005-0000-0000-000044830000}"/>
    <cellStyle name="Normal 9 7 2 8 2" xfId="30957" xr:uid="{00000000-0005-0000-0000-000045830000}"/>
    <cellStyle name="Normal 9 7 2 9" xfId="13503" xr:uid="{00000000-0005-0000-0000-000046830000}"/>
    <cellStyle name="Normal 9 7 3" xfId="1906" xr:uid="{00000000-0005-0000-0000-000047830000}"/>
    <cellStyle name="Normal 9 7 3 2" xfId="1907" xr:uid="{00000000-0005-0000-0000-000048830000}"/>
    <cellStyle name="Normal 9 7 3 2 2" xfId="3935" xr:uid="{00000000-0005-0000-0000-000049830000}"/>
    <cellStyle name="Normal 9 7 3 2 2 2" xfId="8168" xr:uid="{00000000-0005-0000-0000-00004A830000}"/>
    <cellStyle name="Normal 9 7 3 2 2 2 2" xfId="19332" xr:uid="{00000000-0005-0000-0000-00004B830000}"/>
    <cellStyle name="Normal 9 7 3 2 2 2 3" xfId="30983" xr:uid="{00000000-0005-0000-0000-00004C830000}"/>
    <cellStyle name="Normal 9 7 3 2 2 2 4" xfId="38623" xr:uid="{00000000-0005-0000-0000-00004D830000}"/>
    <cellStyle name="Normal 9 7 3 2 2 3" xfId="13529" xr:uid="{00000000-0005-0000-0000-00004E830000}"/>
    <cellStyle name="Normal 9 7 3 2 2 4" xfId="25224" xr:uid="{00000000-0005-0000-0000-00004F830000}"/>
    <cellStyle name="Normal 9 7 3 2 2 5" xfId="38624" xr:uid="{00000000-0005-0000-0000-000050830000}"/>
    <cellStyle name="Normal 9 7 3 2 3" xfId="6400" xr:uid="{00000000-0005-0000-0000-000051830000}"/>
    <cellStyle name="Normal 9 7 3 2 3 2" xfId="19333" xr:uid="{00000000-0005-0000-0000-000052830000}"/>
    <cellStyle name="Normal 9 7 3 2 3 2 2" xfId="30984" xr:uid="{00000000-0005-0000-0000-000053830000}"/>
    <cellStyle name="Normal 9 7 3 2 3 3" xfId="13530" xr:uid="{00000000-0005-0000-0000-000054830000}"/>
    <cellStyle name="Normal 9 7 3 2 3 4" xfId="25225" xr:uid="{00000000-0005-0000-0000-000055830000}"/>
    <cellStyle name="Normal 9 7 3 2 3 5" xfId="38625" xr:uid="{00000000-0005-0000-0000-000056830000}"/>
    <cellStyle name="Normal 9 7 3 2 4" xfId="19331" xr:uid="{00000000-0005-0000-0000-000057830000}"/>
    <cellStyle name="Normal 9 7 3 2 4 2" xfId="30982" xr:uid="{00000000-0005-0000-0000-000058830000}"/>
    <cellStyle name="Normal 9 7 3 2 5" xfId="13528" xr:uid="{00000000-0005-0000-0000-000059830000}"/>
    <cellStyle name="Normal 9 7 3 2 6" xfId="25223" xr:uid="{00000000-0005-0000-0000-00005A830000}"/>
    <cellStyle name="Normal 9 7 3 2 7" xfId="38626" xr:uid="{00000000-0005-0000-0000-00005B830000}"/>
    <cellStyle name="Normal 9 7 3 3" xfId="3934" xr:uid="{00000000-0005-0000-0000-00005C830000}"/>
    <cellStyle name="Normal 9 7 3 3 2" xfId="8167" xr:uid="{00000000-0005-0000-0000-00005D830000}"/>
    <cellStyle name="Normal 9 7 3 3 2 2" xfId="19334" xr:uid="{00000000-0005-0000-0000-00005E830000}"/>
    <cellStyle name="Normal 9 7 3 3 2 3" xfId="30985" xr:uid="{00000000-0005-0000-0000-00005F830000}"/>
    <cellStyle name="Normal 9 7 3 3 2 4" xfId="38627" xr:uid="{00000000-0005-0000-0000-000060830000}"/>
    <cellStyle name="Normal 9 7 3 3 3" xfId="13531" xr:uid="{00000000-0005-0000-0000-000061830000}"/>
    <cellStyle name="Normal 9 7 3 3 4" xfId="25226" xr:uid="{00000000-0005-0000-0000-000062830000}"/>
    <cellStyle name="Normal 9 7 3 3 5" xfId="38628" xr:uid="{00000000-0005-0000-0000-000063830000}"/>
    <cellStyle name="Normal 9 7 3 4" xfId="5160" xr:uid="{00000000-0005-0000-0000-000064830000}"/>
    <cellStyle name="Normal 9 7 3 4 2" xfId="19335" xr:uid="{00000000-0005-0000-0000-000065830000}"/>
    <cellStyle name="Normal 9 7 3 4 2 2" xfId="30986" xr:uid="{00000000-0005-0000-0000-000066830000}"/>
    <cellStyle name="Normal 9 7 3 4 3" xfId="13532" xr:uid="{00000000-0005-0000-0000-000067830000}"/>
    <cellStyle name="Normal 9 7 3 4 4" xfId="25227" xr:uid="{00000000-0005-0000-0000-000068830000}"/>
    <cellStyle name="Normal 9 7 3 4 5" xfId="38629" xr:uid="{00000000-0005-0000-0000-000069830000}"/>
    <cellStyle name="Normal 9 7 3 5" xfId="19330" xr:uid="{00000000-0005-0000-0000-00006A830000}"/>
    <cellStyle name="Normal 9 7 3 5 2" xfId="30981" xr:uid="{00000000-0005-0000-0000-00006B830000}"/>
    <cellStyle name="Normal 9 7 3 6" xfId="13527" xr:uid="{00000000-0005-0000-0000-00006C830000}"/>
    <cellStyle name="Normal 9 7 3 7" xfId="25222" xr:uid="{00000000-0005-0000-0000-00006D830000}"/>
    <cellStyle name="Normal 9 7 3 8" xfId="38630" xr:uid="{00000000-0005-0000-0000-00006E830000}"/>
    <cellStyle name="Normal 9 7 4" xfId="1908" xr:uid="{00000000-0005-0000-0000-00006F830000}"/>
    <cellStyle name="Normal 9 7 4 2" xfId="1909" xr:uid="{00000000-0005-0000-0000-000070830000}"/>
    <cellStyle name="Normal 9 7 4 2 2" xfId="3937" xr:uid="{00000000-0005-0000-0000-000071830000}"/>
    <cellStyle name="Normal 9 7 4 2 2 2" xfId="8170" xr:uid="{00000000-0005-0000-0000-000072830000}"/>
    <cellStyle name="Normal 9 7 4 2 2 2 2" xfId="19338" xr:uid="{00000000-0005-0000-0000-000073830000}"/>
    <cellStyle name="Normal 9 7 4 2 2 2 3" xfId="30989" xr:uid="{00000000-0005-0000-0000-000074830000}"/>
    <cellStyle name="Normal 9 7 4 2 2 2 4" xfId="38631" xr:uid="{00000000-0005-0000-0000-000075830000}"/>
    <cellStyle name="Normal 9 7 4 2 2 3" xfId="13535" xr:uid="{00000000-0005-0000-0000-000076830000}"/>
    <cellStyle name="Normal 9 7 4 2 2 4" xfId="25230" xr:uid="{00000000-0005-0000-0000-000077830000}"/>
    <cellStyle name="Normal 9 7 4 2 2 5" xfId="38632" xr:uid="{00000000-0005-0000-0000-000078830000}"/>
    <cellStyle name="Normal 9 7 4 2 3" xfId="6401" xr:uid="{00000000-0005-0000-0000-000079830000}"/>
    <cellStyle name="Normal 9 7 4 2 3 2" xfId="19339" xr:uid="{00000000-0005-0000-0000-00007A830000}"/>
    <cellStyle name="Normal 9 7 4 2 3 2 2" xfId="30990" xr:uid="{00000000-0005-0000-0000-00007B830000}"/>
    <cellStyle name="Normal 9 7 4 2 3 3" xfId="13536" xr:uid="{00000000-0005-0000-0000-00007C830000}"/>
    <cellStyle name="Normal 9 7 4 2 3 4" xfId="25231" xr:uid="{00000000-0005-0000-0000-00007D830000}"/>
    <cellStyle name="Normal 9 7 4 2 3 5" xfId="38633" xr:uid="{00000000-0005-0000-0000-00007E830000}"/>
    <cellStyle name="Normal 9 7 4 2 4" xfId="19337" xr:uid="{00000000-0005-0000-0000-00007F830000}"/>
    <cellStyle name="Normal 9 7 4 2 4 2" xfId="30988" xr:uid="{00000000-0005-0000-0000-000080830000}"/>
    <cellStyle name="Normal 9 7 4 2 5" xfId="13534" xr:uid="{00000000-0005-0000-0000-000081830000}"/>
    <cellStyle name="Normal 9 7 4 2 6" xfId="25229" xr:uid="{00000000-0005-0000-0000-000082830000}"/>
    <cellStyle name="Normal 9 7 4 2 7" xfId="38634" xr:uid="{00000000-0005-0000-0000-000083830000}"/>
    <cellStyle name="Normal 9 7 4 3" xfId="3936" xr:uid="{00000000-0005-0000-0000-000084830000}"/>
    <cellStyle name="Normal 9 7 4 3 2" xfId="8169" xr:uid="{00000000-0005-0000-0000-000085830000}"/>
    <cellStyle name="Normal 9 7 4 3 2 2" xfId="19340" xr:uid="{00000000-0005-0000-0000-000086830000}"/>
    <cellStyle name="Normal 9 7 4 3 2 3" xfId="30991" xr:uid="{00000000-0005-0000-0000-000087830000}"/>
    <cellStyle name="Normal 9 7 4 3 2 4" xfId="38635" xr:uid="{00000000-0005-0000-0000-000088830000}"/>
    <cellStyle name="Normal 9 7 4 3 3" xfId="13537" xr:uid="{00000000-0005-0000-0000-000089830000}"/>
    <cellStyle name="Normal 9 7 4 3 4" xfId="25232" xr:uid="{00000000-0005-0000-0000-00008A830000}"/>
    <cellStyle name="Normal 9 7 4 3 5" xfId="38636" xr:uid="{00000000-0005-0000-0000-00008B830000}"/>
    <cellStyle name="Normal 9 7 4 4" xfId="4918" xr:uid="{00000000-0005-0000-0000-00008C830000}"/>
    <cellStyle name="Normal 9 7 4 4 2" xfId="19341" xr:uid="{00000000-0005-0000-0000-00008D830000}"/>
    <cellStyle name="Normal 9 7 4 4 2 2" xfId="30992" xr:uid="{00000000-0005-0000-0000-00008E830000}"/>
    <cellStyle name="Normal 9 7 4 4 3" xfId="13538" xr:uid="{00000000-0005-0000-0000-00008F830000}"/>
    <cellStyle name="Normal 9 7 4 4 4" xfId="25233" xr:uid="{00000000-0005-0000-0000-000090830000}"/>
    <cellStyle name="Normal 9 7 4 4 5" xfId="38637" xr:uid="{00000000-0005-0000-0000-000091830000}"/>
    <cellStyle name="Normal 9 7 4 5" xfId="19336" xr:uid="{00000000-0005-0000-0000-000092830000}"/>
    <cellStyle name="Normal 9 7 4 5 2" xfId="30987" xr:uid="{00000000-0005-0000-0000-000093830000}"/>
    <cellStyle name="Normal 9 7 4 6" xfId="13533" xr:uid="{00000000-0005-0000-0000-000094830000}"/>
    <cellStyle name="Normal 9 7 4 7" xfId="25228" xr:uid="{00000000-0005-0000-0000-000095830000}"/>
    <cellStyle name="Normal 9 7 4 8" xfId="38638" xr:uid="{00000000-0005-0000-0000-000096830000}"/>
    <cellStyle name="Normal 9 7 5" xfId="1910" xr:uid="{00000000-0005-0000-0000-000097830000}"/>
    <cellStyle name="Normal 9 7 5 2" xfId="1911" xr:uid="{00000000-0005-0000-0000-000098830000}"/>
    <cellStyle name="Normal 9 7 5 2 2" xfId="3939" xr:uid="{00000000-0005-0000-0000-000099830000}"/>
    <cellStyle name="Normal 9 7 5 2 2 2" xfId="8172" xr:uid="{00000000-0005-0000-0000-00009A830000}"/>
    <cellStyle name="Normal 9 7 5 2 2 2 2" xfId="19344" xr:uid="{00000000-0005-0000-0000-00009B830000}"/>
    <cellStyle name="Normal 9 7 5 2 2 2 3" xfId="30995" xr:uid="{00000000-0005-0000-0000-00009C830000}"/>
    <cellStyle name="Normal 9 7 5 2 2 2 4" xfId="38639" xr:uid="{00000000-0005-0000-0000-00009D830000}"/>
    <cellStyle name="Normal 9 7 5 2 2 3" xfId="13541" xr:uid="{00000000-0005-0000-0000-00009E830000}"/>
    <cellStyle name="Normal 9 7 5 2 2 4" xfId="25236" xr:uid="{00000000-0005-0000-0000-00009F830000}"/>
    <cellStyle name="Normal 9 7 5 2 2 5" xfId="38640" xr:uid="{00000000-0005-0000-0000-0000A0830000}"/>
    <cellStyle name="Normal 9 7 5 2 3" xfId="6402" xr:uid="{00000000-0005-0000-0000-0000A1830000}"/>
    <cellStyle name="Normal 9 7 5 2 3 2" xfId="19345" xr:uid="{00000000-0005-0000-0000-0000A2830000}"/>
    <cellStyle name="Normal 9 7 5 2 3 2 2" xfId="30996" xr:uid="{00000000-0005-0000-0000-0000A3830000}"/>
    <cellStyle name="Normal 9 7 5 2 3 3" xfId="13542" xr:uid="{00000000-0005-0000-0000-0000A4830000}"/>
    <cellStyle name="Normal 9 7 5 2 3 4" xfId="25237" xr:uid="{00000000-0005-0000-0000-0000A5830000}"/>
    <cellStyle name="Normal 9 7 5 2 3 5" xfId="38641" xr:uid="{00000000-0005-0000-0000-0000A6830000}"/>
    <cellStyle name="Normal 9 7 5 2 4" xfId="19343" xr:uid="{00000000-0005-0000-0000-0000A7830000}"/>
    <cellStyle name="Normal 9 7 5 2 4 2" xfId="30994" xr:uid="{00000000-0005-0000-0000-0000A8830000}"/>
    <cellStyle name="Normal 9 7 5 2 5" xfId="13540" xr:uid="{00000000-0005-0000-0000-0000A9830000}"/>
    <cellStyle name="Normal 9 7 5 2 6" xfId="25235" xr:uid="{00000000-0005-0000-0000-0000AA830000}"/>
    <cellStyle name="Normal 9 7 5 2 7" xfId="38642" xr:uid="{00000000-0005-0000-0000-0000AB830000}"/>
    <cellStyle name="Normal 9 7 5 3" xfId="3938" xr:uid="{00000000-0005-0000-0000-0000AC830000}"/>
    <cellStyle name="Normal 9 7 5 3 2" xfId="8171" xr:uid="{00000000-0005-0000-0000-0000AD830000}"/>
    <cellStyle name="Normal 9 7 5 3 2 2" xfId="19346" xr:uid="{00000000-0005-0000-0000-0000AE830000}"/>
    <cellStyle name="Normal 9 7 5 3 2 3" xfId="30997" xr:uid="{00000000-0005-0000-0000-0000AF830000}"/>
    <cellStyle name="Normal 9 7 5 3 2 4" xfId="38643" xr:uid="{00000000-0005-0000-0000-0000B0830000}"/>
    <cellStyle name="Normal 9 7 5 3 3" xfId="13543" xr:uid="{00000000-0005-0000-0000-0000B1830000}"/>
    <cellStyle name="Normal 9 7 5 3 4" xfId="25238" xr:uid="{00000000-0005-0000-0000-0000B2830000}"/>
    <cellStyle name="Normal 9 7 5 3 5" xfId="38644" xr:uid="{00000000-0005-0000-0000-0000B3830000}"/>
    <cellStyle name="Normal 9 7 5 4" xfId="5369" xr:uid="{00000000-0005-0000-0000-0000B4830000}"/>
    <cellStyle name="Normal 9 7 5 4 2" xfId="19347" xr:uid="{00000000-0005-0000-0000-0000B5830000}"/>
    <cellStyle name="Normal 9 7 5 4 2 2" xfId="30998" xr:uid="{00000000-0005-0000-0000-0000B6830000}"/>
    <cellStyle name="Normal 9 7 5 4 3" xfId="13544" xr:uid="{00000000-0005-0000-0000-0000B7830000}"/>
    <cellStyle name="Normal 9 7 5 4 4" xfId="25239" xr:uid="{00000000-0005-0000-0000-0000B8830000}"/>
    <cellStyle name="Normal 9 7 5 4 5" xfId="38645" xr:uid="{00000000-0005-0000-0000-0000B9830000}"/>
    <cellStyle name="Normal 9 7 5 5" xfId="19342" xr:uid="{00000000-0005-0000-0000-0000BA830000}"/>
    <cellStyle name="Normal 9 7 5 5 2" xfId="30993" xr:uid="{00000000-0005-0000-0000-0000BB830000}"/>
    <cellStyle name="Normal 9 7 5 6" xfId="13539" xr:uid="{00000000-0005-0000-0000-0000BC830000}"/>
    <cellStyle name="Normal 9 7 5 7" xfId="25234" xr:uid="{00000000-0005-0000-0000-0000BD830000}"/>
    <cellStyle name="Normal 9 7 5 8" xfId="38646" xr:uid="{00000000-0005-0000-0000-0000BE830000}"/>
    <cellStyle name="Normal 9 7 6" xfId="1912" xr:uid="{00000000-0005-0000-0000-0000BF830000}"/>
    <cellStyle name="Normal 9 7 6 2" xfId="3940" xr:uid="{00000000-0005-0000-0000-0000C0830000}"/>
    <cellStyle name="Normal 9 7 6 2 2" xfId="8173" xr:uid="{00000000-0005-0000-0000-0000C1830000}"/>
    <cellStyle name="Normal 9 7 6 2 2 2" xfId="19349" xr:uid="{00000000-0005-0000-0000-0000C2830000}"/>
    <cellStyle name="Normal 9 7 6 2 2 3" xfId="31000" xr:uid="{00000000-0005-0000-0000-0000C3830000}"/>
    <cellStyle name="Normal 9 7 6 2 2 4" xfId="38647" xr:uid="{00000000-0005-0000-0000-0000C4830000}"/>
    <cellStyle name="Normal 9 7 6 2 3" xfId="13546" xr:uid="{00000000-0005-0000-0000-0000C5830000}"/>
    <cellStyle name="Normal 9 7 6 2 4" xfId="25241" xr:uid="{00000000-0005-0000-0000-0000C6830000}"/>
    <cellStyle name="Normal 9 7 6 2 5" xfId="38648" xr:uid="{00000000-0005-0000-0000-0000C7830000}"/>
    <cellStyle name="Normal 9 7 6 3" xfId="6403" xr:uid="{00000000-0005-0000-0000-0000C8830000}"/>
    <cellStyle name="Normal 9 7 6 3 2" xfId="19350" xr:uid="{00000000-0005-0000-0000-0000C9830000}"/>
    <cellStyle name="Normal 9 7 6 3 2 2" xfId="31001" xr:uid="{00000000-0005-0000-0000-0000CA830000}"/>
    <cellStyle name="Normal 9 7 6 3 3" xfId="13547" xr:uid="{00000000-0005-0000-0000-0000CB830000}"/>
    <cellStyle name="Normal 9 7 6 3 4" xfId="25242" xr:uid="{00000000-0005-0000-0000-0000CC830000}"/>
    <cellStyle name="Normal 9 7 6 3 5" xfId="38649" xr:uid="{00000000-0005-0000-0000-0000CD830000}"/>
    <cellStyle name="Normal 9 7 6 4" xfId="19348" xr:uid="{00000000-0005-0000-0000-0000CE830000}"/>
    <cellStyle name="Normal 9 7 6 4 2" xfId="30999" xr:uid="{00000000-0005-0000-0000-0000CF830000}"/>
    <cellStyle name="Normal 9 7 6 5" xfId="13545" xr:uid="{00000000-0005-0000-0000-0000D0830000}"/>
    <cellStyle name="Normal 9 7 6 6" xfId="25240" xr:uid="{00000000-0005-0000-0000-0000D1830000}"/>
    <cellStyle name="Normal 9 7 6 7" xfId="38650" xr:uid="{00000000-0005-0000-0000-0000D2830000}"/>
    <cellStyle name="Normal 9 7 7" xfId="3925" xr:uid="{00000000-0005-0000-0000-0000D3830000}"/>
    <cellStyle name="Normal 9 7 7 2" xfId="8158" xr:uid="{00000000-0005-0000-0000-0000D4830000}"/>
    <cellStyle name="Normal 9 7 7 2 2" xfId="19351" xr:uid="{00000000-0005-0000-0000-0000D5830000}"/>
    <cellStyle name="Normal 9 7 7 2 3" xfId="31002" xr:uid="{00000000-0005-0000-0000-0000D6830000}"/>
    <cellStyle name="Normal 9 7 7 2 4" xfId="38651" xr:uid="{00000000-0005-0000-0000-0000D7830000}"/>
    <cellStyle name="Normal 9 7 7 3" xfId="13548" xr:uid="{00000000-0005-0000-0000-0000D8830000}"/>
    <cellStyle name="Normal 9 7 7 4" xfId="25243" xr:uid="{00000000-0005-0000-0000-0000D9830000}"/>
    <cellStyle name="Normal 9 7 7 5" xfId="38652" xr:uid="{00000000-0005-0000-0000-0000DA830000}"/>
    <cellStyle name="Normal 9 7 8" xfId="4676" xr:uid="{00000000-0005-0000-0000-0000DB830000}"/>
    <cellStyle name="Normal 9 7 8 2" xfId="19352" xr:uid="{00000000-0005-0000-0000-0000DC830000}"/>
    <cellStyle name="Normal 9 7 8 2 2" xfId="31003" xr:uid="{00000000-0005-0000-0000-0000DD830000}"/>
    <cellStyle name="Normal 9 7 8 3" xfId="13549" xr:uid="{00000000-0005-0000-0000-0000DE830000}"/>
    <cellStyle name="Normal 9 7 8 4" xfId="25244" xr:uid="{00000000-0005-0000-0000-0000DF830000}"/>
    <cellStyle name="Normal 9 7 8 5" xfId="38653" xr:uid="{00000000-0005-0000-0000-0000E0830000}"/>
    <cellStyle name="Normal 9 7 9" xfId="19305" xr:uid="{00000000-0005-0000-0000-0000E1830000}"/>
    <cellStyle name="Normal 9 7 9 2" xfId="30956" xr:uid="{00000000-0005-0000-0000-0000E2830000}"/>
    <cellStyle name="Normal 9 8" xfId="1913" xr:uid="{00000000-0005-0000-0000-0000E3830000}"/>
    <cellStyle name="Normal 9 8 10" xfId="13550" xr:uid="{00000000-0005-0000-0000-0000E4830000}"/>
    <cellStyle name="Normal 9 8 11" xfId="25245" xr:uid="{00000000-0005-0000-0000-0000E5830000}"/>
    <cellStyle name="Normal 9 8 12" xfId="38654" xr:uid="{00000000-0005-0000-0000-0000E6830000}"/>
    <cellStyle name="Normal 9 8 2" xfId="1914" xr:uid="{00000000-0005-0000-0000-0000E7830000}"/>
    <cellStyle name="Normal 9 8 2 10" xfId="25246" xr:uid="{00000000-0005-0000-0000-0000E8830000}"/>
    <cellStyle name="Normal 9 8 2 11" xfId="38655" xr:uid="{00000000-0005-0000-0000-0000E9830000}"/>
    <cellStyle name="Normal 9 8 2 2" xfId="1915" xr:uid="{00000000-0005-0000-0000-0000EA830000}"/>
    <cellStyle name="Normal 9 8 2 2 2" xfId="1916" xr:uid="{00000000-0005-0000-0000-0000EB830000}"/>
    <cellStyle name="Normal 9 8 2 2 2 2" xfId="3944" xr:uid="{00000000-0005-0000-0000-0000EC830000}"/>
    <cellStyle name="Normal 9 8 2 2 2 2 2" xfId="8177" xr:uid="{00000000-0005-0000-0000-0000ED830000}"/>
    <cellStyle name="Normal 9 8 2 2 2 2 2 2" xfId="19357" xr:uid="{00000000-0005-0000-0000-0000EE830000}"/>
    <cellStyle name="Normal 9 8 2 2 2 2 2 3" xfId="31008" xr:uid="{00000000-0005-0000-0000-0000EF830000}"/>
    <cellStyle name="Normal 9 8 2 2 2 2 2 4" xfId="38656" xr:uid="{00000000-0005-0000-0000-0000F0830000}"/>
    <cellStyle name="Normal 9 8 2 2 2 2 3" xfId="13554" xr:uid="{00000000-0005-0000-0000-0000F1830000}"/>
    <cellStyle name="Normal 9 8 2 2 2 2 4" xfId="25249" xr:uid="{00000000-0005-0000-0000-0000F2830000}"/>
    <cellStyle name="Normal 9 8 2 2 2 2 5" xfId="38657" xr:uid="{00000000-0005-0000-0000-0000F3830000}"/>
    <cellStyle name="Normal 9 8 2 2 2 3" xfId="6404" xr:uid="{00000000-0005-0000-0000-0000F4830000}"/>
    <cellStyle name="Normal 9 8 2 2 2 3 2" xfId="19358" xr:uid="{00000000-0005-0000-0000-0000F5830000}"/>
    <cellStyle name="Normal 9 8 2 2 2 3 2 2" xfId="31009" xr:uid="{00000000-0005-0000-0000-0000F6830000}"/>
    <cellStyle name="Normal 9 8 2 2 2 3 3" xfId="13555" xr:uid="{00000000-0005-0000-0000-0000F7830000}"/>
    <cellStyle name="Normal 9 8 2 2 2 3 4" xfId="25250" xr:uid="{00000000-0005-0000-0000-0000F8830000}"/>
    <cellStyle name="Normal 9 8 2 2 2 3 5" xfId="38658" xr:uid="{00000000-0005-0000-0000-0000F9830000}"/>
    <cellStyle name="Normal 9 8 2 2 2 4" xfId="19356" xr:uid="{00000000-0005-0000-0000-0000FA830000}"/>
    <cellStyle name="Normal 9 8 2 2 2 4 2" xfId="31007" xr:uid="{00000000-0005-0000-0000-0000FB830000}"/>
    <cellStyle name="Normal 9 8 2 2 2 5" xfId="13553" xr:uid="{00000000-0005-0000-0000-0000FC830000}"/>
    <cellStyle name="Normal 9 8 2 2 2 6" xfId="25248" xr:uid="{00000000-0005-0000-0000-0000FD830000}"/>
    <cellStyle name="Normal 9 8 2 2 2 7" xfId="38659" xr:uid="{00000000-0005-0000-0000-0000FE830000}"/>
    <cellStyle name="Normal 9 8 2 2 3" xfId="3943" xr:uid="{00000000-0005-0000-0000-0000FF830000}"/>
    <cellStyle name="Normal 9 8 2 2 3 2" xfId="8176" xr:uid="{00000000-0005-0000-0000-000000840000}"/>
    <cellStyle name="Normal 9 8 2 2 3 2 2" xfId="19359" xr:uid="{00000000-0005-0000-0000-000001840000}"/>
    <cellStyle name="Normal 9 8 2 2 3 2 3" xfId="31010" xr:uid="{00000000-0005-0000-0000-000002840000}"/>
    <cellStyle name="Normal 9 8 2 2 3 2 4" xfId="38660" xr:uid="{00000000-0005-0000-0000-000003840000}"/>
    <cellStyle name="Normal 9 8 2 2 3 3" xfId="13556" xr:uid="{00000000-0005-0000-0000-000004840000}"/>
    <cellStyle name="Normal 9 8 2 2 3 4" xfId="25251" xr:uid="{00000000-0005-0000-0000-000005840000}"/>
    <cellStyle name="Normal 9 8 2 2 3 5" xfId="38661" xr:uid="{00000000-0005-0000-0000-000006840000}"/>
    <cellStyle name="Normal 9 8 2 2 4" xfId="5261" xr:uid="{00000000-0005-0000-0000-000007840000}"/>
    <cellStyle name="Normal 9 8 2 2 4 2" xfId="19360" xr:uid="{00000000-0005-0000-0000-000008840000}"/>
    <cellStyle name="Normal 9 8 2 2 4 2 2" xfId="31011" xr:uid="{00000000-0005-0000-0000-000009840000}"/>
    <cellStyle name="Normal 9 8 2 2 4 3" xfId="13557" xr:uid="{00000000-0005-0000-0000-00000A840000}"/>
    <cellStyle name="Normal 9 8 2 2 4 4" xfId="25252" xr:uid="{00000000-0005-0000-0000-00000B840000}"/>
    <cellStyle name="Normal 9 8 2 2 4 5" xfId="38662" xr:uid="{00000000-0005-0000-0000-00000C840000}"/>
    <cellStyle name="Normal 9 8 2 2 5" xfId="19355" xr:uid="{00000000-0005-0000-0000-00000D840000}"/>
    <cellStyle name="Normal 9 8 2 2 5 2" xfId="31006" xr:uid="{00000000-0005-0000-0000-00000E840000}"/>
    <cellStyle name="Normal 9 8 2 2 6" xfId="13552" xr:uid="{00000000-0005-0000-0000-00000F840000}"/>
    <cellStyle name="Normal 9 8 2 2 7" xfId="25247" xr:uid="{00000000-0005-0000-0000-000010840000}"/>
    <cellStyle name="Normal 9 8 2 2 8" xfId="38663" xr:uid="{00000000-0005-0000-0000-000011840000}"/>
    <cellStyle name="Normal 9 8 2 3" xfId="1917" xr:uid="{00000000-0005-0000-0000-000012840000}"/>
    <cellStyle name="Normal 9 8 2 3 2" xfId="1918" xr:uid="{00000000-0005-0000-0000-000013840000}"/>
    <cellStyle name="Normal 9 8 2 3 2 2" xfId="3946" xr:uid="{00000000-0005-0000-0000-000014840000}"/>
    <cellStyle name="Normal 9 8 2 3 2 2 2" xfId="8179" xr:uid="{00000000-0005-0000-0000-000015840000}"/>
    <cellStyle name="Normal 9 8 2 3 2 2 2 2" xfId="19363" xr:uid="{00000000-0005-0000-0000-000016840000}"/>
    <cellStyle name="Normal 9 8 2 3 2 2 2 3" xfId="31014" xr:uid="{00000000-0005-0000-0000-000017840000}"/>
    <cellStyle name="Normal 9 8 2 3 2 2 2 4" xfId="38664" xr:uid="{00000000-0005-0000-0000-000018840000}"/>
    <cellStyle name="Normal 9 8 2 3 2 2 3" xfId="13560" xr:uid="{00000000-0005-0000-0000-000019840000}"/>
    <cellStyle name="Normal 9 8 2 3 2 2 4" xfId="25255" xr:uid="{00000000-0005-0000-0000-00001A840000}"/>
    <cellStyle name="Normal 9 8 2 3 2 2 5" xfId="38665" xr:uid="{00000000-0005-0000-0000-00001B840000}"/>
    <cellStyle name="Normal 9 8 2 3 2 3" xfId="6405" xr:uid="{00000000-0005-0000-0000-00001C840000}"/>
    <cellStyle name="Normal 9 8 2 3 2 3 2" xfId="19364" xr:uid="{00000000-0005-0000-0000-00001D840000}"/>
    <cellStyle name="Normal 9 8 2 3 2 3 2 2" xfId="31015" xr:uid="{00000000-0005-0000-0000-00001E840000}"/>
    <cellStyle name="Normal 9 8 2 3 2 3 3" xfId="13561" xr:uid="{00000000-0005-0000-0000-00001F840000}"/>
    <cellStyle name="Normal 9 8 2 3 2 3 4" xfId="25256" xr:uid="{00000000-0005-0000-0000-000020840000}"/>
    <cellStyle name="Normal 9 8 2 3 2 3 5" xfId="38666" xr:uid="{00000000-0005-0000-0000-000021840000}"/>
    <cellStyle name="Normal 9 8 2 3 2 4" xfId="19362" xr:uid="{00000000-0005-0000-0000-000022840000}"/>
    <cellStyle name="Normal 9 8 2 3 2 4 2" xfId="31013" xr:uid="{00000000-0005-0000-0000-000023840000}"/>
    <cellStyle name="Normal 9 8 2 3 2 5" xfId="13559" xr:uid="{00000000-0005-0000-0000-000024840000}"/>
    <cellStyle name="Normal 9 8 2 3 2 6" xfId="25254" xr:uid="{00000000-0005-0000-0000-000025840000}"/>
    <cellStyle name="Normal 9 8 2 3 2 7" xfId="38667" xr:uid="{00000000-0005-0000-0000-000026840000}"/>
    <cellStyle name="Normal 9 8 2 3 3" xfId="3945" xr:uid="{00000000-0005-0000-0000-000027840000}"/>
    <cellStyle name="Normal 9 8 2 3 3 2" xfId="8178" xr:uid="{00000000-0005-0000-0000-000028840000}"/>
    <cellStyle name="Normal 9 8 2 3 3 2 2" xfId="19365" xr:uid="{00000000-0005-0000-0000-000029840000}"/>
    <cellStyle name="Normal 9 8 2 3 3 2 3" xfId="31016" xr:uid="{00000000-0005-0000-0000-00002A840000}"/>
    <cellStyle name="Normal 9 8 2 3 3 2 4" xfId="38668" xr:uid="{00000000-0005-0000-0000-00002B840000}"/>
    <cellStyle name="Normal 9 8 2 3 3 3" xfId="13562" xr:uid="{00000000-0005-0000-0000-00002C840000}"/>
    <cellStyle name="Normal 9 8 2 3 3 4" xfId="25257" xr:uid="{00000000-0005-0000-0000-00002D840000}"/>
    <cellStyle name="Normal 9 8 2 3 3 5" xfId="38669" xr:uid="{00000000-0005-0000-0000-00002E840000}"/>
    <cellStyle name="Normal 9 8 2 3 4" xfId="5019" xr:uid="{00000000-0005-0000-0000-00002F840000}"/>
    <cellStyle name="Normal 9 8 2 3 4 2" xfId="19366" xr:uid="{00000000-0005-0000-0000-000030840000}"/>
    <cellStyle name="Normal 9 8 2 3 4 2 2" xfId="31017" xr:uid="{00000000-0005-0000-0000-000031840000}"/>
    <cellStyle name="Normal 9 8 2 3 4 3" xfId="13563" xr:uid="{00000000-0005-0000-0000-000032840000}"/>
    <cellStyle name="Normal 9 8 2 3 4 4" xfId="25258" xr:uid="{00000000-0005-0000-0000-000033840000}"/>
    <cellStyle name="Normal 9 8 2 3 4 5" xfId="38670" xr:uid="{00000000-0005-0000-0000-000034840000}"/>
    <cellStyle name="Normal 9 8 2 3 5" xfId="19361" xr:uid="{00000000-0005-0000-0000-000035840000}"/>
    <cellStyle name="Normal 9 8 2 3 5 2" xfId="31012" xr:uid="{00000000-0005-0000-0000-000036840000}"/>
    <cellStyle name="Normal 9 8 2 3 6" xfId="13558" xr:uid="{00000000-0005-0000-0000-000037840000}"/>
    <cellStyle name="Normal 9 8 2 3 7" xfId="25253" xr:uid="{00000000-0005-0000-0000-000038840000}"/>
    <cellStyle name="Normal 9 8 2 3 8" xfId="38671" xr:uid="{00000000-0005-0000-0000-000039840000}"/>
    <cellStyle name="Normal 9 8 2 4" xfId="1919" xr:uid="{00000000-0005-0000-0000-00003A840000}"/>
    <cellStyle name="Normal 9 8 2 4 2" xfId="1920" xr:uid="{00000000-0005-0000-0000-00003B840000}"/>
    <cellStyle name="Normal 9 8 2 4 2 2" xfId="3948" xr:uid="{00000000-0005-0000-0000-00003C840000}"/>
    <cellStyle name="Normal 9 8 2 4 2 2 2" xfId="8181" xr:uid="{00000000-0005-0000-0000-00003D840000}"/>
    <cellStyle name="Normal 9 8 2 4 2 2 2 2" xfId="19369" xr:uid="{00000000-0005-0000-0000-00003E840000}"/>
    <cellStyle name="Normal 9 8 2 4 2 2 2 3" xfId="31020" xr:uid="{00000000-0005-0000-0000-00003F840000}"/>
    <cellStyle name="Normal 9 8 2 4 2 2 2 4" xfId="38672" xr:uid="{00000000-0005-0000-0000-000040840000}"/>
    <cellStyle name="Normal 9 8 2 4 2 2 3" xfId="13566" xr:uid="{00000000-0005-0000-0000-000041840000}"/>
    <cellStyle name="Normal 9 8 2 4 2 2 4" xfId="25261" xr:uid="{00000000-0005-0000-0000-000042840000}"/>
    <cellStyle name="Normal 9 8 2 4 2 2 5" xfId="38673" xr:uid="{00000000-0005-0000-0000-000043840000}"/>
    <cellStyle name="Normal 9 8 2 4 2 3" xfId="6406" xr:uid="{00000000-0005-0000-0000-000044840000}"/>
    <cellStyle name="Normal 9 8 2 4 2 3 2" xfId="19370" xr:uid="{00000000-0005-0000-0000-000045840000}"/>
    <cellStyle name="Normal 9 8 2 4 2 3 2 2" xfId="31021" xr:uid="{00000000-0005-0000-0000-000046840000}"/>
    <cellStyle name="Normal 9 8 2 4 2 3 3" xfId="13567" xr:uid="{00000000-0005-0000-0000-000047840000}"/>
    <cellStyle name="Normal 9 8 2 4 2 3 4" xfId="25262" xr:uid="{00000000-0005-0000-0000-000048840000}"/>
    <cellStyle name="Normal 9 8 2 4 2 3 5" xfId="38674" xr:uid="{00000000-0005-0000-0000-000049840000}"/>
    <cellStyle name="Normal 9 8 2 4 2 4" xfId="19368" xr:uid="{00000000-0005-0000-0000-00004A840000}"/>
    <cellStyle name="Normal 9 8 2 4 2 4 2" xfId="31019" xr:uid="{00000000-0005-0000-0000-00004B840000}"/>
    <cellStyle name="Normal 9 8 2 4 2 5" xfId="13565" xr:uid="{00000000-0005-0000-0000-00004C840000}"/>
    <cellStyle name="Normal 9 8 2 4 2 6" xfId="25260" xr:uid="{00000000-0005-0000-0000-00004D840000}"/>
    <cellStyle name="Normal 9 8 2 4 2 7" xfId="38675" xr:uid="{00000000-0005-0000-0000-00004E840000}"/>
    <cellStyle name="Normal 9 8 2 4 3" xfId="3947" xr:uid="{00000000-0005-0000-0000-00004F840000}"/>
    <cellStyle name="Normal 9 8 2 4 3 2" xfId="8180" xr:uid="{00000000-0005-0000-0000-000050840000}"/>
    <cellStyle name="Normal 9 8 2 4 3 2 2" xfId="19371" xr:uid="{00000000-0005-0000-0000-000051840000}"/>
    <cellStyle name="Normal 9 8 2 4 3 2 3" xfId="31022" xr:uid="{00000000-0005-0000-0000-000052840000}"/>
    <cellStyle name="Normal 9 8 2 4 3 2 4" xfId="38676" xr:uid="{00000000-0005-0000-0000-000053840000}"/>
    <cellStyle name="Normal 9 8 2 4 3 3" xfId="13568" xr:uid="{00000000-0005-0000-0000-000054840000}"/>
    <cellStyle name="Normal 9 8 2 4 3 4" xfId="25263" xr:uid="{00000000-0005-0000-0000-000055840000}"/>
    <cellStyle name="Normal 9 8 2 4 3 5" xfId="38677" xr:uid="{00000000-0005-0000-0000-000056840000}"/>
    <cellStyle name="Normal 9 8 2 4 4" xfId="5470" xr:uid="{00000000-0005-0000-0000-000057840000}"/>
    <cellStyle name="Normal 9 8 2 4 4 2" xfId="19372" xr:uid="{00000000-0005-0000-0000-000058840000}"/>
    <cellStyle name="Normal 9 8 2 4 4 2 2" xfId="31023" xr:uid="{00000000-0005-0000-0000-000059840000}"/>
    <cellStyle name="Normal 9 8 2 4 4 3" xfId="13569" xr:uid="{00000000-0005-0000-0000-00005A840000}"/>
    <cellStyle name="Normal 9 8 2 4 4 4" xfId="25264" xr:uid="{00000000-0005-0000-0000-00005B840000}"/>
    <cellStyle name="Normal 9 8 2 4 4 5" xfId="38678" xr:uid="{00000000-0005-0000-0000-00005C840000}"/>
    <cellStyle name="Normal 9 8 2 4 5" xfId="19367" xr:uid="{00000000-0005-0000-0000-00005D840000}"/>
    <cellStyle name="Normal 9 8 2 4 5 2" xfId="31018" xr:uid="{00000000-0005-0000-0000-00005E840000}"/>
    <cellStyle name="Normal 9 8 2 4 6" xfId="13564" xr:uid="{00000000-0005-0000-0000-00005F840000}"/>
    <cellStyle name="Normal 9 8 2 4 7" xfId="25259" xr:uid="{00000000-0005-0000-0000-000060840000}"/>
    <cellStyle name="Normal 9 8 2 4 8" xfId="38679" xr:uid="{00000000-0005-0000-0000-000061840000}"/>
    <cellStyle name="Normal 9 8 2 5" xfId="1921" xr:uid="{00000000-0005-0000-0000-000062840000}"/>
    <cellStyle name="Normal 9 8 2 5 2" xfId="3949" xr:uid="{00000000-0005-0000-0000-000063840000}"/>
    <cellStyle name="Normal 9 8 2 5 2 2" xfId="8182" xr:uid="{00000000-0005-0000-0000-000064840000}"/>
    <cellStyle name="Normal 9 8 2 5 2 2 2" xfId="19374" xr:uid="{00000000-0005-0000-0000-000065840000}"/>
    <cellStyle name="Normal 9 8 2 5 2 2 3" xfId="31025" xr:uid="{00000000-0005-0000-0000-000066840000}"/>
    <cellStyle name="Normal 9 8 2 5 2 2 4" xfId="38680" xr:uid="{00000000-0005-0000-0000-000067840000}"/>
    <cellStyle name="Normal 9 8 2 5 2 3" xfId="13571" xr:uid="{00000000-0005-0000-0000-000068840000}"/>
    <cellStyle name="Normal 9 8 2 5 2 4" xfId="25266" xr:uid="{00000000-0005-0000-0000-000069840000}"/>
    <cellStyle name="Normal 9 8 2 5 2 5" xfId="38681" xr:uid="{00000000-0005-0000-0000-00006A840000}"/>
    <cellStyle name="Normal 9 8 2 5 3" xfId="6407" xr:uid="{00000000-0005-0000-0000-00006B840000}"/>
    <cellStyle name="Normal 9 8 2 5 3 2" xfId="19375" xr:uid="{00000000-0005-0000-0000-00006C840000}"/>
    <cellStyle name="Normal 9 8 2 5 3 2 2" xfId="31026" xr:uid="{00000000-0005-0000-0000-00006D840000}"/>
    <cellStyle name="Normal 9 8 2 5 3 3" xfId="13572" xr:uid="{00000000-0005-0000-0000-00006E840000}"/>
    <cellStyle name="Normal 9 8 2 5 3 4" xfId="25267" xr:uid="{00000000-0005-0000-0000-00006F840000}"/>
    <cellStyle name="Normal 9 8 2 5 3 5" xfId="38682" xr:uid="{00000000-0005-0000-0000-000070840000}"/>
    <cellStyle name="Normal 9 8 2 5 4" xfId="19373" xr:uid="{00000000-0005-0000-0000-000071840000}"/>
    <cellStyle name="Normal 9 8 2 5 4 2" xfId="31024" xr:uid="{00000000-0005-0000-0000-000072840000}"/>
    <cellStyle name="Normal 9 8 2 5 5" xfId="13570" xr:uid="{00000000-0005-0000-0000-000073840000}"/>
    <cellStyle name="Normal 9 8 2 5 6" xfId="25265" xr:uid="{00000000-0005-0000-0000-000074840000}"/>
    <cellStyle name="Normal 9 8 2 5 7" xfId="38683" xr:uid="{00000000-0005-0000-0000-000075840000}"/>
    <cellStyle name="Normal 9 8 2 6" xfId="3942" xr:uid="{00000000-0005-0000-0000-000076840000}"/>
    <cellStyle name="Normal 9 8 2 6 2" xfId="8175" xr:uid="{00000000-0005-0000-0000-000077840000}"/>
    <cellStyle name="Normal 9 8 2 6 2 2" xfId="19376" xr:uid="{00000000-0005-0000-0000-000078840000}"/>
    <cellStyle name="Normal 9 8 2 6 2 3" xfId="31027" xr:uid="{00000000-0005-0000-0000-000079840000}"/>
    <cellStyle name="Normal 9 8 2 6 2 4" xfId="38684" xr:uid="{00000000-0005-0000-0000-00007A840000}"/>
    <cellStyle name="Normal 9 8 2 6 3" xfId="13573" xr:uid="{00000000-0005-0000-0000-00007B840000}"/>
    <cellStyle name="Normal 9 8 2 6 4" xfId="25268" xr:uid="{00000000-0005-0000-0000-00007C840000}"/>
    <cellStyle name="Normal 9 8 2 6 5" xfId="38685" xr:uid="{00000000-0005-0000-0000-00007D840000}"/>
    <cellStyle name="Normal 9 8 2 7" xfId="4777" xr:uid="{00000000-0005-0000-0000-00007E840000}"/>
    <cellStyle name="Normal 9 8 2 7 2" xfId="19377" xr:uid="{00000000-0005-0000-0000-00007F840000}"/>
    <cellStyle name="Normal 9 8 2 7 2 2" xfId="31028" xr:uid="{00000000-0005-0000-0000-000080840000}"/>
    <cellStyle name="Normal 9 8 2 7 3" xfId="13574" xr:uid="{00000000-0005-0000-0000-000081840000}"/>
    <cellStyle name="Normal 9 8 2 7 4" xfId="25269" xr:uid="{00000000-0005-0000-0000-000082840000}"/>
    <cellStyle name="Normal 9 8 2 7 5" xfId="38686" xr:uid="{00000000-0005-0000-0000-000083840000}"/>
    <cellStyle name="Normal 9 8 2 8" xfId="19354" xr:uid="{00000000-0005-0000-0000-000084840000}"/>
    <cellStyle name="Normal 9 8 2 8 2" xfId="31005" xr:uid="{00000000-0005-0000-0000-000085840000}"/>
    <cellStyle name="Normal 9 8 2 9" xfId="13551" xr:uid="{00000000-0005-0000-0000-000086840000}"/>
    <cellStyle name="Normal 9 8 3" xfId="1922" xr:uid="{00000000-0005-0000-0000-000087840000}"/>
    <cellStyle name="Normal 9 8 3 2" xfId="1923" xr:uid="{00000000-0005-0000-0000-000088840000}"/>
    <cellStyle name="Normal 9 8 3 2 2" xfId="3951" xr:uid="{00000000-0005-0000-0000-000089840000}"/>
    <cellStyle name="Normal 9 8 3 2 2 2" xfId="8184" xr:uid="{00000000-0005-0000-0000-00008A840000}"/>
    <cellStyle name="Normal 9 8 3 2 2 2 2" xfId="19380" xr:uid="{00000000-0005-0000-0000-00008B840000}"/>
    <cellStyle name="Normal 9 8 3 2 2 2 3" xfId="31031" xr:uid="{00000000-0005-0000-0000-00008C840000}"/>
    <cellStyle name="Normal 9 8 3 2 2 2 4" xfId="38687" xr:uid="{00000000-0005-0000-0000-00008D840000}"/>
    <cellStyle name="Normal 9 8 3 2 2 3" xfId="13577" xr:uid="{00000000-0005-0000-0000-00008E840000}"/>
    <cellStyle name="Normal 9 8 3 2 2 4" xfId="25272" xr:uid="{00000000-0005-0000-0000-00008F840000}"/>
    <cellStyle name="Normal 9 8 3 2 2 5" xfId="38688" xr:uid="{00000000-0005-0000-0000-000090840000}"/>
    <cellStyle name="Normal 9 8 3 2 3" xfId="6408" xr:uid="{00000000-0005-0000-0000-000091840000}"/>
    <cellStyle name="Normal 9 8 3 2 3 2" xfId="19381" xr:uid="{00000000-0005-0000-0000-000092840000}"/>
    <cellStyle name="Normal 9 8 3 2 3 2 2" xfId="31032" xr:uid="{00000000-0005-0000-0000-000093840000}"/>
    <cellStyle name="Normal 9 8 3 2 3 3" xfId="13578" xr:uid="{00000000-0005-0000-0000-000094840000}"/>
    <cellStyle name="Normal 9 8 3 2 3 4" xfId="25273" xr:uid="{00000000-0005-0000-0000-000095840000}"/>
    <cellStyle name="Normal 9 8 3 2 3 5" xfId="38689" xr:uid="{00000000-0005-0000-0000-000096840000}"/>
    <cellStyle name="Normal 9 8 3 2 4" xfId="19379" xr:uid="{00000000-0005-0000-0000-000097840000}"/>
    <cellStyle name="Normal 9 8 3 2 4 2" xfId="31030" xr:uid="{00000000-0005-0000-0000-000098840000}"/>
    <cellStyle name="Normal 9 8 3 2 5" xfId="13576" xr:uid="{00000000-0005-0000-0000-000099840000}"/>
    <cellStyle name="Normal 9 8 3 2 6" xfId="25271" xr:uid="{00000000-0005-0000-0000-00009A840000}"/>
    <cellStyle name="Normal 9 8 3 2 7" xfId="38690" xr:uid="{00000000-0005-0000-0000-00009B840000}"/>
    <cellStyle name="Normal 9 8 3 3" xfId="3950" xr:uid="{00000000-0005-0000-0000-00009C840000}"/>
    <cellStyle name="Normal 9 8 3 3 2" xfId="8183" xr:uid="{00000000-0005-0000-0000-00009D840000}"/>
    <cellStyle name="Normal 9 8 3 3 2 2" xfId="19382" xr:uid="{00000000-0005-0000-0000-00009E840000}"/>
    <cellStyle name="Normal 9 8 3 3 2 3" xfId="31033" xr:uid="{00000000-0005-0000-0000-00009F840000}"/>
    <cellStyle name="Normal 9 8 3 3 2 4" xfId="38691" xr:uid="{00000000-0005-0000-0000-0000A0840000}"/>
    <cellStyle name="Normal 9 8 3 3 3" xfId="13579" xr:uid="{00000000-0005-0000-0000-0000A1840000}"/>
    <cellStyle name="Normal 9 8 3 3 4" xfId="25274" xr:uid="{00000000-0005-0000-0000-0000A2840000}"/>
    <cellStyle name="Normal 9 8 3 3 5" xfId="38692" xr:uid="{00000000-0005-0000-0000-0000A3840000}"/>
    <cellStyle name="Normal 9 8 3 4" xfId="5174" xr:uid="{00000000-0005-0000-0000-0000A4840000}"/>
    <cellStyle name="Normal 9 8 3 4 2" xfId="19383" xr:uid="{00000000-0005-0000-0000-0000A5840000}"/>
    <cellStyle name="Normal 9 8 3 4 2 2" xfId="31034" xr:uid="{00000000-0005-0000-0000-0000A6840000}"/>
    <cellStyle name="Normal 9 8 3 4 3" xfId="13580" xr:uid="{00000000-0005-0000-0000-0000A7840000}"/>
    <cellStyle name="Normal 9 8 3 4 4" xfId="25275" xr:uid="{00000000-0005-0000-0000-0000A8840000}"/>
    <cellStyle name="Normal 9 8 3 4 5" xfId="38693" xr:uid="{00000000-0005-0000-0000-0000A9840000}"/>
    <cellStyle name="Normal 9 8 3 5" xfId="19378" xr:uid="{00000000-0005-0000-0000-0000AA840000}"/>
    <cellStyle name="Normal 9 8 3 5 2" xfId="31029" xr:uid="{00000000-0005-0000-0000-0000AB840000}"/>
    <cellStyle name="Normal 9 8 3 6" xfId="13575" xr:uid="{00000000-0005-0000-0000-0000AC840000}"/>
    <cellStyle name="Normal 9 8 3 7" xfId="25270" xr:uid="{00000000-0005-0000-0000-0000AD840000}"/>
    <cellStyle name="Normal 9 8 3 8" xfId="38694" xr:uid="{00000000-0005-0000-0000-0000AE840000}"/>
    <cellStyle name="Normal 9 8 4" xfId="1924" xr:uid="{00000000-0005-0000-0000-0000AF840000}"/>
    <cellStyle name="Normal 9 8 4 2" xfId="1925" xr:uid="{00000000-0005-0000-0000-0000B0840000}"/>
    <cellStyle name="Normal 9 8 4 2 2" xfId="3953" xr:uid="{00000000-0005-0000-0000-0000B1840000}"/>
    <cellStyle name="Normal 9 8 4 2 2 2" xfId="8186" xr:uid="{00000000-0005-0000-0000-0000B2840000}"/>
    <cellStyle name="Normal 9 8 4 2 2 2 2" xfId="19386" xr:uid="{00000000-0005-0000-0000-0000B3840000}"/>
    <cellStyle name="Normal 9 8 4 2 2 2 3" xfId="31037" xr:uid="{00000000-0005-0000-0000-0000B4840000}"/>
    <cellStyle name="Normal 9 8 4 2 2 2 4" xfId="38695" xr:uid="{00000000-0005-0000-0000-0000B5840000}"/>
    <cellStyle name="Normal 9 8 4 2 2 3" xfId="13583" xr:uid="{00000000-0005-0000-0000-0000B6840000}"/>
    <cellStyle name="Normal 9 8 4 2 2 4" xfId="25278" xr:uid="{00000000-0005-0000-0000-0000B7840000}"/>
    <cellStyle name="Normal 9 8 4 2 2 5" xfId="38696" xr:uid="{00000000-0005-0000-0000-0000B8840000}"/>
    <cellStyle name="Normal 9 8 4 2 3" xfId="6409" xr:uid="{00000000-0005-0000-0000-0000B9840000}"/>
    <cellStyle name="Normal 9 8 4 2 3 2" xfId="19387" xr:uid="{00000000-0005-0000-0000-0000BA840000}"/>
    <cellStyle name="Normal 9 8 4 2 3 2 2" xfId="31038" xr:uid="{00000000-0005-0000-0000-0000BB840000}"/>
    <cellStyle name="Normal 9 8 4 2 3 3" xfId="13584" xr:uid="{00000000-0005-0000-0000-0000BC840000}"/>
    <cellStyle name="Normal 9 8 4 2 3 4" xfId="25279" xr:uid="{00000000-0005-0000-0000-0000BD840000}"/>
    <cellStyle name="Normal 9 8 4 2 3 5" xfId="38697" xr:uid="{00000000-0005-0000-0000-0000BE840000}"/>
    <cellStyle name="Normal 9 8 4 2 4" xfId="19385" xr:uid="{00000000-0005-0000-0000-0000BF840000}"/>
    <cellStyle name="Normal 9 8 4 2 4 2" xfId="31036" xr:uid="{00000000-0005-0000-0000-0000C0840000}"/>
    <cellStyle name="Normal 9 8 4 2 5" xfId="13582" xr:uid="{00000000-0005-0000-0000-0000C1840000}"/>
    <cellStyle name="Normal 9 8 4 2 6" xfId="25277" xr:uid="{00000000-0005-0000-0000-0000C2840000}"/>
    <cellStyle name="Normal 9 8 4 2 7" xfId="38698" xr:uid="{00000000-0005-0000-0000-0000C3840000}"/>
    <cellStyle name="Normal 9 8 4 3" xfId="3952" xr:uid="{00000000-0005-0000-0000-0000C4840000}"/>
    <cellStyle name="Normal 9 8 4 3 2" xfId="8185" xr:uid="{00000000-0005-0000-0000-0000C5840000}"/>
    <cellStyle name="Normal 9 8 4 3 2 2" xfId="19388" xr:uid="{00000000-0005-0000-0000-0000C6840000}"/>
    <cellStyle name="Normal 9 8 4 3 2 3" xfId="31039" xr:uid="{00000000-0005-0000-0000-0000C7840000}"/>
    <cellStyle name="Normal 9 8 4 3 2 4" xfId="38699" xr:uid="{00000000-0005-0000-0000-0000C8840000}"/>
    <cellStyle name="Normal 9 8 4 3 3" xfId="13585" xr:uid="{00000000-0005-0000-0000-0000C9840000}"/>
    <cellStyle name="Normal 9 8 4 3 4" xfId="25280" xr:uid="{00000000-0005-0000-0000-0000CA840000}"/>
    <cellStyle name="Normal 9 8 4 3 5" xfId="38700" xr:uid="{00000000-0005-0000-0000-0000CB840000}"/>
    <cellStyle name="Normal 9 8 4 4" xfId="4932" xr:uid="{00000000-0005-0000-0000-0000CC840000}"/>
    <cellStyle name="Normal 9 8 4 4 2" xfId="19389" xr:uid="{00000000-0005-0000-0000-0000CD840000}"/>
    <cellStyle name="Normal 9 8 4 4 2 2" xfId="31040" xr:uid="{00000000-0005-0000-0000-0000CE840000}"/>
    <cellStyle name="Normal 9 8 4 4 3" xfId="13586" xr:uid="{00000000-0005-0000-0000-0000CF840000}"/>
    <cellStyle name="Normal 9 8 4 4 4" xfId="25281" xr:uid="{00000000-0005-0000-0000-0000D0840000}"/>
    <cellStyle name="Normal 9 8 4 4 5" xfId="38701" xr:uid="{00000000-0005-0000-0000-0000D1840000}"/>
    <cellStyle name="Normal 9 8 4 5" xfId="19384" xr:uid="{00000000-0005-0000-0000-0000D2840000}"/>
    <cellStyle name="Normal 9 8 4 5 2" xfId="31035" xr:uid="{00000000-0005-0000-0000-0000D3840000}"/>
    <cellStyle name="Normal 9 8 4 6" xfId="13581" xr:uid="{00000000-0005-0000-0000-0000D4840000}"/>
    <cellStyle name="Normal 9 8 4 7" xfId="25276" xr:uid="{00000000-0005-0000-0000-0000D5840000}"/>
    <cellStyle name="Normal 9 8 4 8" xfId="38702" xr:uid="{00000000-0005-0000-0000-0000D6840000}"/>
    <cellStyle name="Normal 9 8 5" xfId="1926" xr:uid="{00000000-0005-0000-0000-0000D7840000}"/>
    <cellStyle name="Normal 9 8 5 2" xfId="1927" xr:uid="{00000000-0005-0000-0000-0000D8840000}"/>
    <cellStyle name="Normal 9 8 5 2 2" xfId="3955" xr:uid="{00000000-0005-0000-0000-0000D9840000}"/>
    <cellStyle name="Normal 9 8 5 2 2 2" xfId="8188" xr:uid="{00000000-0005-0000-0000-0000DA840000}"/>
    <cellStyle name="Normal 9 8 5 2 2 2 2" xfId="19392" xr:uid="{00000000-0005-0000-0000-0000DB840000}"/>
    <cellStyle name="Normal 9 8 5 2 2 2 3" xfId="31043" xr:uid="{00000000-0005-0000-0000-0000DC840000}"/>
    <cellStyle name="Normal 9 8 5 2 2 2 4" xfId="38703" xr:uid="{00000000-0005-0000-0000-0000DD840000}"/>
    <cellStyle name="Normal 9 8 5 2 2 3" xfId="13589" xr:uid="{00000000-0005-0000-0000-0000DE840000}"/>
    <cellStyle name="Normal 9 8 5 2 2 4" xfId="25284" xr:uid="{00000000-0005-0000-0000-0000DF840000}"/>
    <cellStyle name="Normal 9 8 5 2 2 5" xfId="38704" xr:uid="{00000000-0005-0000-0000-0000E0840000}"/>
    <cellStyle name="Normal 9 8 5 2 3" xfId="6410" xr:uid="{00000000-0005-0000-0000-0000E1840000}"/>
    <cellStyle name="Normal 9 8 5 2 3 2" xfId="19393" xr:uid="{00000000-0005-0000-0000-0000E2840000}"/>
    <cellStyle name="Normal 9 8 5 2 3 2 2" xfId="31044" xr:uid="{00000000-0005-0000-0000-0000E3840000}"/>
    <cellStyle name="Normal 9 8 5 2 3 3" xfId="13590" xr:uid="{00000000-0005-0000-0000-0000E4840000}"/>
    <cellStyle name="Normal 9 8 5 2 3 4" xfId="25285" xr:uid="{00000000-0005-0000-0000-0000E5840000}"/>
    <cellStyle name="Normal 9 8 5 2 3 5" xfId="38705" xr:uid="{00000000-0005-0000-0000-0000E6840000}"/>
    <cellStyle name="Normal 9 8 5 2 4" xfId="19391" xr:uid="{00000000-0005-0000-0000-0000E7840000}"/>
    <cellStyle name="Normal 9 8 5 2 4 2" xfId="31042" xr:uid="{00000000-0005-0000-0000-0000E8840000}"/>
    <cellStyle name="Normal 9 8 5 2 5" xfId="13588" xr:uid="{00000000-0005-0000-0000-0000E9840000}"/>
    <cellStyle name="Normal 9 8 5 2 6" xfId="25283" xr:uid="{00000000-0005-0000-0000-0000EA840000}"/>
    <cellStyle name="Normal 9 8 5 2 7" xfId="38706" xr:uid="{00000000-0005-0000-0000-0000EB840000}"/>
    <cellStyle name="Normal 9 8 5 3" xfId="3954" xr:uid="{00000000-0005-0000-0000-0000EC840000}"/>
    <cellStyle name="Normal 9 8 5 3 2" xfId="8187" xr:uid="{00000000-0005-0000-0000-0000ED840000}"/>
    <cellStyle name="Normal 9 8 5 3 2 2" xfId="19394" xr:uid="{00000000-0005-0000-0000-0000EE840000}"/>
    <cellStyle name="Normal 9 8 5 3 2 3" xfId="31045" xr:uid="{00000000-0005-0000-0000-0000EF840000}"/>
    <cellStyle name="Normal 9 8 5 3 2 4" xfId="38707" xr:uid="{00000000-0005-0000-0000-0000F0840000}"/>
    <cellStyle name="Normal 9 8 5 3 3" xfId="13591" xr:uid="{00000000-0005-0000-0000-0000F1840000}"/>
    <cellStyle name="Normal 9 8 5 3 4" xfId="25286" xr:uid="{00000000-0005-0000-0000-0000F2840000}"/>
    <cellStyle name="Normal 9 8 5 3 5" xfId="38708" xr:uid="{00000000-0005-0000-0000-0000F3840000}"/>
    <cellStyle name="Normal 9 8 5 4" xfId="5383" xr:uid="{00000000-0005-0000-0000-0000F4840000}"/>
    <cellStyle name="Normal 9 8 5 4 2" xfId="19395" xr:uid="{00000000-0005-0000-0000-0000F5840000}"/>
    <cellStyle name="Normal 9 8 5 4 2 2" xfId="31046" xr:uid="{00000000-0005-0000-0000-0000F6840000}"/>
    <cellStyle name="Normal 9 8 5 4 3" xfId="13592" xr:uid="{00000000-0005-0000-0000-0000F7840000}"/>
    <cellStyle name="Normal 9 8 5 4 4" xfId="25287" xr:uid="{00000000-0005-0000-0000-0000F8840000}"/>
    <cellStyle name="Normal 9 8 5 4 5" xfId="38709" xr:uid="{00000000-0005-0000-0000-0000F9840000}"/>
    <cellStyle name="Normal 9 8 5 5" xfId="19390" xr:uid="{00000000-0005-0000-0000-0000FA840000}"/>
    <cellStyle name="Normal 9 8 5 5 2" xfId="31041" xr:uid="{00000000-0005-0000-0000-0000FB840000}"/>
    <cellStyle name="Normal 9 8 5 6" xfId="13587" xr:uid="{00000000-0005-0000-0000-0000FC840000}"/>
    <cellStyle name="Normal 9 8 5 7" xfId="25282" xr:uid="{00000000-0005-0000-0000-0000FD840000}"/>
    <cellStyle name="Normal 9 8 5 8" xfId="38710" xr:uid="{00000000-0005-0000-0000-0000FE840000}"/>
    <cellStyle name="Normal 9 8 6" xfId="1928" xr:uid="{00000000-0005-0000-0000-0000FF840000}"/>
    <cellStyle name="Normal 9 8 6 2" xfId="3956" xr:uid="{00000000-0005-0000-0000-000000850000}"/>
    <cellStyle name="Normal 9 8 6 2 2" xfId="8189" xr:uid="{00000000-0005-0000-0000-000001850000}"/>
    <cellStyle name="Normal 9 8 6 2 2 2" xfId="19397" xr:uid="{00000000-0005-0000-0000-000002850000}"/>
    <cellStyle name="Normal 9 8 6 2 2 3" xfId="31048" xr:uid="{00000000-0005-0000-0000-000003850000}"/>
    <cellStyle name="Normal 9 8 6 2 2 4" xfId="38711" xr:uid="{00000000-0005-0000-0000-000004850000}"/>
    <cellStyle name="Normal 9 8 6 2 3" xfId="13594" xr:uid="{00000000-0005-0000-0000-000005850000}"/>
    <cellStyle name="Normal 9 8 6 2 4" xfId="25289" xr:uid="{00000000-0005-0000-0000-000006850000}"/>
    <cellStyle name="Normal 9 8 6 2 5" xfId="38712" xr:uid="{00000000-0005-0000-0000-000007850000}"/>
    <cellStyle name="Normal 9 8 6 3" xfId="6411" xr:uid="{00000000-0005-0000-0000-000008850000}"/>
    <cellStyle name="Normal 9 8 6 3 2" xfId="19398" xr:uid="{00000000-0005-0000-0000-000009850000}"/>
    <cellStyle name="Normal 9 8 6 3 2 2" xfId="31049" xr:uid="{00000000-0005-0000-0000-00000A850000}"/>
    <cellStyle name="Normal 9 8 6 3 3" xfId="13595" xr:uid="{00000000-0005-0000-0000-00000B850000}"/>
    <cellStyle name="Normal 9 8 6 3 4" xfId="25290" xr:uid="{00000000-0005-0000-0000-00000C850000}"/>
    <cellStyle name="Normal 9 8 6 3 5" xfId="38713" xr:uid="{00000000-0005-0000-0000-00000D850000}"/>
    <cellStyle name="Normal 9 8 6 4" xfId="19396" xr:uid="{00000000-0005-0000-0000-00000E850000}"/>
    <cellStyle name="Normal 9 8 6 4 2" xfId="31047" xr:uid="{00000000-0005-0000-0000-00000F850000}"/>
    <cellStyle name="Normal 9 8 6 5" xfId="13593" xr:uid="{00000000-0005-0000-0000-000010850000}"/>
    <cellStyle name="Normal 9 8 6 6" xfId="25288" xr:uid="{00000000-0005-0000-0000-000011850000}"/>
    <cellStyle name="Normal 9 8 6 7" xfId="38714" xr:uid="{00000000-0005-0000-0000-000012850000}"/>
    <cellStyle name="Normal 9 8 7" xfId="3941" xr:uid="{00000000-0005-0000-0000-000013850000}"/>
    <cellStyle name="Normal 9 8 7 2" xfId="8174" xr:uid="{00000000-0005-0000-0000-000014850000}"/>
    <cellStyle name="Normal 9 8 7 2 2" xfId="19399" xr:uid="{00000000-0005-0000-0000-000015850000}"/>
    <cellStyle name="Normal 9 8 7 2 3" xfId="31050" xr:uid="{00000000-0005-0000-0000-000016850000}"/>
    <cellStyle name="Normal 9 8 7 2 4" xfId="38715" xr:uid="{00000000-0005-0000-0000-000017850000}"/>
    <cellStyle name="Normal 9 8 7 3" xfId="13596" xr:uid="{00000000-0005-0000-0000-000018850000}"/>
    <cellStyle name="Normal 9 8 7 4" xfId="25291" xr:uid="{00000000-0005-0000-0000-000019850000}"/>
    <cellStyle name="Normal 9 8 7 5" xfId="38716" xr:uid="{00000000-0005-0000-0000-00001A850000}"/>
    <cellStyle name="Normal 9 8 8" xfId="4690" xr:uid="{00000000-0005-0000-0000-00001B850000}"/>
    <cellStyle name="Normal 9 8 8 2" xfId="19400" xr:uid="{00000000-0005-0000-0000-00001C850000}"/>
    <cellStyle name="Normal 9 8 8 2 2" xfId="31051" xr:uid="{00000000-0005-0000-0000-00001D850000}"/>
    <cellStyle name="Normal 9 8 8 3" xfId="13597" xr:uid="{00000000-0005-0000-0000-00001E850000}"/>
    <cellStyle name="Normal 9 8 8 4" xfId="25292" xr:uid="{00000000-0005-0000-0000-00001F850000}"/>
    <cellStyle name="Normal 9 8 8 5" xfId="38717" xr:uid="{00000000-0005-0000-0000-000020850000}"/>
    <cellStyle name="Normal 9 8 9" xfId="19353" xr:uid="{00000000-0005-0000-0000-000021850000}"/>
    <cellStyle name="Normal 9 8 9 2" xfId="31004" xr:uid="{00000000-0005-0000-0000-000022850000}"/>
    <cellStyle name="Normal 9 9" xfId="1929" xr:uid="{00000000-0005-0000-0000-000023850000}"/>
    <cellStyle name="Normal 9 9 10" xfId="25293" xr:uid="{00000000-0005-0000-0000-000024850000}"/>
    <cellStyle name="Normal 9 9 11" xfId="38718" xr:uid="{00000000-0005-0000-0000-000025850000}"/>
    <cellStyle name="Normal 9 9 2" xfId="1930" xr:uid="{00000000-0005-0000-0000-000026850000}"/>
    <cellStyle name="Normal 9 9 2 2" xfId="1931" xr:uid="{00000000-0005-0000-0000-000027850000}"/>
    <cellStyle name="Normal 9 9 2 2 2" xfId="3959" xr:uid="{00000000-0005-0000-0000-000028850000}"/>
    <cellStyle name="Normal 9 9 2 2 2 2" xfId="8192" xr:uid="{00000000-0005-0000-0000-000029850000}"/>
    <cellStyle name="Normal 9 9 2 2 2 2 2" xfId="19404" xr:uid="{00000000-0005-0000-0000-00002A850000}"/>
    <cellStyle name="Normal 9 9 2 2 2 2 3" xfId="31055" xr:uid="{00000000-0005-0000-0000-00002B850000}"/>
    <cellStyle name="Normal 9 9 2 2 2 2 4" xfId="38719" xr:uid="{00000000-0005-0000-0000-00002C850000}"/>
    <cellStyle name="Normal 9 9 2 2 2 3" xfId="13601" xr:uid="{00000000-0005-0000-0000-00002D850000}"/>
    <cellStyle name="Normal 9 9 2 2 2 4" xfId="25296" xr:uid="{00000000-0005-0000-0000-00002E850000}"/>
    <cellStyle name="Normal 9 9 2 2 2 5" xfId="38720" xr:uid="{00000000-0005-0000-0000-00002F850000}"/>
    <cellStyle name="Normal 9 9 2 2 3" xfId="6412" xr:uid="{00000000-0005-0000-0000-000030850000}"/>
    <cellStyle name="Normal 9 9 2 2 3 2" xfId="19405" xr:uid="{00000000-0005-0000-0000-000031850000}"/>
    <cellStyle name="Normal 9 9 2 2 3 2 2" xfId="31056" xr:uid="{00000000-0005-0000-0000-000032850000}"/>
    <cellStyle name="Normal 9 9 2 2 3 3" xfId="13602" xr:uid="{00000000-0005-0000-0000-000033850000}"/>
    <cellStyle name="Normal 9 9 2 2 3 4" xfId="25297" xr:uid="{00000000-0005-0000-0000-000034850000}"/>
    <cellStyle name="Normal 9 9 2 2 3 5" xfId="38721" xr:uid="{00000000-0005-0000-0000-000035850000}"/>
    <cellStyle name="Normal 9 9 2 2 4" xfId="19403" xr:uid="{00000000-0005-0000-0000-000036850000}"/>
    <cellStyle name="Normal 9 9 2 2 4 2" xfId="31054" xr:uid="{00000000-0005-0000-0000-000037850000}"/>
    <cellStyle name="Normal 9 9 2 2 5" xfId="13600" xr:uid="{00000000-0005-0000-0000-000038850000}"/>
    <cellStyle name="Normal 9 9 2 2 6" xfId="25295" xr:uid="{00000000-0005-0000-0000-000039850000}"/>
    <cellStyle name="Normal 9 9 2 2 7" xfId="38722" xr:uid="{00000000-0005-0000-0000-00003A850000}"/>
    <cellStyle name="Normal 9 9 2 3" xfId="3958" xr:uid="{00000000-0005-0000-0000-00003B850000}"/>
    <cellStyle name="Normal 9 9 2 3 2" xfId="8191" xr:uid="{00000000-0005-0000-0000-00003C850000}"/>
    <cellStyle name="Normal 9 9 2 3 2 2" xfId="19406" xr:uid="{00000000-0005-0000-0000-00003D850000}"/>
    <cellStyle name="Normal 9 9 2 3 2 3" xfId="31057" xr:uid="{00000000-0005-0000-0000-00003E850000}"/>
    <cellStyle name="Normal 9 9 2 3 2 4" xfId="38723" xr:uid="{00000000-0005-0000-0000-00003F850000}"/>
    <cellStyle name="Normal 9 9 2 3 3" xfId="13603" xr:uid="{00000000-0005-0000-0000-000040850000}"/>
    <cellStyle name="Normal 9 9 2 3 4" xfId="25298" xr:uid="{00000000-0005-0000-0000-000041850000}"/>
    <cellStyle name="Normal 9 9 2 3 5" xfId="38724" xr:uid="{00000000-0005-0000-0000-000042850000}"/>
    <cellStyle name="Normal 9 9 2 4" xfId="5101" xr:uid="{00000000-0005-0000-0000-000043850000}"/>
    <cellStyle name="Normal 9 9 2 4 2" xfId="19407" xr:uid="{00000000-0005-0000-0000-000044850000}"/>
    <cellStyle name="Normal 9 9 2 4 2 2" xfId="31058" xr:uid="{00000000-0005-0000-0000-000045850000}"/>
    <cellStyle name="Normal 9 9 2 4 3" xfId="13604" xr:uid="{00000000-0005-0000-0000-000046850000}"/>
    <cellStyle name="Normal 9 9 2 4 4" xfId="25299" xr:uid="{00000000-0005-0000-0000-000047850000}"/>
    <cellStyle name="Normal 9 9 2 4 5" xfId="38725" xr:uid="{00000000-0005-0000-0000-000048850000}"/>
    <cellStyle name="Normal 9 9 2 5" xfId="19402" xr:uid="{00000000-0005-0000-0000-000049850000}"/>
    <cellStyle name="Normal 9 9 2 5 2" xfId="31053" xr:uid="{00000000-0005-0000-0000-00004A850000}"/>
    <cellStyle name="Normal 9 9 2 6" xfId="13599" xr:uid="{00000000-0005-0000-0000-00004B850000}"/>
    <cellStyle name="Normal 9 9 2 7" xfId="25294" xr:uid="{00000000-0005-0000-0000-00004C850000}"/>
    <cellStyle name="Normal 9 9 2 8" xfId="38726" xr:uid="{00000000-0005-0000-0000-00004D850000}"/>
    <cellStyle name="Normal 9 9 3" xfId="1932" xr:uid="{00000000-0005-0000-0000-00004E850000}"/>
    <cellStyle name="Normal 9 9 3 2" xfId="1933" xr:uid="{00000000-0005-0000-0000-00004F850000}"/>
    <cellStyle name="Normal 9 9 3 2 2" xfId="3961" xr:uid="{00000000-0005-0000-0000-000050850000}"/>
    <cellStyle name="Normal 9 9 3 2 2 2" xfId="8194" xr:uid="{00000000-0005-0000-0000-000051850000}"/>
    <cellStyle name="Normal 9 9 3 2 2 2 2" xfId="19410" xr:uid="{00000000-0005-0000-0000-000052850000}"/>
    <cellStyle name="Normal 9 9 3 2 2 2 3" xfId="31061" xr:uid="{00000000-0005-0000-0000-000053850000}"/>
    <cellStyle name="Normal 9 9 3 2 2 2 4" xfId="38727" xr:uid="{00000000-0005-0000-0000-000054850000}"/>
    <cellStyle name="Normal 9 9 3 2 2 3" xfId="13607" xr:uid="{00000000-0005-0000-0000-000055850000}"/>
    <cellStyle name="Normal 9 9 3 2 2 4" xfId="25302" xr:uid="{00000000-0005-0000-0000-000056850000}"/>
    <cellStyle name="Normal 9 9 3 2 2 5" xfId="38728" xr:uid="{00000000-0005-0000-0000-000057850000}"/>
    <cellStyle name="Normal 9 9 3 2 3" xfId="6413" xr:uid="{00000000-0005-0000-0000-000058850000}"/>
    <cellStyle name="Normal 9 9 3 2 3 2" xfId="19411" xr:uid="{00000000-0005-0000-0000-000059850000}"/>
    <cellStyle name="Normal 9 9 3 2 3 2 2" xfId="31062" xr:uid="{00000000-0005-0000-0000-00005A850000}"/>
    <cellStyle name="Normal 9 9 3 2 3 3" xfId="13608" xr:uid="{00000000-0005-0000-0000-00005B850000}"/>
    <cellStyle name="Normal 9 9 3 2 3 4" xfId="25303" xr:uid="{00000000-0005-0000-0000-00005C850000}"/>
    <cellStyle name="Normal 9 9 3 2 3 5" xfId="38729" xr:uid="{00000000-0005-0000-0000-00005D850000}"/>
    <cellStyle name="Normal 9 9 3 2 4" xfId="19409" xr:uid="{00000000-0005-0000-0000-00005E850000}"/>
    <cellStyle name="Normal 9 9 3 2 4 2" xfId="31060" xr:uid="{00000000-0005-0000-0000-00005F850000}"/>
    <cellStyle name="Normal 9 9 3 2 5" xfId="13606" xr:uid="{00000000-0005-0000-0000-000060850000}"/>
    <cellStyle name="Normal 9 9 3 2 6" xfId="25301" xr:uid="{00000000-0005-0000-0000-000061850000}"/>
    <cellStyle name="Normal 9 9 3 2 7" xfId="38730" xr:uid="{00000000-0005-0000-0000-000062850000}"/>
    <cellStyle name="Normal 9 9 3 3" xfId="3960" xr:uid="{00000000-0005-0000-0000-000063850000}"/>
    <cellStyle name="Normal 9 9 3 3 2" xfId="8193" xr:uid="{00000000-0005-0000-0000-000064850000}"/>
    <cellStyle name="Normal 9 9 3 3 2 2" xfId="19412" xr:uid="{00000000-0005-0000-0000-000065850000}"/>
    <cellStyle name="Normal 9 9 3 3 2 3" xfId="31063" xr:uid="{00000000-0005-0000-0000-000066850000}"/>
    <cellStyle name="Normal 9 9 3 3 2 4" xfId="38731" xr:uid="{00000000-0005-0000-0000-000067850000}"/>
    <cellStyle name="Normal 9 9 3 3 3" xfId="13609" xr:uid="{00000000-0005-0000-0000-000068850000}"/>
    <cellStyle name="Normal 9 9 3 3 4" xfId="25304" xr:uid="{00000000-0005-0000-0000-000069850000}"/>
    <cellStyle name="Normal 9 9 3 3 5" xfId="38732" xr:uid="{00000000-0005-0000-0000-00006A850000}"/>
    <cellStyle name="Normal 9 9 3 4" xfId="4859" xr:uid="{00000000-0005-0000-0000-00006B850000}"/>
    <cellStyle name="Normal 9 9 3 4 2" xfId="19413" xr:uid="{00000000-0005-0000-0000-00006C850000}"/>
    <cellStyle name="Normal 9 9 3 4 2 2" xfId="31064" xr:uid="{00000000-0005-0000-0000-00006D850000}"/>
    <cellStyle name="Normal 9 9 3 4 3" xfId="13610" xr:uid="{00000000-0005-0000-0000-00006E850000}"/>
    <cellStyle name="Normal 9 9 3 4 4" xfId="25305" xr:uid="{00000000-0005-0000-0000-00006F850000}"/>
    <cellStyle name="Normal 9 9 3 4 5" xfId="38733" xr:uid="{00000000-0005-0000-0000-000070850000}"/>
    <cellStyle name="Normal 9 9 3 5" xfId="19408" xr:uid="{00000000-0005-0000-0000-000071850000}"/>
    <cellStyle name="Normal 9 9 3 5 2" xfId="31059" xr:uid="{00000000-0005-0000-0000-000072850000}"/>
    <cellStyle name="Normal 9 9 3 6" xfId="13605" xr:uid="{00000000-0005-0000-0000-000073850000}"/>
    <cellStyle name="Normal 9 9 3 7" xfId="25300" xr:uid="{00000000-0005-0000-0000-000074850000}"/>
    <cellStyle name="Normal 9 9 3 8" xfId="38734" xr:uid="{00000000-0005-0000-0000-000075850000}"/>
    <cellStyle name="Normal 9 9 4" xfId="1934" xr:uid="{00000000-0005-0000-0000-000076850000}"/>
    <cellStyle name="Normal 9 9 4 2" xfId="1935" xr:uid="{00000000-0005-0000-0000-000077850000}"/>
    <cellStyle name="Normal 9 9 4 2 2" xfId="3963" xr:uid="{00000000-0005-0000-0000-000078850000}"/>
    <cellStyle name="Normal 9 9 4 2 2 2" xfId="8196" xr:uid="{00000000-0005-0000-0000-000079850000}"/>
    <cellStyle name="Normal 9 9 4 2 2 2 2" xfId="19416" xr:uid="{00000000-0005-0000-0000-00007A850000}"/>
    <cellStyle name="Normal 9 9 4 2 2 2 3" xfId="31067" xr:uid="{00000000-0005-0000-0000-00007B850000}"/>
    <cellStyle name="Normal 9 9 4 2 2 2 4" xfId="38735" xr:uid="{00000000-0005-0000-0000-00007C850000}"/>
    <cellStyle name="Normal 9 9 4 2 2 3" xfId="13613" xr:uid="{00000000-0005-0000-0000-00007D850000}"/>
    <cellStyle name="Normal 9 9 4 2 2 4" xfId="25308" xr:uid="{00000000-0005-0000-0000-00007E850000}"/>
    <cellStyle name="Normal 9 9 4 2 2 5" xfId="38736" xr:uid="{00000000-0005-0000-0000-00007F850000}"/>
    <cellStyle name="Normal 9 9 4 2 3" xfId="6414" xr:uid="{00000000-0005-0000-0000-000080850000}"/>
    <cellStyle name="Normal 9 9 4 2 3 2" xfId="19417" xr:uid="{00000000-0005-0000-0000-000081850000}"/>
    <cellStyle name="Normal 9 9 4 2 3 2 2" xfId="31068" xr:uid="{00000000-0005-0000-0000-000082850000}"/>
    <cellStyle name="Normal 9 9 4 2 3 3" xfId="13614" xr:uid="{00000000-0005-0000-0000-000083850000}"/>
    <cellStyle name="Normal 9 9 4 2 3 4" xfId="25309" xr:uid="{00000000-0005-0000-0000-000084850000}"/>
    <cellStyle name="Normal 9 9 4 2 3 5" xfId="38737" xr:uid="{00000000-0005-0000-0000-000085850000}"/>
    <cellStyle name="Normal 9 9 4 2 4" xfId="19415" xr:uid="{00000000-0005-0000-0000-000086850000}"/>
    <cellStyle name="Normal 9 9 4 2 4 2" xfId="31066" xr:uid="{00000000-0005-0000-0000-000087850000}"/>
    <cellStyle name="Normal 9 9 4 2 5" xfId="13612" xr:uid="{00000000-0005-0000-0000-000088850000}"/>
    <cellStyle name="Normal 9 9 4 2 6" xfId="25307" xr:uid="{00000000-0005-0000-0000-000089850000}"/>
    <cellStyle name="Normal 9 9 4 2 7" xfId="38738" xr:uid="{00000000-0005-0000-0000-00008A850000}"/>
    <cellStyle name="Normal 9 9 4 3" xfId="3962" xr:uid="{00000000-0005-0000-0000-00008B850000}"/>
    <cellStyle name="Normal 9 9 4 3 2" xfId="8195" xr:uid="{00000000-0005-0000-0000-00008C850000}"/>
    <cellStyle name="Normal 9 9 4 3 2 2" xfId="19418" xr:uid="{00000000-0005-0000-0000-00008D850000}"/>
    <cellStyle name="Normal 9 9 4 3 2 3" xfId="31069" xr:uid="{00000000-0005-0000-0000-00008E850000}"/>
    <cellStyle name="Normal 9 9 4 3 2 4" xfId="38739" xr:uid="{00000000-0005-0000-0000-00008F850000}"/>
    <cellStyle name="Normal 9 9 4 3 3" xfId="13615" xr:uid="{00000000-0005-0000-0000-000090850000}"/>
    <cellStyle name="Normal 9 9 4 3 4" xfId="25310" xr:uid="{00000000-0005-0000-0000-000091850000}"/>
    <cellStyle name="Normal 9 9 4 3 5" xfId="38740" xr:uid="{00000000-0005-0000-0000-000092850000}"/>
    <cellStyle name="Normal 9 9 4 4" xfId="5310" xr:uid="{00000000-0005-0000-0000-000093850000}"/>
    <cellStyle name="Normal 9 9 4 4 2" xfId="19419" xr:uid="{00000000-0005-0000-0000-000094850000}"/>
    <cellStyle name="Normal 9 9 4 4 2 2" xfId="31070" xr:uid="{00000000-0005-0000-0000-000095850000}"/>
    <cellStyle name="Normal 9 9 4 4 3" xfId="13616" xr:uid="{00000000-0005-0000-0000-000096850000}"/>
    <cellStyle name="Normal 9 9 4 4 4" xfId="25311" xr:uid="{00000000-0005-0000-0000-000097850000}"/>
    <cellStyle name="Normal 9 9 4 4 5" xfId="38741" xr:uid="{00000000-0005-0000-0000-000098850000}"/>
    <cellStyle name="Normal 9 9 4 5" xfId="19414" xr:uid="{00000000-0005-0000-0000-000099850000}"/>
    <cellStyle name="Normal 9 9 4 5 2" xfId="31065" xr:uid="{00000000-0005-0000-0000-00009A850000}"/>
    <cellStyle name="Normal 9 9 4 6" xfId="13611" xr:uid="{00000000-0005-0000-0000-00009B850000}"/>
    <cellStyle name="Normal 9 9 4 7" xfId="25306" xr:uid="{00000000-0005-0000-0000-00009C850000}"/>
    <cellStyle name="Normal 9 9 4 8" xfId="38742" xr:uid="{00000000-0005-0000-0000-00009D850000}"/>
    <cellStyle name="Normal 9 9 5" xfId="1936" xr:uid="{00000000-0005-0000-0000-00009E850000}"/>
    <cellStyle name="Normal 9 9 5 2" xfId="3964" xr:uid="{00000000-0005-0000-0000-00009F850000}"/>
    <cellStyle name="Normal 9 9 5 2 2" xfId="8197" xr:uid="{00000000-0005-0000-0000-0000A0850000}"/>
    <cellStyle name="Normal 9 9 5 2 2 2" xfId="19421" xr:uid="{00000000-0005-0000-0000-0000A1850000}"/>
    <cellStyle name="Normal 9 9 5 2 2 3" xfId="31072" xr:uid="{00000000-0005-0000-0000-0000A2850000}"/>
    <cellStyle name="Normal 9 9 5 2 2 4" xfId="38743" xr:uid="{00000000-0005-0000-0000-0000A3850000}"/>
    <cellStyle name="Normal 9 9 5 2 3" xfId="13618" xr:uid="{00000000-0005-0000-0000-0000A4850000}"/>
    <cellStyle name="Normal 9 9 5 2 4" xfId="25313" xr:uid="{00000000-0005-0000-0000-0000A5850000}"/>
    <cellStyle name="Normal 9 9 5 2 5" xfId="38744" xr:uid="{00000000-0005-0000-0000-0000A6850000}"/>
    <cellStyle name="Normal 9 9 5 3" xfId="6415" xr:uid="{00000000-0005-0000-0000-0000A7850000}"/>
    <cellStyle name="Normal 9 9 5 3 2" xfId="19422" xr:uid="{00000000-0005-0000-0000-0000A8850000}"/>
    <cellStyle name="Normal 9 9 5 3 2 2" xfId="31073" xr:uid="{00000000-0005-0000-0000-0000A9850000}"/>
    <cellStyle name="Normal 9 9 5 3 3" xfId="13619" xr:uid="{00000000-0005-0000-0000-0000AA850000}"/>
    <cellStyle name="Normal 9 9 5 3 4" xfId="25314" xr:uid="{00000000-0005-0000-0000-0000AB850000}"/>
    <cellStyle name="Normal 9 9 5 3 5" xfId="38745" xr:uid="{00000000-0005-0000-0000-0000AC850000}"/>
    <cellStyle name="Normal 9 9 5 4" xfId="19420" xr:uid="{00000000-0005-0000-0000-0000AD850000}"/>
    <cellStyle name="Normal 9 9 5 4 2" xfId="31071" xr:uid="{00000000-0005-0000-0000-0000AE850000}"/>
    <cellStyle name="Normal 9 9 5 5" xfId="13617" xr:uid="{00000000-0005-0000-0000-0000AF850000}"/>
    <cellStyle name="Normal 9 9 5 6" xfId="25312" xr:uid="{00000000-0005-0000-0000-0000B0850000}"/>
    <cellStyle name="Normal 9 9 5 7" xfId="38746" xr:uid="{00000000-0005-0000-0000-0000B1850000}"/>
    <cellStyle name="Normal 9 9 6" xfId="3957" xr:uid="{00000000-0005-0000-0000-0000B2850000}"/>
    <cellStyle name="Normal 9 9 6 2" xfId="8190" xr:uid="{00000000-0005-0000-0000-0000B3850000}"/>
    <cellStyle name="Normal 9 9 6 2 2" xfId="19423" xr:uid="{00000000-0005-0000-0000-0000B4850000}"/>
    <cellStyle name="Normal 9 9 6 2 3" xfId="31074" xr:uid="{00000000-0005-0000-0000-0000B5850000}"/>
    <cellStyle name="Normal 9 9 6 2 4" xfId="38747" xr:uid="{00000000-0005-0000-0000-0000B6850000}"/>
    <cellStyle name="Normal 9 9 6 3" xfId="13620" xr:uid="{00000000-0005-0000-0000-0000B7850000}"/>
    <cellStyle name="Normal 9 9 6 4" xfId="25315" xr:uid="{00000000-0005-0000-0000-0000B8850000}"/>
    <cellStyle name="Normal 9 9 6 5" xfId="38748" xr:uid="{00000000-0005-0000-0000-0000B9850000}"/>
    <cellStyle name="Normal 9 9 7" xfId="4617" xr:uid="{00000000-0005-0000-0000-0000BA850000}"/>
    <cellStyle name="Normal 9 9 7 2" xfId="19424" xr:uid="{00000000-0005-0000-0000-0000BB850000}"/>
    <cellStyle name="Normal 9 9 7 2 2" xfId="31075" xr:uid="{00000000-0005-0000-0000-0000BC850000}"/>
    <cellStyle name="Normal 9 9 7 3" xfId="13621" xr:uid="{00000000-0005-0000-0000-0000BD850000}"/>
    <cellStyle name="Normal 9 9 7 4" xfId="25316" xr:uid="{00000000-0005-0000-0000-0000BE850000}"/>
    <cellStyle name="Normal 9 9 7 5" xfId="38749" xr:uid="{00000000-0005-0000-0000-0000BF850000}"/>
    <cellStyle name="Normal 9 9 8" xfId="19401" xr:uid="{00000000-0005-0000-0000-0000C0850000}"/>
    <cellStyle name="Normal 9 9 8 2" xfId="31052" xr:uid="{00000000-0005-0000-0000-0000C1850000}"/>
    <cellStyle name="Normal 9 9 9" xfId="13598" xr:uid="{00000000-0005-0000-0000-0000C2850000}"/>
    <cellStyle name="Normal 90" xfId="1937" xr:uid="{00000000-0005-0000-0000-0000C3850000}"/>
    <cellStyle name="Normal 91" xfId="1938" xr:uid="{00000000-0005-0000-0000-0000C4850000}"/>
    <cellStyle name="Normal 92" xfId="1939" xr:uid="{00000000-0005-0000-0000-0000C5850000}"/>
    <cellStyle name="Normal 93" xfId="1940" xr:uid="{00000000-0005-0000-0000-0000C6850000}"/>
    <cellStyle name="Normal 94" xfId="1941" xr:uid="{00000000-0005-0000-0000-0000C7850000}"/>
    <cellStyle name="Normal 95" xfId="1942" xr:uid="{00000000-0005-0000-0000-0000C8850000}"/>
    <cellStyle name="Normal 96" xfId="1943" xr:uid="{00000000-0005-0000-0000-0000C9850000}"/>
    <cellStyle name="Normal 97" xfId="1944" xr:uid="{00000000-0005-0000-0000-0000CA850000}"/>
    <cellStyle name="Normal 98" xfId="1945" xr:uid="{00000000-0005-0000-0000-0000CB850000}"/>
    <cellStyle name="Normal 99" xfId="1946" xr:uid="{00000000-0005-0000-0000-0000CC850000}"/>
    <cellStyle name="Normal Bold" xfId="1947" xr:uid="{00000000-0005-0000-0000-0000CD850000}"/>
    <cellStyle name="Normal Underline" xfId="1948" xr:uid="{00000000-0005-0000-0000-0000CE850000}"/>
    <cellStyle name="Normal_BHE- PTF Rev Reqs_TY2008" xfId="1949" xr:uid="{00000000-0005-0000-0000-0000D0850000}"/>
    <cellStyle name="Normal_Copy of Edited Exh 8" xfId="1950" xr:uid="{00000000-0005-0000-0000-0000D1850000}"/>
    <cellStyle name="Note 2" xfId="1951" xr:uid="{00000000-0005-0000-0000-0000D3850000}"/>
    <cellStyle name="Note 2 2" xfId="1952" xr:uid="{00000000-0005-0000-0000-0000D4850000}"/>
    <cellStyle name="Note 2 2 2" xfId="1953" xr:uid="{00000000-0005-0000-0000-0000D5850000}"/>
    <cellStyle name="Note 2 2 3" xfId="4527" xr:uid="{00000000-0005-0000-0000-0000D6850000}"/>
    <cellStyle name="Note 2 3" xfId="1954" xr:uid="{00000000-0005-0000-0000-0000D7850000}"/>
    <cellStyle name="Note 2 3 2" xfId="5539" xr:uid="{00000000-0005-0000-0000-0000D8850000}"/>
    <cellStyle name="Note 2 4" xfId="1955" xr:uid="{00000000-0005-0000-0000-0000D9850000}"/>
    <cellStyle name="Note 2 5" xfId="4442" xr:uid="{00000000-0005-0000-0000-0000DA850000}"/>
    <cellStyle name="Note 3" xfId="1956" xr:uid="{00000000-0005-0000-0000-0000DB850000}"/>
    <cellStyle name="Note 3 2" xfId="1957" xr:uid="{00000000-0005-0000-0000-0000DC850000}"/>
    <cellStyle name="Note 4" xfId="1958" xr:uid="{00000000-0005-0000-0000-0000DD850000}"/>
    <cellStyle name="Note 4 2" xfId="1959" xr:uid="{00000000-0005-0000-0000-0000DE850000}"/>
    <cellStyle name="Note 4 3" xfId="20279" xr:uid="{00000000-0005-0000-0000-0000DF850000}"/>
    <cellStyle name="Note 5" xfId="1960" xr:uid="{00000000-0005-0000-0000-0000E0850000}"/>
    <cellStyle name="Note 5 2" xfId="1961" xr:uid="{00000000-0005-0000-0000-0000E1850000}"/>
    <cellStyle name="Note 6" xfId="1962" xr:uid="{00000000-0005-0000-0000-0000E2850000}"/>
    <cellStyle name="Note 6 2" xfId="1963" xr:uid="{00000000-0005-0000-0000-0000E3850000}"/>
    <cellStyle name="Note 6 3" xfId="5540" xr:uid="{00000000-0005-0000-0000-0000E4850000}"/>
    <cellStyle name="Note 6 3 2" xfId="5541" xr:uid="{00000000-0005-0000-0000-0000E5850000}"/>
    <cellStyle name="Note 7" xfId="1964" xr:uid="{00000000-0005-0000-0000-0000E6850000}"/>
    <cellStyle name="Note 7 2" xfId="5542" xr:uid="{00000000-0005-0000-0000-0000E7850000}"/>
    <cellStyle name="Note 8" xfId="5543" xr:uid="{00000000-0005-0000-0000-0000E8850000}"/>
    <cellStyle name="Output 2" xfId="1965" xr:uid="{00000000-0005-0000-0000-0000E9850000}"/>
    <cellStyle name="Output 2 2" xfId="4512" xr:uid="{00000000-0005-0000-0000-0000EA850000}"/>
    <cellStyle name="Output 2 3" xfId="4443" xr:uid="{00000000-0005-0000-0000-0000EB850000}"/>
    <cellStyle name="Output 3" xfId="4444" xr:uid="{00000000-0005-0000-0000-0000EC850000}"/>
    <cellStyle name="Output 3 2" xfId="4511" xr:uid="{00000000-0005-0000-0000-0000ED850000}"/>
    <cellStyle name="Output 4" xfId="20280" xr:uid="{00000000-0005-0000-0000-0000EE850000}"/>
    <cellStyle name="Output Amounts" xfId="1966" xr:uid="{00000000-0005-0000-0000-0000EF850000}"/>
    <cellStyle name="Output Amounts 2" xfId="1967" xr:uid="{00000000-0005-0000-0000-0000F0850000}"/>
    <cellStyle name="Output Amounts 2 2" xfId="1968" xr:uid="{00000000-0005-0000-0000-0000F1850000}"/>
    <cellStyle name="Output Amounts 2 3" xfId="4446" xr:uid="{00000000-0005-0000-0000-0000F2850000}"/>
    <cellStyle name="Output Amounts 3" xfId="1969" xr:uid="{00000000-0005-0000-0000-0000F3850000}"/>
    <cellStyle name="Output Amounts 3 2" xfId="1970" xr:uid="{00000000-0005-0000-0000-0000F4850000}"/>
    <cellStyle name="OUTPUT COLUMN HEADINGS" xfId="1971" xr:uid="{00000000-0005-0000-0000-0000F5850000}"/>
    <cellStyle name="OUTPUT COLUMN HEADINGS 1" xfId="1972" xr:uid="{00000000-0005-0000-0000-0000F6850000}"/>
    <cellStyle name="Output Column Headings 10" xfId="4562" xr:uid="{00000000-0005-0000-0000-0000F7850000}"/>
    <cellStyle name="Output Column Headings 11" xfId="6180" xr:uid="{00000000-0005-0000-0000-0000F8850000}"/>
    <cellStyle name="Output Column Headings 12" xfId="20281" xr:uid="{00000000-0005-0000-0000-0000F9850000}"/>
    <cellStyle name="Output Column Headings 13" xfId="20308" xr:uid="{00000000-0005-0000-0000-0000FA850000}"/>
    <cellStyle name="Output Column Headings 14" xfId="20256" xr:uid="{00000000-0005-0000-0000-0000FB850000}"/>
    <cellStyle name="Output Column Headings 15" xfId="20319" xr:uid="{00000000-0005-0000-0000-0000FC850000}"/>
    <cellStyle name="Output Column Headings 16" xfId="20316" xr:uid="{00000000-0005-0000-0000-0000FD850000}"/>
    <cellStyle name="Output Column Headings 17" xfId="20318" xr:uid="{00000000-0005-0000-0000-0000FE850000}"/>
    <cellStyle name="Output Column Headings 18" xfId="20315" xr:uid="{00000000-0005-0000-0000-0000FF850000}"/>
    <cellStyle name="Output Column Headings 19" xfId="20317" xr:uid="{00000000-0005-0000-0000-000000860000}"/>
    <cellStyle name="OUTPUT COLUMN HEADINGS 2" xfId="1973" xr:uid="{00000000-0005-0000-0000-000001860000}"/>
    <cellStyle name="Output Column Headings 2 2" xfId="1974" xr:uid="{00000000-0005-0000-0000-000002860000}"/>
    <cellStyle name="Output Column Headings 2 3" xfId="4448" xr:uid="{00000000-0005-0000-0000-000003860000}"/>
    <cellStyle name="Output Column Headings 20" xfId="20314" xr:uid="{00000000-0005-0000-0000-000004860000}"/>
    <cellStyle name="Output Column Headings 3" xfId="1975" xr:uid="{00000000-0005-0000-0000-000005860000}"/>
    <cellStyle name="Output Column Headings 4" xfId="1976" xr:uid="{00000000-0005-0000-0000-000006860000}"/>
    <cellStyle name="Output Column Headings 5" xfId="1977" xr:uid="{00000000-0005-0000-0000-000007860000}"/>
    <cellStyle name="Output Column Headings 6" xfId="1978" xr:uid="{00000000-0005-0000-0000-000008860000}"/>
    <cellStyle name="Output Column Headings 7" xfId="1979" xr:uid="{00000000-0005-0000-0000-000009860000}"/>
    <cellStyle name="Output Column Headings 8" xfId="1980" xr:uid="{00000000-0005-0000-0000-00000A860000}"/>
    <cellStyle name="Output Column Headings 9" xfId="4447" xr:uid="{00000000-0005-0000-0000-00000B860000}"/>
    <cellStyle name="OUTPUT COLUMN HEADINGS_ADI_LP_CONS_BALANCE_SHEET" xfId="1981" xr:uid="{00000000-0005-0000-0000-00000C860000}"/>
    <cellStyle name="Output Line Items" xfId="1982" xr:uid="{00000000-0005-0000-0000-00000D860000}"/>
    <cellStyle name="Output Line Items 2" xfId="1983" xr:uid="{00000000-0005-0000-0000-00000E860000}"/>
    <cellStyle name="Output Line Items 2 2" xfId="4449" xr:uid="{00000000-0005-0000-0000-00000F860000}"/>
    <cellStyle name="Output Line Items 2 2 2" xfId="20282" xr:uid="{00000000-0005-0000-0000-000010860000}"/>
    <cellStyle name="Output Line Items 3" xfId="1984" xr:uid="{00000000-0005-0000-0000-000011860000}"/>
    <cellStyle name="OUTPUT REPORT HEADING" xfId="1985" xr:uid="{00000000-0005-0000-0000-000012860000}"/>
    <cellStyle name="Output Report Heading 2" xfId="1986" xr:uid="{00000000-0005-0000-0000-000013860000}"/>
    <cellStyle name="Output Report Heading 2 2" xfId="4450" xr:uid="{00000000-0005-0000-0000-000014860000}"/>
    <cellStyle name="Output Report Heading 3" xfId="1987" xr:uid="{00000000-0005-0000-0000-000015860000}"/>
    <cellStyle name="OUTPUT REPORT TITLE" xfId="1988" xr:uid="{00000000-0005-0000-0000-000016860000}"/>
    <cellStyle name="Output Report Title 2" xfId="1989" xr:uid="{00000000-0005-0000-0000-000017860000}"/>
    <cellStyle name="Output Report Title 2 2" xfId="4451" xr:uid="{00000000-0005-0000-0000-000018860000}"/>
    <cellStyle name="Output Report Title 3" xfId="1990" xr:uid="{00000000-0005-0000-0000-000019860000}"/>
    <cellStyle name="Override" xfId="1991" xr:uid="{00000000-0005-0000-0000-00001A860000}"/>
    <cellStyle name="Percent" xfId="39825" builtinId="5"/>
    <cellStyle name="Percent [2]" xfId="1992" xr:uid="{00000000-0005-0000-0000-00001C860000}"/>
    <cellStyle name="Percent [2] 2" xfId="1993" xr:uid="{00000000-0005-0000-0000-00001D860000}"/>
    <cellStyle name="Percent 10" xfId="1994" xr:uid="{00000000-0005-0000-0000-00001E860000}"/>
    <cellStyle name="Percent 11" xfId="1995" xr:uid="{00000000-0005-0000-0000-00001F860000}"/>
    <cellStyle name="Percent 11 2" xfId="5564" xr:uid="{00000000-0005-0000-0000-000020860000}"/>
    <cellStyle name="Percent 11 2 2" xfId="31904" xr:uid="{00000000-0005-0000-0000-000021860000}"/>
    <cellStyle name="Percent 11 2 3" xfId="38750" xr:uid="{00000000-0005-0000-0000-000022860000}"/>
    <cellStyle name="Percent 12" xfId="4452" xr:uid="{00000000-0005-0000-0000-000023860000}"/>
    <cellStyle name="Percent 12 2" xfId="8462" xr:uid="{00000000-0005-0000-0000-000024860000}"/>
    <cellStyle name="Percent 13" xfId="4453" xr:uid="{00000000-0005-0000-0000-000025860000}"/>
    <cellStyle name="Percent 13 2" xfId="4454" xr:uid="{00000000-0005-0000-0000-000026860000}"/>
    <cellStyle name="Percent 13 3" xfId="8464" xr:uid="{00000000-0005-0000-0000-000027860000}"/>
    <cellStyle name="Percent 14" xfId="4455" xr:uid="{00000000-0005-0000-0000-000028860000}"/>
    <cellStyle name="Percent 14 2" xfId="4456" xr:uid="{00000000-0005-0000-0000-000029860000}"/>
    <cellStyle name="Percent 14 3" xfId="8486" xr:uid="{00000000-0005-0000-0000-00002A860000}"/>
    <cellStyle name="Percent 15" xfId="4457" xr:uid="{00000000-0005-0000-0000-00002B860000}"/>
    <cellStyle name="Percent 15 2" xfId="8478" xr:uid="{00000000-0005-0000-0000-00002C860000}"/>
    <cellStyle name="Percent 16" xfId="4458" xr:uid="{00000000-0005-0000-0000-00002D860000}"/>
    <cellStyle name="Percent 16 2" xfId="8480" xr:uid="{00000000-0005-0000-0000-00002E860000}"/>
    <cellStyle name="Percent 17" xfId="4271" xr:uid="{00000000-0005-0000-0000-00002F860000}"/>
    <cellStyle name="Percent 17 2" xfId="4559" xr:uid="{00000000-0005-0000-0000-000030860000}"/>
    <cellStyle name="Percent 17 2 2" xfId="5845" xr:uid="{00000000-0005-0000-0000-000031860000}"/>
    <cellStyle name="Percent 17 2 2 2" xfId="31900" xr:uid="{00000000-0005-0000-0000-000032860000}"/>
    <cellStyle name="Percent 17 2 2 3" xfId="38751" xr:uid="{00000000-0005-0000-0000-000033860000}"/>
    <cellStyle name="Percent 17 2 3" xfId="31970" xr:uid="{00000000-0005-0000-0000-000034860000}"/>
    <cellStyle name="Percent 17 2 4" xfId="38752" xr:uid="{00000000-0005-0000-0000-000035860000}"/>
    <cellStyle name="Percent 17 3" xfId="8479" xr:uid="{00000000-0005-0000-0000-000036860000}"/>
    <cellStyle name="Percent 17 4" xfId="13623" xr:uid="{00000000-0005-0000-0000-000037860000}"/>
    <cellStyle name="Percent 18" xfId="4500" xr:uid="{00000000-0005-0000-0000-000038860000}"/>
    <cellStyle name="Percent 18 2" xfId="8475" xr:uid="{00000000-0005-0000-0000-000039860000}"/>
    <cellStyle name="Percent 18 3" xfId="13624" xr:uid="{00000000-0005-0000-0000-00003A860000}"/>
    <cellStyle name="Percent 19" xfId="4532" xr:uid="{00000000-0005-0000-0000-00003B860000}"/>
    <cellStyle name="Percent 19 2" xfId="8488" xr:uid="{00000000-0005-0000-0000-00003C860000}"/>
    <cellStyle name="Percent 19 3" xfId="13625" xr:uid="{00000000-0005-0000-0000-00003D860000}"/>
    <cellStyle name="Percent 2" xfId="1996" xr:uid="{00000000-0005-0000-0000-00003E860000}"/>
    <cellStyle name="Percent 2 10" xfId="13626" xr:uid="{00000000-0005-0000-0000-00003F860000}"/>
    <cellStyle name="Percent 2 11" xfId="8540" xr:uid="{00000000-0005-0000-0000-000040860000}"/>
    <cellStyle name="Percent 2 2" xfId="1997" xr:uid="{00000000-0005-0000-0000-000041860000}"/>
    <cellStyle name="Percent 2 2 10" xfId="20221" xr:uid="{00000000-0005-0000-0000-000042860000}"/>
    <cellStyle name="Percent 2 2 11" xfId="13627" xr:uid="{00000000-0005-0000-0000-000043860000}"/>
    <cellStyle name="Percent 2 2 12" xfId="25317" xr:uid="{00000000-0005-0000-0000-000044860000}"/>
    <cellStyle name="Percent 2 2 13" xfId="38753" xr:uid="{00000000-0005-0000-0000-000045860000}"/>
    <cellStyle name="Percent 2 2 2" xfId="1998" xr:uid="{00000000-0005-0000-0000-000046860000}"/>
    <cellStyle name="Percent 2 2 2 2" xfId="1999" xr:uid="{00000000-0005-0000-0000-000047860000}"/>
    <cellStyle name="Percent 2 2 2 2 2" xfId="2000" xr:uid="{00000000-0005-0000-0000-000048860000}"/>
    <cellStyle name="Percent 2 2 2 3" xfId="2001" xr:uid="{00000000-0005-0000-0000-000049860000}"/>
    <cellStyle name="Percent 2 2 2 4" xfId="13628" xr:uid="{00000000-0005-0000-0000-00004A860000}"/>
    <cellStyle name="Percent 2 2 2 4 2" xfId="19426" xr:uid="{00000000-0005-0000-0000-00004B860000}"/>
    <cellStyle name="Percent 2 2 2 4 2 2" xfId="31077" xr:uid="{00000000-0005-0000-0000-00004C860000}"/>
    <cellStyle name="Percent 2 2 2 4 3" xfId="25318" xr:uid="{00000000-0005-0000-0000-00004D860000}"/>
    <cellStyle name="Percent 2 2 2 5" xfId="20285" xr:uid="{00000000-0005-0000-0000-00004E860000}"/>
    <cellStyle name="Percent 2 2 2 5 2" xfId="31876" xr:uid="{00000000-0005-0000-0000-00004F860000}"/>
    <cellStyle name="Percent 2 2 3" xfId="2002" xr:uid="{00000000-0005-0000-0000-000050860000}"/>
    <cellStyle name="Percent 2 2 3 2" xfId="2003" xr:uid="{00000000-0005-0000-0000-000051860000}"/>
    <cellStyle name="Percent 2 2 4" xfId="2004" xr:uid="{00000000-0005-0000-0000-000052860000}"/>
    <cellStyle name="Percent 2 2 4 2" xfId="4459" xr:uid="{00000000-0005-0000-0000-000053860000}"/>
    <cellStyle name="Percent 2 2 4 2 2" xfId="20284" xr:uid="{00000000-0005-0000-0000-000054860000}"/>
    <cellStyle name="Percent 2 2 5" xfId="2005" xr:uid="{00000000-0005-0000-0000-000055860000}"/>
    <cellStyle name="Percent 2 2 5 2" xfId="3966" xr:uid="{00000000-0005-0000-0000-000056860000}"/>
    <cellStyle name="Percent 2 2 5 2 2" xfId="8199" xr:uid="{00000000-0005-0000-0000-000057860000}"/>
    <cellStyle name="Percent 2 2 5 2 2 2" xfId="19428" xr:uid="{00000000-0005-0000-0000-000058860000}"/>
    <cellStyle name="Percent 2 2 5 2 2 3" xfId="31079" xr:uid="{00000000-0005-0000-0000-000059860000}"/>
    <cellStyle name="Percent 2 2 5 2 2 4" xfId="38754" xr:uid="{00000000-0005-0000-0000-00005A860000}"/>
    <cellStyle name="Percent 2 2 5 2 3" xfId="13630" xr:uid="{00000000-0005-0000-0000-00005B860000}"/>
    <cellStyle name="Percent 2 2 5 2 4" xfId="25320" xr:uid="{00000000-0005-0000-0000-00005C860000}"/>
    <cellStyle name="Percent 2 2 5 2 5" xfId="38755" xr:uid="{00000000-0005-0000-0000-00005D860000}"/>
    <cellStyle name="Percent 2 2 5 3" xfId="6417" xr:uid="{00000000-0005-0000-0000-00005E860000}"/>
    <cellStyle name="Percent 2 2 5 3 2" xfId="19429" xr:uid="{00000000-0005-0000-0000-00005F860000}"/>
    <cellStyle name="Percent 2 2 5 3 2 2" xfId="31080" xr:uid="{00000000-0005-0000-0000-000060860000}"/>
    <cellStyle name="Percent 2 2 5 3 3" xfId="13631" xr:uid="{00000000-0005-0000-0000-000061860000}"/>
    <cellStyle name="Percent 2 2 5 3 4" xfId="25321" xr:uid="{00000000-0005-0000-0000-000062860000}"/>
    <cellStyle name="Percent 2 2 5 3 5" xfId="38756" xr:uid="{00000000-0005-0000-0000-000063860000}"/>
    <cellStyle name="Percent 2 2 5 4" xfId="19427" xr:uid="{00000000-0005-0000-0000-000064860000}"/>
    <cellStyle name="Percent 2 2 5 4 2" xfId="31078" xr:uid="{00000000-0005-0000-0000-000065860000}"/>
    <cellStyle name="Percent 2 2 5 5" xfId="20302" xr:uid="{00000000-0005-0000-0000-000066860000}"/>
    <cellStyle name="Percent 2 2 5 6" xfId="13629" xr:uid="{00000000-0005-0000-0000-000067860000}"/>
    <cellStyle name="Percent 2 2 5 7" xfId="25319" xr:uid="{00000000-0005-0000-0000-000068860000}"/>
    <cellStyle name="Percent 2 2 5 8" xfId="38757" xr:uid="{00000000-0005-0000-0000-000069860000}"/>
    <cellStyle name="Percent 2 2 6" xfId="3965" xr:uid="{00000000-0005-0000-0000-00006A860000}"/>
    <cellStyle name="Percent 2 2 6 2" xfId="8198" xr:uid="{00000000-0005-0000-0000-00006B860000}"/>
    <cellStyle name="Percent 2 2 6 2 2" xfId="19430" xr:uid="{00000000-0005-0000-0000-00006C860000}"/>
    <cellStyle name="Percent 2 2 6 2 3" xfId="31081" xr:uid="{00000000-0005-0000-0000-00006D860000}"/>
    <cellStyle name="Percent 2 2 6 2 4" xfId="38758" xr:uid="{00000000-0005-0000-0000-00006E860000}"/>
    <cellStyle name="Percent 2 2 6 3" xfId="13632" xr:uid="{00000000-0005-0000-0000-00006F860000}"/>
    <cellStyle name="Percent 2 2 6 4" xfId="25322" xr:uid="{00000000-0005-0000-0000-000070860000}"/>
    <cellStyle name="Percent 2 2 6 5" xfId="38759" xr:uid="{00000000-0005-0000-0000-000071860000}"/>
    <cellStyle name="Percent 2 2 7" xfId="6416" xr:uid="{00000000-0005-0000-0000-000072860000}"/>
    <cellStyle name="Percent 2 2 7 2" xfId="13633" xr:uid="{00000000-0005-0000-0000-000073860000}"/>
    <cellStyle name="Percent 2 2 7 2 2" xfId="38760" xr:uid="{00000000-0005-0000-0000-000074860000}"/>
    <cellStyle name="Percent 2 2 7 3" xfId="31956" xr:uid="{00000000-0005-0000-0000-000075860000}"/>
    <cellStyle name="Percent 2 2 7 4" xfId="38761" xr:uid="{00000000-0005-0000-0000-000076860000}"/>
    <cellStyle name="Percent 2 2 8" xfId="13634" xr:uid="{00000000-0005-0000-0000-000077860000}"/>
    <cellStyle name="Percent 2 2 8 2" xfId="19431" xr:uid="{00000000-0005-0000-0000-000078860000}"/>
    <cellStyle name="Percent 2 2 8 2 2" xfId="31082" xr:uid="{00000000-0005-0000-0000-000079860000}"/>
    <cellStyle name="Percent 2 2 8 3" xfId="25323" xr:uid="{00000000-0005-0000-0000-00007A860000}"/>
    <cellStyle name="Percent 2 2 9" xfId="19425" xr:uid="{00000000-0005-0000-0000-00007B860000}"/>
    <cellStyle name="Percent 2 2 9 2" xfId="31076" xr:uid="{00000000-0005-0000-0000-00007C860000}"/>
    <cellStyle name="Percent 2 3" xfId="2006" xr:uid="{00000000-0005-0000-0000-00007D860000}"/>
    <cellStyle name="Percent 2 3 2" xfId="2007" xr:uid="{00000000-0005-0000-0000-00007E860000}"/>
    <cellStyle name="Percent 2 3 2 2" xfId="2008" xr:uid="{00000000-0005-0000-0000-00007F860000}"/>
    <cellStyle name="Percent 2 3 2 3" xfId="20286" xr:uid="{00000000-0005-0000-0000-000080860000}"/>
    <cellStyle name="Percent 2 3 3" xfId="2009" xr:uid="{00000000-0005-0000-0000-000081860000}"/>
    <cellStyle name="Percent 2 3 3 2" xfId="20305" xr:uid="{00000000-0005-0000-0000-000082860000}"/>
    <cellStyle name="Percent 2 3 4" xfId="4460" xr:uid="{00000000-0005-0000-0000-000083860000}"/>
    <cellStyle name="Percent 2 3 4 2" xfId="13635" xr:uid="{00000000-0005-0000-0000-000084860000}"/>
    <cellStyle name="Percent 2 3 5" xfId="20224" xr:uid="{00000000-0005-0000-0000-000085860000}"/>
    <cellStyle name="Percent 2 4" xfId="2010" xr:uid="{00000000-0005-0000-0000-000086860000}"/>
    <cellStyle name="Percent 2 4 2" xfId="2011" xr:uid="{00000000-0005-0000-0000-000087860000}"/>
    <cellStyle name="Percent 2 4 3" xfId="13636" xr:uid="{00000000-0005-0000-0000-000088860000}"/>
    <cellStyle name="Percent 2 4 3 2" xfId="19432" xr:uid="{00000000-0005-0000-0000-000089860000}"/>
    <cellStyle name="Percent 2 4 3 2 2" xfId="31083" xr:uid="{00000000-0005-0000-0000-00008A860000}"/>
    <cellStyle name="Percent 2 4 3 3" xfId="25324" xr:uid="{00000000-0005-0000-0000-00008B860000}"/>
    <cellStyle name="Percent 2 4 4" xfId="20287" xr:uid="{00000000-0005-0000-0000-00008C860000}"/>
    <cellStyle name="Percent 2 4 4 2" xfId="31877" xr:uid="{00000000-0005-0000-0000-00008D860000}"/>
    <cellStyle name="Percent 2 5" xfId="2012" xr:uid="{00000000-0005-0000-0000-00008E860000}"/>
    <cellStyle name="Percent 2 5 2" xfId="2013" xr:uid="{00000000-0005-0000-0000-00008F860000}"/>
    <cellStyle name="Percent 2 5 3" xfId="13637" xr:uid="{00000000-0005-0000-0000-000090860000}"/>
    <cellStyle name="Percent 2 6" xfId="2014" xr:uid="{00000000-0005-0000-0000-000091860000}"/>
    <cellStyle name="Percent 2 7" xfId="13638" xr:uid="{00000000-0005-0000-0000-000092860000}"/>
    <cellStyle name="Percent 2 8" xfId="20296" xr:uid="{00000000-0005-0000-0000-000093860000}"/>
    <cellStyle name="Percent 2 9" xfId="20216" xr:uid="{00000000-0005-0000-0000-000094860000}"/>
    <cellStyle name="Percent 20" xfId="4501" xr:uid="{00000000-0005-0000-0000-000095860000}"/>
    <cellStyle name="Percent 20 2" xfId="8470" xr:uid="{00000000-0005-0000-0000-000096860000}"/>
    <cellStyle name="Percent 20 3" xfId="13639" xr:uid="{00000000-0005-0000-0000-000097860000}"/>
    <cellStyle name="Percent 21" xfId="4540" xr:uid="{00000000-0005-0000-0000-000098860000}"/>
    <cellStyle name="Percent 21 2" xfId="8467" xr:uid="{00000000-0005-0000-0000-000099860000}"/>
    <cellStyle name="Percent 21 3" xfId="13640" xr:uid="{00000000-0005-0000-0000-00009A860000}"/>
    <cellStyle name="Percent 22" xfId="4548" xr:uid="{00000000-0005-0000-0000-00009B860000}"/>
    <cellStyle name="Percent 22 2" xfId="8466" xr:uid="{00000000-0005-0000-0000-00009C860000}"/>
    <cellStyle name="Percent 22 3" xfId="13641" xr:uid="{00000000-0005-0000-0000-00009D860000}"/>
    <cellStyle name="Percent 23" xfId="4539" xr:uid="{00000000-0005-0000-0000-00009E860000}"/>
    <cellStyle name="Percent 23 2" xfId="8490" xr:uid="{00000000-0005-0000-0000-00009F860000}"/>
    <cellStyle name="Percent 23 3" xfId="13642" xr:uid="{00000000-0005-0000-0000-0000A0860000}"/>
    <cellStyle name="Percent 24" xfId="4547" xr:uid="{00000000-0005-0000-0000-0000A1860000}"/>
    <cellStyle name="Percent 24 2" xfId="8492" xr:uid="{00000000-0005-0000-0000-0000A2860000}"/>
    <cellStyle name="Percent 24 3" xfId="13643" xr:uid="{00000000-0005-0000-0000-0000A3860000}"/>
    <cellStyle name="Percent 25" xfId="4531" xr:uid="{00000000-0005-0000-0000-0000A4860000}"/>
    <cellStyle name="Percent 25 2" xfId="13644" xr:uid="{00000000-0005-0000-0000-0000A5860000}"/>
    <cellStyle name="Percent 26" xfId="4546" xr:uid="{00000000-0005-0000-0000-0000A6860000}"/>
    <cellStyle name="Percent 26 2" xfId="13645" xr:uid="{00000000-0005-0000-0000-0000A7860000}"/>
    <cellStyle name="Percent 27" xfId="4528" xr:uid="{00000000-0005-0000-0000-0000A8860000}"/>
    <cellStyle name="Percent 27 2" xfId="13646" xr:uid="{00000000-0005-0000-0000-0000A9860000}"/>
    <cellStyle name="Percent 28" xfId="4543" xr:uid="{00000000-0005-0000-0000-0000AA860000}"/>
    <cellStyle name="Percent 28 2" xfId="13647" xr:uid="{00000000-0005-0000-0000-0000AB860000}"/>
    <cellStyle name="Percent 29" xfId="4231" xr:uid="{00000000-0005-0000-0000-0000AC860000}"/>
    <cellStyle name="Percent 29 2" xfId="13648" xr:uid="{00000000-0005-0000-0000-0000AD860000}"/>
    <cellStyle name="Percent 3" xfId="2015" xr:uid="{00000000-0005-0000-0000-0000AE860000}"/>
    <cellStyle name="Percent 3 10" xfId="13649" xr:uid="{00000000-0005-0000-0000-0000AF860000}"/>
    <cellStyle name="Percent 3 11" xfId="25325" xr:uid="{00000000-0005-0000-0000-0000B0860000}"/>
    <cellStyle name="Percent 3 12" xfId="38762" xr:uid="{00000000-0005-0000-0000-0000B1860000}"/>
    <cellStyle name="Percent 3 2" xfId="2016" xr:uid="{00000000-0005-0000-0000-0000B2860000}"/>
    <cellStyle name="Percent 3 2 2" xfId="2017" xr:uid="{00000000-0005-0000-0000-0000B3860000}"/>
    <cellStyle name="Percent 3 3" xfId="2018" xr:uid="{00000000-0005-0000-0000-0000B4860000}"/>
    <cellStyle name="Percent 3 3 2" xfId="2019" xr:uid="{00000000-0005-0000-0000-0000B5860000}"/>
    <cellStyle name="Percent 3 3 3" xfId="13650" xr:uid="{00000000-0005-0000-0000-0000B6860000}"/>
    <cellStyle name="Percent 3 4" xfId="2020" xr:uid="{00000000-0005-0000-0000-0000B7860000}"/>
    <cellStyle name="Percent 3 4 2" xfId="3968" xr:uid="{00000000-0005-0000-0000-0000B8860000}"/>
    <cellStyle name="Percent 3 4 2 2" xfId="8201" xr:uid="{00000000-0005-0000-0000-0000B9860000}"/>
    <cellStyle name="Percent 3 4 2 2 2" xfId="19435" xr:uid="{00000000-0005-0000-0000-0000BA860000}"/>
    <cellStyle name="Percent 3 4 2 2 3" xfId="31086" xr:uid="{00000000-0005-0000-0000-0000BB860000}"/>
    <cellStyle name="Percent 3 4 2 2 4" xfId="38763" xr:uid="{00000000-0005-0000-0000-0000BC860000}"/>
    <cellStyle name="Percent 3 4 2 3" xfId="13652" xr:uid="{00000000-0005-0000-0000-0000BD860000}"/>
    <cellStyle name="Percent 3 4 2 4" xfId="25327" xr:uid="{00000000-0005-0000-0000-0000BE860000}"/>
    <cellStyle name="Percent 3 4 2 5" xfId="38764" xr:uid="{00000000-0005-0000-0000-0000BF860000}"/>
    <cellStyle name="Percent 3 4 3" xfId="6419" xr:uid="{00000000-0005-0000-0000-0000C0860000}"/>
    <cellStyle name="Percent 3 4 3 2" xfId="19436" xr:uid="{00000000-0005-0000-0000-0000C1860000}"/>
    <cellStyle name="Percent 3 4 3 2 2" xfId="31087" xr:uid="{00000000-0005-0000-0000-0000C2860000}"/>
    <cellStyle name="Percent 3 4 3 3" xfId="13653" xr:uid="{00000000-0005-0000-0000-0000C3860000}"/>
    <cellStyle name="Percent 3 4 3 4" xfId="25328" xr:uid="{00000000-0005-0000-0000-0000C4860000}"/>
    <cellStyle name="Percent 3 4 3 5" xfId="38765" xr:uid="{00000000-0005-0000-0000-0000C5860000}"/>
    <cellStyle name="Percent 3 4 4" xfId="19434" xr:uid="{00000000-0005-0000-0000-0000C6860000}"/>
    <cellStyle name="Percent 3 4 4 2" xfId="31085" xr:uid="{00000000-0005-0000-0000-0000C7860000}"/>
    <cellStyle name="Percent 3 4 5" xfId="13651" xr:uid="{00000000-0005-0000-0000-0000C8860000}"/>
    <cellStyle name="Percent 3 4 6" xfId="25326" xr:uid="{00000000-0005-0000-0000-0000C9860000}"/>
    <cellStyle name="Percent 3 4 7" xfId="38766" xr:uid="{00000000-0005-0000-0000-0000CA860000}"/>
    <cellStyle name="Percent 3 5" xfId="3967" xr:uid="{00000000-0005-0000-0000-0000CB860000}"/>
    <cellStyle name="Percent 3 5 2" xfId="8200" xr:uid="{00000000-0005-0000-0000-0000CC860000}"/>
    <cellStyle name="Percent 3 5 2 2" xfId="19437" xr:uid="{00000000-0005-0000-0000-0000CD860000}"/>
    <cellStyle name="Percent 3 5 2 3" xfId="31088" xr:uid="{00000000-0005-0000-0000-0000CE860000}"/>
    <cellStyle name="Percent 3 5 2 4" xfId="38767" xr:uid="{00000000-0005-0000-0000-0000CF860000}"/>
    <cellStyle name="Percent 3 5 3" xfId="13654" xr:uid="{00000000-0005-0000-0000-0000D0860000}"/>
    <cellStyle name="Percent 3 5 4" xfId="25329" xr:uid="{00000000-0005-0000-0000-0000D1860000}"/>
    <cellStyle name="Percent 3 5 5" xfId="38768" xr:uid="{00000000-0005-0000-0000-0000D2860000}"/>
    <cellStyle name="Percent 3 6" xfId="6418" xr:uid="{00000000-0005-0000-0000-0000D3860000}"/>
    <cellStyle name="Percent 3 6 2" xfId="13655" xr:uid="{00000000-0005-0000-0000-0000D4860000}"/>
    <cellStyle name="Percent 3 6 2 2" xfId="38769" xr:uid="{00000000-0005-0000-0000-0000D5860000}"/>
    <cellStyle name="Percent 3 6 3" xfId="31896" xr:uid="{00000000-0005-0000-0000-0000D6860000}"/>
    <cellStyle name="Percent 3 6 4" xfId="38770" xr:uid="{00000000-0005-0000-0000-0000D7860000}"/>
    <cellStyle name="Percent 3 7" xfId="13656" xr:uid="{00000000-0005-0000-0000-0000D8860000}"/>
    <cellStyle name="Percent 3 7 2" xfId="19438" xr:uid="{00000000-0005-0000-0000-0000D9860000}"/>
    <cellStyle name="Percent 3 7 2 2" xfId="31089" xr:uid="{00000000-0005-0000-0000-0000DA860000}"/>
    <cellStyle name="Percent 3 7 3" xfId="25330" xr:uid="{00000000-0005-0000-0000-0000DB860000}"/>
    <cellStyle name="Percent 3 8" xfId="19433" xr:uid="{00000000-0005-0000-0000-0000DC860000}"/>
    <cellStyle name="Percent 3 8 2" xfId="31084" xr:uid="{00000000-0005-0000-0000-0000DD860000}"/>
    <cellStyle name="Percent 3 9" xfId="20288" xr:uid="{00000000-0005-0000-0000-0000DE860000}"/>
    <cellStyle name="Percent 30" xfId="4239" xr:uid="{00000000-0005-0000-0000-0000DF860000}"/>
    <cellStyle name="Percent 30 2" xfId="13657" xr:uid="{00000000-0005-0000-0000-0000E0860000}"/>
    <cellStyle name="Percent 31" xfId="4565" xr:uid="{00000000-0005-0000-0000-0000E1860000}"/>
    <cellStyle name="Percent 31 2" xfId="13658" xr:uid="{00000000-0005-0000-0000-0000E2860000}"/>
    <cellStyle name="Percent 31 2 2" xfId="38771" xr:uid="{00000000-0005-0000-0000-0000E3860000}"/>
    <cellStyle name="Percent 31 3" xfId="31917" xr:uid="{00000000-0005-0000-0000-0000E4860000}"/>
    <cellStyle name="Percent 31 4" xfId="38772" xr:uid="{00000000-0005-0000-0000-0000E5860000}"/>
    <cellStyle name="Percent 32" xfId="4574" xr:uid="{00000000-0005-0000-0000-0000E6860000}"/>
    <cellStyle name="Percent 32 2" xfId="13659" xr:uid="{00000000-0005-0000-0000-0000E7860000}"/>
    <cellStyle name="Percent 32 2 2" xfId="38773" xr:uid="{00000000-0005-0000-0000-0000E8860000}"/>
    <cellStyle name="Percent 32 3" xfId="31915" xr:uid="{00000000-0005-0000-0000-0000E9860000}"/>
    <cellStyle name="Percent 32 4" xfId="38774" xr:uid="{00000000-0005-0000-0000-0000EA860000}"/>
    <cellStyle name="Percent 33" xfId="8459" xr:uid="{00000000-0005-0000-0000-0000EB860000}"/>
    <cellStyle name="Percent 33 2" xfId="13660" xr:uid="{00000000-0005-0000-0000-0000EC860000}"/>
    <cellStyle name="Percent 34" xfId="8529" xr:uid="{00000000-0005-0000-0000-0000ED860000}"/>
    <cellStyle name="Percent 34 2" xfId="13661" xr:uid="{00000000-0005-0000-0000-0000EE860000}"/>
    <cellStyle name="Percent 35" xfId="6546" xr:uid="{00000000-0005-0000-0000-0000EF860000}"/>
    <cellStyle name="Percent 36" xfId="8505" xr:uid="{00000000-0005-0000-0000-0000F0860000}"/>
    <cellStyle name="Percent 37" xfId="8504" xr:uid="{00000000-0005-0000-0000-0000F1860000}"/>
    <cellStyle name="Percent 37 2" xfId="13662" xr:uid="{00000000-0005-0000-0000-0000F2860000}"/>
    <cellStyle name="Percent 38" xfId="8531" xr:uid="{00000000-0005-0000-0000-0000F3860000}"/>
    <cellStyle name="Percent 38 2" xfId="13663" xr:uid="{00000000-0005-0000-0000-0000F4860000}"/>
    <cellStyle name="Percent 39" xfId="8533" xr:uid="{00000000-0005-0000-0000-0000F5860000}"/>
    <cellStyle name="Percent 39 2" xfId="13664" xr:uid="{00000000-0005-0000-0000-0000F6860000}"/>
    <cellStyle name="Percent 4" xfId="2021" xr:uid="{00000000-0005-0000-0000-0000F7860000}"/>
    <cellStyle name="Percent 4 2" xfId="2022" xr:uid="{00000000-0005-0000-0000-0000F8860000}"/>
    <cellStyle name="Percent 4 2 2" xfId="2023" xr:uid="{00000000-0005-0000-0000-0000F9860000}"/>
    <cellStyle name="Percent 4 2 2 2" xfId="13665" xr:uid="{00000000-0005-0000-0000-0000FA860000}"/>
    <cellStyle name="Percent 4 3" xfId="2024" xr:uid="{00000000-0005-0000-0000-0000FB860000}"/>
    <cellStyle name="Percent 4 3 2" xfId="13666" xr:uid="{00000000-0005-0000-0000-0000FC860000}"/>
    <cellStyle name="Percent 4 4" xfId="4272" xr:uid="{00000000-0005-0000-0000-0000FD860000}"/>
    <cellStyle name="Percent 4 4 2" xfId="13667" xr:uid="{00000000-0005-0000-0000-0000FE860000}"/>
    <cellStyle name="Percent 4 5" xfId="4237" xr:uid="{00000000-0005-0000-0000-0000FF860000}"/>
    <cellStyle name="Percent 40" xfId="13668" xr:uid="{00000000-0005-0000-0000-000000870000}"/>
    <cellStyle name="Percent 41" xfId="13669" xr:uid="{00000000-0005-0000-0000-000001870000}"/>
    <cellStyle name="Percent 42" xfId="14448" xr:uid="{00000000-0005-0000-0000-000002870000}"/>
    <cellStyle name="Percent 42 2" xfId="38775" xr:uid="{00000000-0005-0000-0000-000003870000}"/>
    <cellStyle name="Percent 43" xfId="14450" xr:uid="{00000000-0005-0000-0000-000004870000}"/>
    <cellStyle name="Percent 43 2" xfId="38776" xr:uid="{00000000-0005-0000-0000-000005870000}"/>
    <cellStyle name="Percent 44" xfId="20215" xr:uid="{00000000-0005-0000-0000-000006870000}"/>
    <cellStyle name="Percent 44 2" xfId="38777" xr:uid="{00000000-0005-0000-0000-000007870000}"/>
    <cellStyle name="Percent 45" xfId="20289" xr:uid="{00000000-0005-0000-0000-000008870000}"/>
    <cellStyle name="Percent 45 2" xfId="38778" xr:uid="{00000000-0005-0000-0000-000009870000}"/>
    <cellStyle name="Percent 46" xfId="20309" xr:uid="{00000000-0005-0000-0000-00000A870000}"/>
    <cellStyle name="Percent 46 2" xfId="38779" xr:uid="{00000000-0005-0000-0000-00000B870000}"/>
    <cellStyle name="Percent 47" xfId="20313" xr:uid="{00000000-0005-0000-0000-00000C870000}"/>
    <cellStyle name="Percent 47 2" xfId="38780" xr:uid="{00000000-0005-0000-0000-00000D870000}"/>
    <cellStyle name="Percent 48" xfId="20321" xr:uid="{00000000-0005-0000-0000-00000E870000}"/>
    <cellStyle name="Percent 48 2" xfId="38781" xr:uid="{00000000-0005-0000-0000-00000F870000}"/>
    <cellStyle name="Percent 49" xfId="20323" xr:uid="{00000000-0005-0000-0000-000010870000}"/>
    <cellStyle name="Percent 49 2" xfId="38782" xr:uid="{00000000-0005-0000-0000-000011870000}"/>
    <cellStyle name="Percent 5" xfId="2025" xr:uid="{00000000-0005-0000-0000-000012870000}"/>
    <cellStyle name="Percent 5 2" xfId="2026" xr:uid="{00000000-0005-0000-0000-000013870000}"/>
    <cellStyle name="Percent 5 2 2" xfId="4265" xr:uid="{00000000-0005-0000-0000-000014870000}"/>
    <cellStyle name="Percent 5 2 2 2" xfId="8527" xr:uid="{00000000-0005-0000-0000-000015870000}"/>
    <cellStyle name="Percent 5 2 2 2 2" xfId="31879" xr:uid="{00000000-0005-0000-0000-000016870000}"/>
    <cellStyle name="Percent 5 2 2 2 3" xfId="38783" xr:uid="{00000000-0005-0000-0000-000017870000}"/>
    <cellStyle name="Percent 5 2 2 3" xfId="13670" xr:uid="{00000000-0005-0000-0000-000018870000}"/>
    <cellStyle name="Percent 5 2 2 3 2" xfId="38784" xr:uid="{00000000-0005-0000-0000-000019870000}"/>
    <cellStyle name="Percent 5 2 2 4" xfId="31983" xr:uid="{00000000-0005-0000-0000-00001A870000}"/>
    <cellStyle name="Percent 5 2 2 5" xfId="38785" xr:uid="{00000000-0005-0000-0000-00001B870000}"/>
    <cellStyle name="Percent 5 2 3" xfId="4253" xr:uid="{00000000-0005-0000-0000-00001C870000}"/>
    <cellStyle name="Percent 5 2 3 2" xfId="13671" xr:uid="{00000000-0005-0000-0000-00001D870000}"/>
    <cellStyle name="Percent 5 2 3 2 2" xfId="38786" xr:uid="{00000000-0005-0000-0000-00001E870000}"/>
    <cellStyle name="Percent 5 2 3 3" xfId="31934" xr:uid="{00000000-0005-0000-0000-00001F870000}"/>
    <cellStyle name="Percent 5 2 3 4" xfId="38787" xr:uid="{00000000-0005-0000-0000-000020870000}"/>
    <cellStyle name="Percent 5 2 4" xfId="8498" xr:uid="{00000000-0005-0000-0000-000021870000}"/>
    <cellStyle name="Percent 5 2 4 2" xfId="31951" xr:uid="{00000000-0005-0000-0000-000022870000}"/>
    <cellStyle name="Percent 5 2 4 3" xfId="38788" xr:uid="{00000000-0005-0000-0000-000023870000}"/>
    <cellStyle name="Percent 5 3" xfId="4260" xr:uid="{00000000-0005-0000-0000-000024870000}"/>
    <cellStyle name="Percent 5 3 2" xfId="8503" xr:uid="{00000000-0005-0000-0000-000025870000}"/>
    <cellStyle name="Percent 5 3 2 2" xfId="31952" xr:uid="{00000000-0005-0000-0000-000026870000}"/>
    <cellStyle name="Percent 5 3 2 3" xfId="38789" xr:uid="{00000000-0005-0000-0000-000027870000}"/>
    <cellStyle name="Percent 5 3 3" xfId="13672" xr:uid="{00000000-0005-0000-0000-000028870000}"/>
    <cellStyle name="Percent 5 3 3 2" xfId="38790" xr:uid="{00000000-0005-0000-0000-000029870000}"/>
    <cellStyle name="Percent 5 3 4" xfId="31985" xr:uid="{00000000-0005-0000-0000-00002A870000}"/>
    <cellStyle name="Percent 5 3 5" xfId="38791" xr:uid="{00000000-0005-0000-0000-00002B870000}"/>
    <cellStyle name="Percent 5 4" xfId="4461" xr:uid="{00000000-0005-0000-0000-00002C870000}"/>
    <cellStyle name="Percent 5 4 2" xfId="13673" xr:uid="{00000000-0005-0000-0000-00002D870000}"/>
    <cellStyle name="Percent 5 5" xfId="4248" xr:uid="{00000000-0005-0000-0000-00002E870000}"/>
    <cellStyle name="Percent 5 5 2" xfId="13674" xr:uid="{00000000-0005-0000-0000-00002F870000}"/>
    <cellStyle name="Percent 5 5 2 2" xfId="38792" xr:uid="{00000000-0005-0000-0000-000030870000}"/>
    <cellStyle name="Percent 5 5 3" xfId="31937" xr:uid="{00000000-0005-0000-0000-000031870000}"/>
    <cellStyle name="Percent 5 5 4" xfId="38793" xr:uid="{00000000-0005-0000-0000-000032870000}"/>
    <cellStyle name="Percent 5 6" xfId="8516" xr:uid="{00000000-0005-0000-0000-000033870000}"/>
    <cellStyle name="Percent 5 6 2" xfId="31948" xr:uid="{00000000-0005-0000-0000-000034870000}"/>
    <cellStyle name="Percent 5 6 3" xfId="38794" xr:uid="{00000000-0005-0000-0000-000035870000}"/>
    <cellStyle name="Percent 50" xfId="20325" xr:uid="{00000000-0005-0000-0000-000036870000}"/>
    <cellStyle name="Percent 50 2" xfId="38795" xr:uid="{00000000-0005-0000-0000-000037870000}"/>
    <cellStyle name="Percent 51" xfId="20327" xr:uid="{00000000-0005-0000-0000-000038870000}"/>
    <cellStyle name="Percent 51 2" xfId="38796" xr:uid="{00000000-0005-0000-0000-000039870000}"/>
    <cellStyle name="Percent 52" xfId="20329" xr:uid="{00000000-0005-0000-0000-00003A870000}"/>
    <cellStyle name="Percent 53" xfId="8537" xr:uid="{00000000-0005-0000-0000-00003B870000}"/>
    <cellStyle name="Percent 54" xfId="20342" xr:uid="{00000000-0005-0000-0000-00003C870000}"/>
    <cellStyle name="Percent 55" xfId="26100" xr:uid="{00000000-0005-0000-0000-00003D870000}"/>
    <cellStyle name="Percent 56" xfId="31938" xr:uid="{00000000-0005-0000-0000-00003E870000}"/>
    <cellStyle name="Percent 57" xfId="31895" xr:uid="{00000000-0005-0000-0000-00003F870000}"/>
    <cellStyle name="Percent 58" xfId="31995" xr:uid="{00000000-0005-0000-0000-000040870000}"/>
    <cellStyle name="Percent 59" xfId="38797" xr:uid="{00000000-0005-0000-0000-000041870000}"/>
    <cellStyle name="Percent 6" xfId="2027" xr:uid="{00000000-0005-0000-0000-000042870000}"/>
    <cellStyle name="Percent 6 10" xfId="2028" xr:uid="{00000000-0005-0000-0000-000043870000}"/>
    <cellStyle name="Percent 6 11" xfId="2029" xr:uid="{00000000-0005-0000-0000-000044870000}"/>
    <cellStyle name="Percent 6 11 2" xfId="2030" xr:uid="{00000000-0005-0000-0000-000045870000}"/>
    <cellStyle name="Percent 6 11 2 2" xfId="3971" xr:uid="{00000000-0005-0000-0000-000046870000}"/>
    <cellStyle name="Percent 6 11 2 2 2" xfId="8204" xr:uid="{00000000-0005-0000-0000-000047870000}"/>
    <cellStyle name="Percent 6 11 2 2 2 2" xfId="19442" xr:uid="{00000000-0005-0000-0000-000048870000}"/>
    <cellStyle name="Percent 6 11 2 2 2 3" xfId="31093" xr:uid="{00000000-0005-0000-0000-000049870000}"/>
    <cellStyle name="Percent 6 11 2 2 2 4" xfId="38798" xr:uid="{00000000-0005-0000-0000-00004A870000}"/>
    <cellStyle name="Percent 6 11 2 2 3" xfId="13678" xr:uid="{00000000-0005-0000-0000-00004B870000}"/>
    <cellStyle name="Percent 6 11 2 2 4" xfId="25334" xr:uid="{00000000-0005-0000-0000-00004C870000}"/>
    <cellStyle name="Percent 6 11 2 2 5" xfId="38799" xr:uid="{00000000-0005-0000-0000-00004D870000}"/>
    <cellStyle name="Percent 6 11 2 3" xfId="6420" xr:uid="{00000000-0005-0000-0000-00004E870000}"/>
    <cellStyle name="Percent 6 11 2 3 2" xfId="19443" xr:uid="{00000000-0005-0000-0000-00004F870000}"/>
    <cellStyle name="Percent 6 11 2 3 2 2" xfId="31094" xr:uid="{00000000-0005-0000-0000-000050870000}"/>
    <cellStyle name="Percent 6 11 2 3 3" xfId="13679" xr:uid="{00000000-0005-0000-0000-000051870000}"/>
    <cellStyle name="Percent 6 11 2 3 4" xfId="25335" xr:uid="{00000000-0005-0000-0000-000052870000}"/>
    <cellStyle name="Percent 6 11 2 3 5" xfId="38800" xr:uid="{00000000-0005-0000-0000-000053870000}"/>
    <cellStyle name="Percent 6 11 2 4" xfId="19441" xr:uid="{00000000-0005-0000-0000-000054870000}"/>
    <cellStyle name="Percent 6 11 2 4 2" xfId="31092" xr:uid="{00000000-0005-0000-0000-000055870000}"/>
    <cellStyle name="Percent 6 11 2 5" xfId="13677" xr:uid="{00000000-0005-0000-0000-000056870000}"/>
    <cellStyle name="Percent 6 11 2 6" xfId="25333" xr:uid="{00000000-0005-0000-0000-000057870000}"/>
    <cellStyle name="Percent 6 11 2 7" xfId="38801" xr:uid="{00000000-0005-0000-0000-000058870000}"/>
    <cellStyle name="Percent 6 11 3" xfId="3970" xr:uid="{00000000-0005-0000-0000-000059870000}"/>
    <cellStyle name="Percent 6 11 3 2" xfId="8203" xr:uid="{00000000-0005-0000-0000-00005A870000}"/>
    <cellStyle name="Percent 6 11 3 2 2" xfId="19444" xr:uid="{00000000-0005-0000-0000-00005B870000}"/>
    <cellStyle name="Percent 6 11 3 2 3" xfId="31095" xr:uid="{00000000-0005-0000-0000-00005C870000}"/>
    <cellStyle name="Percent 6 11 3 2 4" xfId="38802" xr:uid="{00000000-0005-0000-0000-00005D870000}"/>
    <cellStyle name="Percent 6 11 3 3" xfId="13680" xr:uid="{00000000-0005-0000-0000-00005E870000}"/>
    <cellStyle name="Percent 6 11 3 4" xfId="25336" xr:uid="{00000000-0005-0000-0000-00005F870000}"/>
    <cellStyle name="Percent 6 11 3 5" xfId="38803" xr:uid="{00000000-0005-0000-0000-000060870000}"/>
    <cellStyle name="Percent 6 11 4" xfId="5069" xr:uid="{00000000-0005-0000-0000-000061870000}"/>
    <cellStyle name="Percent 6 11 4 2" xfId="19445" xr:uid="{00000000-0005-0000-0000-000062870000}"/>
    <cellStyle name="Percent 6 11 4 2 2" xfId="31096" xr:uid="{00000000-0005-0000-0000-000063870000}"/>
    <cellStyle name="Percent 6 11 4 3" xfId="13681" xr:uid="{00000000-0005-0000-0000-000064870000}"/>
    <cellStyle name="Percent 6 11 4 4" xfId="25337" xr:uid="{00000000-0005-0000-0000-000065870000}"/>
    <cellStyle name="Percent 6 11 4 5" xfId="38804" xr:uid="{00000000-0005-0000-0000-000066870000}"/>
    <cellStyle name="Percent 6 11 5" xfId="19440" xr:uid="{00000000-0005-0000-0000-000067870000}"/>
    <cellStyle name="Percent 6 11 5 2" xfId="31091" xr:uid="{00000000-0005-0000-0000-000068870000}"/>
    <cellStyle name="Percent 6 11 6" xfId="13676" xr:uid="{00000000-0005-0000-0000-000069870000}"/>
    <cellStyle name="Percent 6 11 7" xfId="25332" xr:uid="{00000000-0005-0000-0000-00006A870000}"/>
    <cellStyle name="Percent 6 11 8" xfId="38805" xr:uid="{00000000-0005-0000-0000-00006B870000}"/>
    <cellStyle name="Percent 6 12" xfId="2031" xr:uid="{00000000-0005-0000-0000-00006C870000}"/>
    <cellStyle name="Percent 6 12 2" xfId="2032" xr:uid="{00000000-0005-0000-0000-00006D870000}"/>
    <cellStyle name="Percent 6 12 2 2" xfId="3973" xr:uid="{00000000-0005-0000-0000-00006E870000}"/>
    <cellStyle name="Percent 6 12 2 2 2" xfId="8206" xr:uid="{00000000-0005-0000-0000-00006F870000}"/>
    <cellStyle name="Percent 6 12 2 2 2 2" xfId="19448" xr:uid="{00000000-0005-0000-0000-000070870000}"/>
    <cellStyle name="Percent 6 12 2 2 2 3" xfId="31099" xr:uid="{00000000-0005-0000-0000-000071870000}"/>
    <cellStyle name="Percent 6 12 2 2 2 4" xfId="38806" xr:uid="{00000000-0005-0000-0000-000072870000}"/>
    <cellStyle name="Percent 6 12 2 2 3" xfId="13684" xr:uid="{00000000-0005-0000-0000-000073870000}"/>
    <cellStyle name="Percent 6 12 2 2 4" xfId="25340" xr:uid="{00000000-0005-0000-0000-000074870000}"/>
    <cellStyle name="Percent 6 12 2 2 5" xfId="38807" xr:uid="{00000000-0005-0000-0000-000075870000}"/>
    <cellStyle name="Percent 6 12 2 3" xfId="6421" xr:uid="{00000000-0005-0000-0000-000076870000}"/>
    <cellStyle name="Percent 6 12 2 3 2" xfId="19449" xr:uid="{00000000-0005-0000-0000-000077870000}"/>
    <cellStyle name="Percent 6 12 2 3 2 2" xfId="31100" xr:uid="{00000000-0005-0000-0000-000078870000}"/>
    <cellStyle name="Percent 6 12 2 3 3" xfId="13685" xr:uid="{00000000-0005-0000-0000-000079870000}"/>
    <cellStyle name="Percent 6 12 2 3 4" xfId="25341" xr:uid="{00000000-0005-0000-0000-00007A870000}"/>
    <cellStyle name="Percent 6 12 2 3 5" xfId="38808" xr:uid="{00000000-0005-0000-0000-00007B870000}"/>
    <cellStyle name="Percent 6 12 2 4" xfId="19447" xr:uid="{00000000-0005-0000-0000-00007C870000}"/>
    <cellStyle name="Percent 6 12 2 4 2" xfId="31098" xr:uid="{00000000-0005-0000-0000-00007D870000}"/>
    <cellStyle name="Percent 6 12 2 5" xfId="13683" xr:uid="{00000000-0005-0000-0000-00007E870000}"/>
    <cellStyle name="Percent 6 12 2 6" xfId="25339" xr:uid="{00000000-0005-0000-0000-00007F870000}"/>
    <cellStyle name="Percent 6 12 2 7" xfId="38809" xr:uid="{00000000-0005-0000-0000-000080870000}"/>
    <cellStyle name="Percent 6 12 3" xfId="3972" xr:uid="{00000000-0005-0000-0000-000081870000}"/>
    <cellStyle name="Percent 6 12 3 2" xfId="8205" xr:uid="{00000000-0005-0000-0000-000082870000}"/>
    <cellStyle name="Percent 6 12 3 2 2" xfId="19450" xr:uid="{00000000-0005-0000-0000-000083870000}"/>
    <cellStyle name="Percent 6 12 3 2 3" xfId="31101" xr:uid="{00000000-0005-0000-0000-000084870000}"/>
    <cellStyle name="Percent 6 12 3 2 4" xfId="38810" xr:uid="{00000000-0005-0000-0000-000085870000}"/>
    <cellStyle name="Percent 6 12 3 3" xfId="13686" xr:uid="{00000000-0005-0000-0000-000086870000}"/>
    <cellStyle name="Percent 6 12 3 4" xfId="25342" xr:uid="{00000000-0005-0000-0000-000087870000}"/>
    <cellStyle name="Percent 6 12 3 5" xfId="38811" xr:uid="{00000000-0005-0000-0000-000088870000}"/>
    <cellStyle name="Percent 6 12 4" xfId="4827" xr:uid="{00000000-0005-0000-0000-000089870000}"/>
    <cellStyle name="Percent 6 12 4 2" xfId="19451" xr:uid="{00000000-0005-0000-0000-00008A870000}"/>
    <cellStyle name="Percent 6 12 4 2 2" xfId="31102" xr:uid="{00000000-0005-0000-0000-00008B870000}"/>
    <cellStyle name="Percent 6 12 4 3" xfId="13687" xr:uid="{00000000-0005-0000-0000-00008C870000}"/>
    <cellStyle name="Percent 6 12 4 4" xfId="25343" xr:uid="{00000000-0005-0000-0000-00008D870000}"/>
    <cellStyle name="Percent 6 12 4 5" xfId="38812" xr:uid="{00000000-0005-0000-0000-00008E870000}"/>
    <cellStyle name="Percent 6 12 5" xfId="19446" xr:uid="{00000000-0005-0000-0000-00008F870000}"/>
    <cellStyle name="Percent 6 12 5 2" xfId="31097" xr:uid="{00000000-0005-0000-0000-000090870000}"/>
    <cellStyle name="Percent 6 12 6" xfId="13682" xr:uid="{00000000-0005-0000-0000-000091870000}"/>
    <cellStyle name="Percent 6 12 7" xfId="25338" xr:uid="{00000000-0005-0000-0000-000092870000}"/>
    <cellStyle name="Percent 6 12 8" xfId="38813" xr:uid="{00000000-0005-0000-0000-000093870000}"/>
    <cellStyle name="Percent 6 13" xfId="2033" xr:uid="{00000000-0005-0000-0000-000094870000}"/>
    <cellStyle name="Percent 6 13 2" xfId="2034" xr:uid="{00000000-0005-0000-0000-000095870000}"/>
    <cellStyle name="Percent 6 13 2 2" xfId="3975" xr:uid="{00000000-0005-0000-0000-000096870000}"/>
    <cellStyle name="Percent 6 13 2 2 2" xfId="8208" xr:uid="{00000000-0005-0000-0000-000097870000}"/>
    <cellStyle name="Percent 6 13 2 2 2 2" xfId="19454" xr:uid="{00000000-0005-0000-0000-000098870000}"/>
    <cellStyle name="Percent 6 13 2 2 2 3" xfId="31105" xr:uid="{00000000-0005-0000-0000-000099870000}"/>
    <cellStyle name="Percent 6 13 2 2 2 4" xfId="38814" xr:uid="{00000000-0005-0000-0000-00009A870000}"/>
    <cellStyle name="Percent 6 13 2 2 3" xfId="13690" xr:uid="{00000000-0005-0000-0000-00009B870000}"/>
    <cellStyle name="Percent 6 13 2 2 4" xfId="25346" xr:uid="{00000000-0005-0000-0000-00009C870000}"/>
    <cellStyle name="Percent 6 13 2 2 5" xfId="38815" xr:uid="{00000000-0005-0000-0000-00009D870000}"/>
    <cellStyle name="Percent 6 13 2 3" xfId="6422" xr:uid="{00000000-0005-0000-0000-00009E870000}"/>
    <cellStyle name="Percent 6 13 2 3 2" xfId="19455" xr:uid="{00000000-0005-0000-0000-00009F870000}"/>
    <cellStyle name="Percent 6 13 2 3 2 2" xfId="31106" xr:uid="{00000000-0005-0000-0000-0000A0870000}"/>
    <cellStyle name="Percent 6 13 2 3 3" xfId="13691" xr:uid="{00000000-0005-0000-0000-0000A1870000}"/>
    <cellStyle name="Percent 6 13 2 3 4" xfId="25347" xr:uid="{00000000-0005-0000-0000-0000A2870000}"/>
    <cellStyle name="Percent 6 13 2 3 5" xfId="38816" xr:uid="{00000000-0005-0000-0000-0000A3870000}"/>
    <cellStyle name="Percent 6 13 2 4" xfId="19453" xr:uid="{00000000-0005-0000-0000-0000A4870000}"/>
    <cellStyle name="Percent 6 13 2 4 2" xfId="31104" xr:uid="{00000000-0005-0000-0000-0000A5870000}"/>
    <cellStyle name="Percent 6 13 2 5" xfId="13689" xr:uid="{00000000-0005-0000-0000-0000A6870000}"/>
    <cellStyle name="Percent 6 13 2 6" xfId="25345" xr:uid="{00000000-0005-0000-0000-0000A7870000}"/>
    <cellStyle name="Percent 6 13 2 7" xfId="38817" xr:uid="{00000000-0005-0000-0000-0000A8870000}"/>
    <cellStyle name="Percent 6 13 3" xfId="3974" xr:uid="{00000000-0005-0000-0000-0000A9870000}"/>
    <cellStyle name="Percent 6 13 3 2" xfId="8207" xr:uid="{00000000-0005-0000-0000-0000AA870000}"/>
    <cellStyle name="Percent 6 13 3 2 2" xfId="19456" xr:uid="{00000000-0005-0000-0000-0000AB870000}"/>
    <cellStyle name="Percent 6 13 3 2 3" xfId="31107" xr:uid="{00000000-0005-0000-0000-0000AC870000}"/>
    <cellStyle name="Percent 6 13 3 2 4" xfId="38818" xr:uid="{00000000-0005-0000-0000-0000AD870000}"/>
    <cellStyle name="Percent 6 13 3 3" xfId="13692" xr:uid="{00000000-0005-0000-0000-0000AE870000}"/>
    <cellStyle name="Percent 6 13 3 4" xfId="25348" xr:uid="{00000000-0005-0000-0000-0000AF870000}"/>
    <cellStyle name="Percent 6 13 3 5" xfId="38819" xr:uid="{00000000-0005-0000-0000-0000B0870000}"/>
    <cellStyle name="Percent 6 13 4" xfId="5278" xr:uid="{00000000-0005-0000-0000-0000B1870000}"/>
    <cellStyle name="Percent 6 13 4 2" xfId="19457" xr:uid="{00000000-0005-0000-0000-0000B2870000}"/>
    <cellStyle name="Percent 6 13 4 2 2" xfId="31108" xr:uid="{00000000-0005-0000-0000-0000B3870000}"/>
    <cellStyle name="Percent 6 13 4 3" xfId="13693" xr:uid="{00000000-0005-0000-0000-0000B4870000}"/>
    <cellStyle name="Percent 6 13 4 4" xfId="25349" xr:uid="{00000000-0005-0000-0000-0000B5870000}"/>
    <cellStyle name="Percent 6 13 4 5" xfId="38820" xr:uid="{00000000-0005-0000-0000-0000B6870000}"/>
    <cellStyle name="Percent 6 13 5" xfId="19452" xr:uid="{00000000-0005-0000-0000-0000B7870000}"/>
    <cellStyle name="Percent 6 13 5 2" xfId="31103" xr:uid="{00000000-0005-0000-0000-0000B8870000}"/>
    <cellStyle name="Percent 6 13 6" xfId="13688" xr:uid="{00000000-0005-0000-0000-0000B9870000}"/>
    <cellStyle name="Percent 6 13 7" xfId="25344" xr:uid="{00000000-0005-0000-0000-0000BA870000}"/>
    <cellStyle name="Percent 6 13 8" xfId="38821" xr:uid="{00000000-0005-0000-0000-0000BB870000}"/>
    <cellStyle name="Percent 6 14" xfId="2035" xr:uid="{00000000-0005-0000-0000-0000BC870000}"/>
    <cellStyle name="Percent 6 14 2" xfId="3976" xr:uid="{00000000-0005-0000-0000-0000BD870000}"/>
    <cellStyle name="Percent 6 14 2 2" xfId="8209" xr:uid="{00000000-0005-0000-0000-0000BE870000}"/>
    <cellStyle name="Percent 6 14 2 2 2" xfId="19459" xr:uid="{00000000-0005-0000-0000-0000BF870000}"/>
    <cellStyle name="Percent 6 14 2 2 3" xfId="31110" xr:uid="{00000000-0005-0000-0000-0000C0870000}"/>
    <cellStyle name="Percent 6 14 2 2 4" xfId="38822" xr:uid="{00000000-0005-0000-0000-0000C1870000}"/>
    <cellStyle name="Percent 6 14 2 3" xfId="13695" xr:uid="{00000000-0005-0000-0000-0000C2870000}"/>
    <cellStyle name="Percent 6 14 2 4" xfId="25351" xr:uid="{00000000-0005-0000-0000-0000C3870000}"/>
    <cellStyle name="Percent 6 14 2 5" xfId="38823" xr:uid="{00000000-0005-0000-0000-0000C4870000}"/>
    <cellStyle name="Percent 6 14 3" xfId="6423" xr:uid="{00000000-0005-0000-0000-0000C5870000}"/>
    <cellStyle name="Percent 6 14 3 2" xfId="19460" xr:uid="{00000000-0005-0000-0000-0000C6870000}"/>
    <cellStyle name="Percent 6 14 3 2 2" xfId="31111" xr:uid="{00000000-0005-0000-0000-0000C7870000}"/>
    <cellStyle name="Percent 6 14 3 3" xfId="13696" xr:uid="{00000000-0005-0000-0000-0000C8870000}"/>
    <cellStyle name="Percent 6 14 3 4" xfId="25352" xr:uid="{00000000-0005-0000-0000-0000C9870000}"/>
    <cellStyle name="Percent 6 14 3 5" xfId="38824" xr:uid="{00000000-0005-0000-0000-0000CA870000}"/>
    <cellStyle name="Percent 6 14 4" xfId="19458" xr:uid="{00000000-0005-0000-0000-0000CB870000}"/>
    <cellStyle name="Percent 6 14 4 2" xfId="31109" xr:uid="{00000000-0005-0000-0000-0000CC870000}"/>
    <cellStyle name="Percent 6 14 5" xfId="13694" xr:uid="{00000000-0005-0000-0000-0000CD870000}"/>
    <cellStyle name="Percent 6 14 6" xfId="25350" xr:uid="{00000000-0005-0000-0000-0000CE870000}"/>
    <cellStyle name="Percent 6 14 7" xfId="38825" xr:uid="{00000000-0005-0000-0000-0000CF870000}"/>
    <cellStyle name="Percent 6 15" xfId="3969" xr:uid="{00000000-0005-0000-0000-0000D0870000}"/>
    <cellStyle name="Percent 6 15 2" xfId="8202" xr:uid="{00000000-0005-0000-0000-0000D1870000}"/>
    <cellStyle name="Percent 6 15 2 2" xfId="19461" xr:uid="{00000000-0005-0000-0000-0000D2870000}"/>
    <cellStyle name="Percent 6 15 2 3" xfId="31112" xr:uid="{00000000-0005-0000-0000-0000D3870000}"/>
    <cellStyle name="Percent 6 15 2 4" xfId="38826" xr:uid="{00000000-0005-0000-0000-0000D4870000}"/>
    <cellStyle name="Percent 6 15 3" xfId="13697" xr:uid="{00000000-0005-0000-0000-0000D5870000}"/>
    <cellStyle name="Percent 6 15 4" xfId="25353" xr:uid="{00000000-0005-0000-0000-0000D6870000}"/>
    <cellStyle name="Percent 6 15 5" xfId="38827" xr:uid="{00000000-0005-0000-0000-0000D7870000}"/>
    <cellStyle name="Percent 6 16" xfId="4581" xr:uid="{00000000-0005-0000-0000-0000D8870000}"/>
    <cellStyle name="Percent 6 16 2" xfId="19462" xr:uid="{00000000-0005-0000-0000-0000D9870000}"/>
    <cellStyle name="Percent 6 16 2 2" xfId="31113" xr:uid="{00000000-0005-0000-0000-0000DA870000}"/>
    <cellStyle name="Percent 6 16 3" xfId="13698" xr:uid="{00000000-0005-0000-0000-0000DB870000}"/>
    <cellStyle name="Percent 6 16 4" xfId="25354" xr:uid="{00000000-0005-0000-0000-0000DC870000}"/>
    <cellStyle name="Percent 6 16 5" xfId="38828" xr:uid="{00000000-0005-0000-0000-0000DD870000}"/>
    <cellStyle name="Percent 6 17" xfId="19439" xr:uid="{00000000-0005-0000-0000-0000DE870000}"/>
    <cellStyle name="Percent 6 17 2" xfId="31090" xr:uid="{00000000-0005-0000-0000-0000DF870000}"/>
    <cellStyle name="Percent 6 18" xfId="13675" xr:uid="{00000000-0005-0000-0000-0000E0870000}"/>
    <cellStyle name="Percent 6 19" xfId="25331" xr:uid="{00000000-0005-0000-0000-0000E1870000}"/>
    <cellStyle name="Percent 6 2" xfId="2036" xr:uid="{00000000-0005-0000-0000-0000E2870000}"/>
    <cellStyle name="Percent 6 2 10" xfId="2037" xr:uid="{00000000-0005-0000-0000-0000E3870000}"/>
    <cellStyle name="Percent 6 2 10 2" xfId="2038" xr:uid="{00000000-0005-0000-0000-0000E4870000}"/>
    <cellStyle name="Percent 6 2 10 2 2" xfId="3979" xr:uid="{00000000-0005-0000-0000-0000E5870000}"/>
    <cellStyle name="Percent 6 2 10 2 2 2" xfId="8212" xr:uid="{00000000-0005-0000-0000-0000E6870000}"/>
    <cellStyle name="Percent 6 2 10 2 2 2 2" xfId="19466" xr:uid="{00000000-0005-0000-0000-0000E7870000}"/>
    <cellStyle name="Percent 6 2 10 2 2 2 3" xfId="31117" xr:uid="{00000000-0005-0000-0000-0000E8870000}"/>
    <cellStyle name="Percent 6 2 10 2 2 2 4" xfId="38829" xr:uid="{00000000-0005-0000-0000-0000E9870000}"/>
    <cellStyle name="Percent 6 2 10 2 2 3" xfId="13702" xr:uid="{00000000-0005-0000-0000-0000EA870000}"/>
    <cellStyle name="Percent 6 2 10 2 2 4" xfId="25358" xr:uid="{00000000-0005-0000-0000-0000EB870000}"/>
    <cellStyle name="Percent 6 2 10 2 2 5" xfId="38830" xr:uid="{00000000-0005-0000-0000-0000EC870000}"/>
    <cellStyle name="Percent 6 2 10 2 3" xfId="6424" xr:uid="{00000000-0005-0000-0000-0000ED870000}"/>
    <cellStyle name="Percent 6 2 10 2 3 2" xfId="19467" xr:uid="{00000000-0005-0000-0000-0000EE870000}"/>
    <cellStyle name="Percent 6 2 10 2 3 2 2" xfId="31118" xr:uid="{00000000-0005-0000-0000-0000EF870000}"/>
    <cellStyle name="Percent 6 2 10 2 3 3" xfId="13703" xr:uid="{00000000-0005-0000-0000-0000F0870000}"/>
    <cellStyle name="Percent 6 2 10 2 3 4" xfId="25359" xr:uid="{00000000-0005-0000-0000-0000F1870000}"/>
    <cellStyle name="Percent 6 2 10 2 3 5" xfId="38831" xr:uid="{00000000-0005-0000-0000-0000F2870000}"/>
    <cellStyle name="Percent 6 2 10 2 4" xfId="19465" xr:uid="{00000000-0005-0000-0000-0000F3870000}"/>
    <cellStyle name="Percent 6 2 10 2 4 2" xfId="31116" xr:uid="{00000000-0005-0000-0000-0000F4870000}"/>
    <cellStyle name="Percent 6 2 10 2 5" xfId="13701" xr:uid="{00000000-0005-0000-0000-0000F5870000}"/>
    <cellStyle name="Percent 6 2 10 2 6" xfId="25357" xr:uid="{00000000-0005-0000-0000-0000F6870000}"/>
    <cellStyle name="Percent 6 2 10 2 7" xfId="38832" xr:uid="{00000000-0005-0000-0000-0000F7870000}"/>
    <cellStyle name="Percent 6 2 10 3" xfId="3978" xr:uid="{00000000-0005-0000-0000-0000F8870000}"/>
    <cellStyle name="Percent 6 2 10 3 2" xfId="8211" xr:uid="{00000000-0005-0000-0000-0000F9870000}"/>
    <cellStyle name="Percent 6 2 10 3 2 2" xfId="19468" xr:uid="{00000000-0005-0000-0000-0000FA870000}"/>
    <cellStyle name="Percent 6 2 10 3 2 3" xfId="31119" xr:uid="{00000000-0005-0000-0000-0000FB870000}"/>
    <cellStyle name="Percent 6 2 10 3 2 4" xfId="38833" xr:uid="{00000000-0005-0000-0000-0000FC870000}"/>
    <cellStyle name="Percent 6 2 10 3 3" xfId="13704" xr:uid="{00000000-0005-0000-0000-0000FD870000}"/>
    <cellStyle name="Percent 6 2 10 3 4" xfId="25360" xr:uid="{00000000-0005-0000-0000-0000FE870000}"/>
    <cellStyle name="Percent 6 2 10 3 5" xfId="38834" xr:uid="{00000000-0005-0000-0000-0000FF870000}"/>
    <cellStyle name="Percent 6 2 10 4" xfId="4837" xr:uid="{00000000-0005-0000-0000-000000880000}"/>
    <cellStyle name="Percent 6 2 10 4 2" xfId="19469" xr:uid="{00000000-0005-0000-0000-000001880000}"/>
    <cellStyle name="Percent 6 2 10 4 2 2" xfId="31120" xr:uid="{00000000-0005-0000-0000-000002880000}"/>
    <cellStyle name="Percent 6 2 10 4 3" xfId="13705" xr:uid="{00000000-0005-0000-0000-000003880000}"/>
    <cellStyle name="Percent 6 2 10 4 4" xfId="25361" xr:uid="{00000000-0005-0000-0000-000004880000}"/>
    <cellStyle name="Percent 6 2 10 4 5" xfId="38835" xr:uid="{00000000-0005-0000-0000-000005880000}"/>
    <cellStyle name="Percent 6 2 10 5" xfId="19464" xr:uid="{00000000-0005-0000-0000-000006880000}"/>
    <cellStyle name="Percent 6 2 10 5 2" xfId="31115" xr:uid="{00000000-0005-0000-0000-000007880000}"/>
    <cellStyle name="Percent 6 2 10 6" xfId="13700" xr:uid="{00000000-0005-0000-0000-000008880000}"/>
    <cellStyle name="Percent 6 2 10 7" xfId="25356" xr:uid="{00000000-0005-0000-0000-000009880000}"/>
    <cellStyle name="Percent 6 2 10 8" xfId="38836" xr:uid="{00000000-0005-0000-0000-00000A880000}"/>
    <cellStyle name="Percent 6 2 11" xfId="2039" xr:uid="{00000000-0005-0000-0000-00000B880000}"/>
    <cellStyle name="Percent 6 2 11 2" xfId="2040" xr:uid="{00000000-0005-0000-0000-00000C880000}"/>
    <cellStyle name="Percent 6 2 11 2 2" xfId="3981" xr:uid="{00000000-0005-0000-0000-00000D880000}"/>
    <cellStyle name="Percent 6 2 11 2 2 2" xfId="8214" xr:uid="{00000000-0005-0000-0000-00000E880000}"/>
    <cellStyle name="Percent 6 2 11 2 2 2 2" xfId="19472" xr:uid="{00000000-0005-0000-0000-00000F880000}"/>
    <cellStyle name="Percent 6 2 11 2 2 2 3" xfId="31123" xr:uid="{00000000-0005-0000-0000-000010880000}"/>
    <cellStyle name="Percent 6 2 11 2 2 2 4" xfId="38837" xr:uid="{00000000-0005-0000-0000-000011880000}"/>
    <cellStyle name="Percent 6 2 11 2 2 3" xfId="13708" xr:uid="{00000000-0005-0000-0000-000012880000}"/>
    <cellStyle name="Percent 6 2 11 2 2 4" xfId="25364" xr:uid="{00000000-0005-0000-0000-000013880000}"/>
    <cellStyle name="Percent 6 2 11 2 2 5" xfId="38838" xr:uid="{00000000-0005-0000-0000-000014880000}"/>
    <cellStyle name="Percent 6 2 11 2 3" xfId="6425" xr:uid="{00000000-0005-0000-0000-000015880000}"/>
    <cellStyle name="Percent 6 2 11 2 3 2" xfId="19473" xr:uid="{00000000-0005-0000-0000-000016880000}"/>
    <cellStyle name="Percent 6 2 11 2 3 2 2" xfId="31124" xr:uid="{00000000-0005-0000-0000-000017880000}"/>
    <cellStyle name="Percent 6 2 11 2 3 3" xfId="13709" xr:uid="{00000000-0005-0000-0000-000018880000}"/>
    <cellStyle name="Percent 6 2 11 2 3 4" xfId="25365" xr:uid="{00000000-0005-0000-0000-000019880000}"/>
    <cellStyle name="Percent 6 2 11 2 3 5" xfId="38839" xr:uid="{00000000-0005-0000-0000-00001A880000}"/>
    <cellStyle name="Percent 6 2 11 2 4" xfId="19471" xr:uid="{00000000-0005-0000-0000-00001B880000}"/>
    <cellStyle name="Percent 6 2 11 2 4 2" xfId="31122" xr:uid="{00000000-0005-0000-0000-00001C880000}"/>
    <cellStyle name="Percent 6 2 11 2 5" xfId="13707" xr:uid="{00000000-0005-0000-0000-00001D880000}"/>
    <cellStyle name="Percent 6 2 11 2 6" xfId="25363" xr:uid="{00000000-0005-0000-0000-00001E880000}"/>
    <cellStyle name="Percent 6 2 11 2 7" xfId="38840" xr:uid="{00000000-0005-0000-0000-00001F880000}"/>
    <cellStyle name="Percent 6 2 11 3" xfId="3980" xr:uid="{00000000-0005-0000-0000-000020880000}"/>
    <cellStyle name="Percent 6 2 11 3 2" xfId="8213" xr:uid="{00000000-0005-0000-0000-000021880000}"/>
    <cellStyle name="Percent 6 2 11 3 2 2" xfId="19474" xr:uid="{00000000-0005-0000-0000-000022880000}"/>
    <cellStyle name="Percent 6 2 11 3 2 3" xfId="31125" xr:uid="{00000000-0005-0000-0000-000023880000}"/>
    <cellStyle name="Percent 6 2 11 3 2 4" xfId="38841" xr:uid="{00000000-0005-0000-0000-000024880000}"/>
    <cellStyle name="Percent 6 2 11 3 3" xfId="13710" xr:uid="{00000000-0005-0000-0000-000025880000}"/>
    <cellStyle name="Percent 6 2 11 3 4" xfId="25366" xr:uid="{00000000-0005-0000-0000-000026880000}"/>
    <cellStyle name="Percent 6 2 11 3 5" xfId="38842" xr:uid="{00000000-0005-0000-0000-000027880000}"/>
    <cellStyle name="Percent 6 2 11 4" xfId="5288" xr:uid="{00000000-0005-0000-0000-000028880000}"/>
    <cellStyle name="Percent 6 2 11 4 2" xfId="19475" xr:uid="{00000000-0005-0000-0000-000029880000}"/>
    <cellStyle name="Percent 6 2 11 4 2 2" xfId="31126" xr:uid="{00000000-0005-0000-0000-00002A880000}"/>
    <cellStyle name="Percent 6 2 11 4 3" xfId="13711" xr:uid="{00000000-0005-0000-0000-00002B880000}"/>
    <cellStyle name="Percent 6 2 11 4 4" xfId="25367" xr:uid="{00000000-0005-0000-0000-00002C880000}"/>
    <cellStyle name="Percent 6 2 11 4 5" xfId="38843" xr:uid="{00000000-0005-0000-0000-00002D880000}"/>
    <cellStyle name="Percent 6 2 11 5" xfId="19470" xr:uid="{00000000-0005-0000-0000-00002E880000}"/>
    <cellStyle name="Percent 6 2 11 5 2" xfId="31121" xr:uid="{00000000-0005-0000-0000-00002F880000}"/>
    <cellStyle name="Percent 6 2 11 6" xfId="13706" xr:uid="{00000000-0005-0000-0000-000030880000}"/>
    <cellStyle name="Percent 6 2 11 7" xfId="25362" xr:uid="{00000000-0005-0000-0000-000031880000}"/>
    <cellStyle name="Percent 6 2 11 8" xfId="38844" xr:uid="{00000000-0005-0000-0000-000032880000}"/>
    <cellStyle name="Percent 6 2 12" xfId="2041" xr:uid="{00000000-0005-0000-0000-000033880000}"/>
    <cellStyle name="Percent 6 2 12 2" xfId="3982" xr:uid="{00000000-0005-0000-0000-000034880000}"/>
    <cellStyle name="Percent 6 2 12 2 2" xfId="8215" xr:uid="{00000000-0005-0000-0000-000035880000}"/>
    <cellStyle name="Percent 6 2 12 2 2 2" xfId="19477" xr:uid="{00000000-0005-0000-0000-000036880000}"/>
    <cellStyle name="Percent 6 2 12 2 2 3" xfId="31128" xr:uid="{00000000-0005-0000-0000-000037880000}"/>
    <cellStyle name="Percent 6 2 12 2 2 4" xfId="38845" xr:uid="{00000000-0005-0000-0000-000038880000}"/>
    <cellStyle name="Percent 6 2 12 2 3" xfId="13713" xr:uid="{00000000-0005-0000-0000-000039880000}"/>
    <cellStyle name="Percent 6 2 12 2 4" xfId="25369" xr:uid="{00000000-0005-0000-0000-00003A880000}"/>
    <cellStyle name="Percent 6 2 12 2 5" xfId="38846" xr:uid="{00000000-0005-0000-0000-00003B880000}"/>
    <cellStyle name="Percent 6 2 12 3" xfId="5544" xr:uid="{00000000-0005-0000-0000-00003C880000}"/>
    <cellStyle name="Percent 6 2 12 3 2" xfId="19478" xr:uid="{00000000-0005-0000-0000-00003D880000}"/>
    <cellStyle name="Percent 6 2 12 3 2 2" xfId="31129" xr:uid="{00000000-0005-0000-0000-00003E880000}"/>
    <cellStyle name="Percent 6 2 12 3 3" xfId="13714" xr:uid="{00000000-0005-0000-0000-00003F880000}"/>
    <cellStyle name="Percent 6 2 12 3 4" xfId="25370" xr:uid="{00000000-0005-0000-0000-000040880000}"/>
    <cellStyle name="Percent 6 2 12 4" xfId="6426" xr:uid="{00000000-0005-0000-0000-000041880000}"/>
    <cellStyle name="Percent 6 2 12 4 2" xfId="19476" xr:uid="{00000000-0005-0000-0000-000042880000}"/>
    <cellStyle name="Percent 6 2 12 4 3" xfId="31127" xr:uid="{00000000-0005-0000-0000-000043880000}"/>
    <cellStyle name="Percent 6 2 12 4 4" xfId="38847" xr:uid="{00000000-0005-0000-0000-000044880000}"/>
    <cellStyle name="Percent 6 2 12 5" xfId="13712" xr:uid="{00000000-0005-0000-0000-000045880000}"/>
    <cellStyle name="Percent 6 2 12 6" xfId="25368" xr:uid="{00000000-0005-0000-0000-000046880000}"/>
    <cellStyle name="Percent 6 2 12 7" xfId="38848" xr:uid="{00000000-0005-0000-0000-000047880000}"/>
    <cellStyle name="Percent 6 2 13" xfId="3977" xr:uid="{00000000-0005-0000-0000-000048880000}"/>
    <cellStyle name="Percent 6 2 13 2" xfId="8210" xr:uid="{00000000-0005-0000-0000-000049880000}"/>
    <cellStyle name="Percent 6 2 13 2 2" xfId="19479" xr:uid="{00000000-0005-0000-0000-00004A880000}"/>
    <cellStyle name="Percent 6 2 13 2 3" xfId="31130" xr:uid="{00000000-0005-0000-0000-00004B880000}"/>
    <cellStyle name="Percent 6 2 13 2 4" xfId="38849" xr:uid="{00000000-0005-0000-0000-00004C880000}"/>
    <cellStyle name="Percent 6 2 13 3" xfId="13715" xr:uid="{00000000-0005-0000-0000-00004D880000}"/>
    <cellStyle name="Percent 6 2 13 4" xfId="25371" xr:uid="{00000000-0005-0000-0000-00004E880000}"/>
    <cellStyle name="Percent 6 2 13 5" xfId="38850" xr:uid="{00000000-0005-0000-0000-00004F880000}"/>
    <cellStyle name="Percent 6 2 14" xfId="4595" xr:uid="{00000000-0005-0000-0000-000050880000}"/>
    <cellStyle name="Percent 6 2 14 2" xfId="13716" xr:uid="{00000000-0005-0000-0000-000051880000}"/>
    <cellStyle name="Percent 6 2 14 2 2" xfId="38851" xr:uid="{00000000-0005-0000-0000-000052880000}"/>
    <cellStyle name="Percent 6 2 14 3" xfId="31965" xr:uid="{00000000-0005-0000-0000-000053880000}"/>
    <cellStyle name="Percent 6 2 14 4" xfId="38852" xr:uid="{00000000-0005-0000-0000-000054880000}"/>
    <cellStyle name="Percent 6 2 15" xfId="13717" xr:uid="{00000000-0005-0000-0000-000055880000}"/>
    <cellStyle name="Percent 6 2 15 2" xfId="19480" xr:uid="{00000000-0005-0000-0000-000056880000}"/>
    <cellStyle name="Percent 6 2 15 2 2" xfId="31131" xr:uid="{00000000-0005-0000-0000-000057880000}"/>
    <cellStyle name="Percent 6 2 15 3" xfId="25372" xr:uid="{00000000-0005-0000-0000-000058880000}"/>
    <cellStyle name="Percent 6 2 16" xfId="19463" xr:uid="{00000000-0005-0000-0000-000059880000}"/>
    <cellStyle name="Percent 6 2 16 2" xfId="31114" xr:uid="{00000000-0005-0000-0000-00005A880000}"/>
    <cellStyle name="Percent 6 2 17" xfId="13699" xr:uid="{00000000-0005-0000-0000-00005B880000}"/>
    <cellStyle name="Percent 6 2 18" xfId="25355" xr:uid="{00000000-0005-0000-0000-00005C880000}"/>
    <cellStyle name="Percent 6 2 19" xfId="38853" xr:uid="{00000000-0005-0000-0000-00005D880000}"/>
    <cellStyle name="Percent 6 2 2" xfId="2042" xr:uid="{00000000-0005-0000-0000-00005E880000}"/>
    <cellStyle name="Percent 6 2 2 10" xfId="19481" xr:uid="{00000000-0005-0000-0000-00005F880000}"/>
    <cellStyle name="Percent 6 2 2 10 2" xfId="31132" xr:uid="{00000000-0005-0000-0000-000060880000}"/>
    <cellStyle name="Percent 6 2 2 11" xfId="13718" xr:uid="{00000000-0005-0000-0000-000061880000}"/>
    <cellStyle name="Percent 6 2 2 12" xfId="25373" xr:uid="{00000000-0005-0000-0000-000062880000}"/>
    <cellStyle name="Percent 6 2 2 13" xfId="38854" xr:uid="{00000000-0005-0000-0000-000063880000}"/>
    <cellStyle name="Percent 6 2 2 2" xfId="2043" xr:uid="{00000000-0005-0000-0000-000064880000}"/>
    <cellStyle name="Percent 6 2 2 2 10" xfId="25374" xr:uid="{00000000-0005-0000-0000-000065880000}"/>
    <cellStyle name="Percent 6 2 2 2 11" xfId="38855" xr:uid="{00000000-0005-0000-0000-000066880000}"/>
    <cellStyle name="Percent 6 2 2 2 2" xfId="2044" xr:uid="{00000000-0005-0000-0000-000067880000}"/>
    <cellStyle name="Percent 6 2 2 2 2 2" xfId="2045" xr:uid="{00000000-0005-0000-0000-000068880000}"/>
    <cellStyle name="Percent 6 2 2 2 2 2 2" xfId="3986" xr:uid="{00000000-0005-0000-0000-000069880000}"/>
    <cellStyle name="Percent 6 2 2 2 2 2 2 2" xfId="8219" xr:uid="{00000000-0005-0000-0000-00006A880000}"/>
    <cellStyle name="Percent 6 2 2 2 2 2 2 2 2" xfId="19485" xr:uid="{00000000-0005-0000-0000-00006B880000}"/>
    <cellStyle name="Percent 6 2 2 2 2 2 2 2 3" xfId="31136" xr:uid="{00000000-0005-0000-0000-00006C880000}"/>
    <cellStyle name="Percent 6 2 2 2 2 2 2 2 4" xfId="38856" xr:uid="{00000000-0005-0000-0000-00006D880000}"/>
    <cellStyle name="Percent 6 2 2 2 2 2 2 3" xfId="13722" xr:uid="{00000000-0005-0000-0000-00006E880000}"/>
    <cellStyle name="Percent 6 2 2 2 2 2 2 4" xfId="25377" xr:uid="{00000000-0005-0000-0000-00006F880000}"/>
    <cellStyle name="Percent 6 2 2 2 2 2 2 5" xfId="38857" xr:uid="{00000000-0005-0000-0000-000070880000}"/>
    <cellStyle name="Percent 6 2 2 2 2 2 3" xfId="6427" xr:uid="{00000000-0005-0000-0000-000071880000}"/>
    <cellStyle name="Percent 6 2 2 2 2 2 3 2" xfId="19486" xr:uid="{00000000-0005-0000-0000-000072880000}"/>
    <cellStyle name="Percent 6 2 2 2 2 2 3 2 2" xfId="31137" xr:uid="{00000000-0005-0000-0000-000073880000}"/>
    <cellStyle name="Percent 6 2 2 2 2 2 3 3" xfId="13723" xr:uid="{00000000-0005-0000-0000-000074880000}"/>
    <cellStyle name="Percent 6 2 2 2 2 2 3 4" xfId="25378" xr:uid="{00000000-0005-0000-0000-000075880000}"/>
    <cellStyle name="Percent 6 2 2 2 2 2 3 5" xfId="38858" xr:uid="{00000000-0005-0000-0000-000076880000}"/>
    <cellStyle name="Percent 6 2 2 2 2 2 4" xfId="19484" xr:uid="{00000000-0005-0000-0000-000077880000}"/>
    <cellStyle name="Percent 6 2 2 2 2 2 4 2" xfId="31135" xr:uid="{00000000-0005-0000-0000-000078880000}"/>
    <cellStyle name="Percent 6 2 2 2 2 2 5" xfId="13721" xr:uid="{00000000-0005-0000-0000-000079880000}"/>
    <cellStyle name="Percent 6 2 2 2 2 2 6" xfId="25376" xr:uid="{00000000-0005-0000-0000-00007A880000}"/>
    <cellStyle name="Percent 6 2 2 2 2 2 7" xfId="38859" xr:uid="{00000000-0005-0000-0000-00007B880000}"/>
    <cellStyle name="Percent 6 2 2 2 2 3" xfId="3985" xr:uid="{00000000-0005-0000-0000-00007C880000}"/>
    <cellStyle name="Percent 6 2 2 2 2 3 2" xfId="8218" xr:uid="{00000000-0005-0000-0000-00007D880000}"/>
    <cellStyle name="Percent 6 2 2 2 2 3 2 2" xfId="19487" xr:uid="{00000000-0005-0000-0000-00007E880000}"/>
    <cellStyle name="Percent 6 2 2 2 2 3 2 3" xfId="31138" xr:uid="{00000000-0005-0000-0000-00007F880000}"/>
    <cellStyle name="Percent 6 2 2 2 2 3 2 4" xfId="38860" xr:uid="{00000000-0005-0000-0000-000080880000}"/>
    <cellStyle name="Percent 6 2 2 2 2 3 3" xfId="13724" xr:uid="{00000000-0005-0000-0000-000081880000}"/>
    <cellStyle name="Percent 6 2 2 2 2 3 4" xfId="25379" xr:uid="{00000000-0005-0000-0000-000082880000}"/>
    <cellStyle name="Percent 6 2 2 2 2 3 5" xfId="38861" xr:uid="{00000000-0005-0000-0000-000083880000}"/>
    <cellStyle name="Percent 6 2 2 2 2 4" xfId="5126" xr:uid="{00000000-0005-0000-0000-000084880000}"/>
    <cellStyle name="Percent 6 2 2 2 2 4 2" xfId="19488" xr:uid="{00000000-0005-0000-0000-000085880000}"/>
    <cellStyle name="Percent 6 2 2 2 2 4 2 2" xfId="31139" xr:uid="{00000000-0005-0000-0000-000086880000}"/>
    <cellStyle name="Percent 6 2 2 2 2 4 3" xfId="13725" xr:uid="{00000000-0005-0000-0000-000087880000}"/>
    <cellStyle name="Percent 6 2 2 2 2 4 4" xfId="25380" xr:uid="{00000000-0005-0000-0000-000088880000}"/>
    <cellStyle name="Percent 6 2 2 2 2 4 5" xfId="38862" xr:uid="{00000000-0005-0000-0000-000089880000}"/>
    <cellStyle name="Percent 6 2 2 2 2 5" xfId="19483" xr:uid="{00000000-0005-0000-0000-00008A880000}"/>
    <cellStyle name="Percent 6 2 2 2 2 5 2" xfId="31134" xr:uid="{00000000-0005-0000-0000-00008B880000}"/>
    <cellStyle name="Percent 6 2 2 2 2 6" xfId="13720" xr:uid="{00000000-0005-0000-0000-00008C880000}"/>
    <cellStyle name="Percent 6 2 2 2 2 7" xfId="25375" xr:uid="{00000000-0005-0000-0000-00008D880000}"/>
    <cellStyle name="Percent 6 2 2 2 2 8" xfId="38863" xr:uid="{00000000-0005-0000-0000-00008E880000}"/>
    <cellStyle name="Percent 6 2 2 2 3" xfId="2046" xr:uid="{00000000-0005-0000-0000-00008F880000}"/>
    <cellStyle name="Percent 6 2 2 2 3 2" xfId="2047" xr:uid="{00000000-0005-0000-0000-000090880000}"/>
    <cellStyle name="Percent 6 2 2 2 3 2 2" xfId="3988" xr:uid="{00000000-0005-0000-0000-000091880000}"/>
    <cellStyle name="Percent 6 2 2 2 3 2 2 2" xfId="8221" xr:uid="{00000000-0005-0000-0000-000092880000}"/>
    <cellStyle name="Percent 6 2 2 2 3 2 2 2 2" xfId="19491" xr:uid="{00000000-0005-0000-0000-000093880000}"/>
    <cellStyle name="Percent 6 2 2 2 3 2 2 2 3" xfId="31142" xr:uid="{00000000-0005-0000-0000-000094880000}"/>
    <cellStyle name="Percent 6 2 2 2 3 2 2 2 4" xfId="38864" xr:uid="{00000000-0005-0000-0000-000095880000}"/>
    <cellStyle name="Percent 6 2 2 2 3 2 2 3" xfId="13728" xr:uid="{00000000-0005-0000-0000-000096880000}"/>
    <cellStyle name="Percent 6 2 2 2 3 2 2 4" xfId="25383" xr:uid="{00000000-0005-0000-0000-000097880000}"/>
    <cellStyle name="Percent 6 2 2 2 3 2 2 5" xfId="38865" xr:uid="{00000000-0005-0000-0000-000098880000}"/>
    <cellStyle name="Percent 6 2 2 2 3 2 3" xfId="6428" xr:uid="{00000000-0005-0000-0000-000099880000}"/>
    <cellStyle name="Percent 6 2 2 2 3 2 3 2" xfId="19492" xr:uid="{00000000-0005-0000-0000-00009A880000}"/>
    <cellStyle name="Percent 6 2 2 2 3 2 3 2 2" xfId="31143" xr:uid="{00000000-0005-0000-0000-00009B880000}"/>
    <cellStyle name="Percent 6 2 2 2 3 2 3 3" xfId="13729" xr:uid="{00000000-0005-0000-0000-00009C880000}"/>
    <cellStyle name="Percent 6 2 2 2 3 2 3 4" xfId="25384" xr:uid="{00000000-0005-0000-0000-00009D880000}"/>
    <cellStyle name="Percent 6 2 2 2 3 2 3 5" xfId="38866" xr:uid="{00000000-0005-0000-0000-00009E880000}"/>
    <cellStyle name="Percent 6 2 2 2 3 2 4" xfId="19490" xr:uid="{00000000-0005-0000-0000-00009F880000}"/>
    <cellStyle name="Percent 6 2 2 2 3 2 4 2" xfId="31141" xr:uid="{00000000-0005-0000-0000-0000A0880000}"/>
    <cellStyle name="Percent 6 2 2 2 3 2 5" xfId="13727" xr:uid="{00000000-0005-0000-0000-0000A1880000}"/>
    <cellStyle name="Percent 6 2 2 2 3 2 6" xfId="25382" xr:uid="{00000000-0005-0000-0000-0000A2880000}"/>
    <cellStyle name="Percent 6 2 2 2 3 2 7" xfId="38867" xr:uid="{00000000-0005-0000-0000-0000A3880000}"/>
    <cellStyle name="Percent 6 2 2 2 3 3" xfId="3987" xr:uid="{00000000-0005-0000-0000-0000A4880000}"/>
    <cellStyle name="Percent 6 2 2 2 3 3 2" xfId="8220" xr:uid="{00000000-0005-0000-0000-0000A5880000}"/>
    <cellStyle name="Percent 6 2 2 2 3 3 2 2" xfId="19493" xr:uid="{00000000-0005-0000-0000-0000A6880000}"/>
    <cellStyle name="Percent 6 2 2 2 3 3 2 3" xfId="31144" xr:uid="{00000000-0005-0000-0000-0000A7880000}"/>
    <cellStyle name="Percent 6 2 2 2 3 3 2 4" xfId="38868" xr:uid="{00000000-0005-0000-0000-0000A8880000}"/>
    <cellStyle name="Percent 6 2 2 2 3 3 3" xfId="13730" xr:uid="{00000000-0005-0000-0000-0000A9880000}"/>
    <cellStyle name="Percent 6 2 2 2 3 3 4" xfId="25385" xr:uid="{00000000-0005-0000-0000-0000AA880000}"/>
    <cellStyle name="Percent 6 2 2 2 3 3 5" xfId="38869" xr:uid="{00000000-0005-0000-0000-0000AB880000}"/>
    <cellStyle name="Percent 6 2 2 2 3 4" xfId="4884" xr:uid="{00000000-0005-0000-0000-0000AC880000}"/>
    <cellStyle name="Percent 6 2 2 2 3 4 2" xfId="19494" xr:uid="{00000000-0005-0000-0000-0000AD880000}"/>
    <cellStyle name="Percent 6 2 2 2 3 4 2 2" xfId="31145" xr:uid="{00000000-0005-0000-0000-0000AE880000}"/>
    <cellStyle name="Percent 6 2 2 2 3 4 3" xfId="13731" xr:uid="{00000000-0005-0000-0000-0000AF880000}"/>
    <cellStyle name="Percent 6 2 2 2 3 4 4" xfId="25386" xr:uid="{00000000-0005-0000-0000-0000B0880000}"/>
    <cellStyle name="Percent 6 2 2 2 3 4 5" xfId="38870" xr:uid="{00000000-0005-0000-0000-0000B1880000}"/>
    <cellStyle name="Percent 6 2 2 2 3 5" xfId="19489" xr:uid="{00000000-0005-0000-0000-0000B2880000}"/>
    <cellStyle name="Percent 6 2 2 2 3 5 2" xfId="31140" xr:uid="{00000000-0005-0000-0000-0000B3880000}"/>
    <cellStyle name="Percent 6 2 2 2 3 6" xfId="13726" xr:uid="{00000000-0005-0000-0000-0000B4880000}"/>
    <cellStyle name="Percent 6 2 2 2 3 7" xfId="25381" xr:uid="{00000000-0005-0000-0000-0000B5880000}"/>
    <cellStyle name="Percent 6 2 2 2 3 8" xfId="38871" xr:uid="{00000000-0005-0000-0000-0000B6880000}"/>
    <cellStyle name="Percent 6 2 2 2 4" xfId="2048" xr:uid="{00000000-0005-0000-0000-0000B7880000}"/>
    <cellStyle name="Percent 6 2 2 2 4 2" xfId="2049" xr:uid="{00000000-0005-0000-0000-0000B8880000}"/>
    <cellStyle name="Percent 6 2 2 2 4 2 2" xfId="3990" xr:uid="{00000000-0005-0000-0000-0000B9880000}"/>
    <cellStyle name="Percent 6 2 2 2 4 2 2 2" xfId="8223" xr:uid="{00000000-0005-0000-0000-0000BA880000}"/>
    <cellStyle name="Percent 6 2 2 2 4 2 2 2 2" xfId="19497" xr:uid="{00000000-0005-0000-0000-0000BB880000}"/>
    <cellStyle name="Percent 6 2 2 2 4 2 2 2 3" xfId="31148" xr:uid="{00000000-0005-0000-0000-0000BC880000}"/>
    <cellStyle name="Percent 6 2 2 2 4 2 2 2 4" xfId="38872" xr:uid="{00000000-0005-0000-0000-0000BD880000}"/>
    <cellStyle name="Percent 6 2 2 2 4 2 2 3" xfId="13734" xr:uid="{00000000-0005-0000-0000-0000BE880000}"/>
    <cellStyle name="Percent 6 2 2 2 4 2 2 4" xfId="25389" xr:uid="{00000000-0005-0000-0000-0000BF880000}"/>
    <cellStyle name="Percent 6 2 2 2 4 2 2 5" xfId="38873" xr:uid="{00000000-0005-0000-0000-0000C0880000}"/>
    <cellStyle name="Percent 6 2 2 2 4 2 3" xfId="6429" xr:uid="{00000000-0005-0000-0000-0000C1880000}"/>
    <cellStyle name="Percent 6 2 2 2 4 2 3 2" xfId="19498" xr:uid="{00000000-0005-0000-0000-0000C2880000}"/>
    <cellStyle name="Percent 6 2 2 2 4 2 3 2 2" xfId="31149" xr:uid="{00000000-0005-0000-0000-0000C3880000}"/>
    <cellStyle name="Percent 6 2 2 2 4 2 3 3" xfId="13735" xr:uid="{00000000-0005-0000-0000-0000C4880000}"/>
    <cellStyle name="Percent 6 2 2 2 4 2 3 4" xfId="25390" xr:uid="{00000000-0005-0000-0000-0000C5880000}"/>
    <cellStyle name="Percent 6 2 2 2 4 2 3 5" xfId="38874" xr:uid="{00000000-0005-0000-0000-0000C6880000}"/>
    <cellStyle name="Percent 6 2 2 2 4 2 4" xfId="19496" xr:uid="{00000000-0005-0000-0000-0000C7880000}"/>
    <cellStyle name="Percent 6 2 2 2 4 2 4 2" xfId="31147" xr:uid="{00000000-0005-0000-0000-0000C8880000}"/>
    <cellStyle name="Percent 6 2 2 2 4 2 5" xfId="13733" xr:uid="{00000000-0005-0000-0000-0000C9880000}"/>
    <cellStyle name="Percent 6 2 2 2 4 2 6" xfId="25388" xr:uid="{00000000-0005-0000-0000-0000CA880000}"/>
    <cellStyle name="Percent 6 2 2 2 4 2 7" xfId="38875" xr:uid="{00000000-0005-0000-0000-0000CB880000}"/>
    <cellStyle name="Percent 6 2 2 2 4 3" xfId="3989" xr:uid="{00000000-0005-0000-0000-0000CC880000}"/>
    <cellStyle name="Percent 6 2 2 2 4 3 2" xfId="8222" xr:uid="{00000000-0005-0000-0000-0000CD880000}"/>
    <cellStyle name="Percent 6 2 2 2 4 3 2 2" xfId="19499" xr:uid="{00000000-0005-0000-0000-0000CE880000}"/>
    <cellStyle name="Percent 6 2 2 2 4 3 2 3" xfId="31150" xr:uid="{00000000-0005-0000-0000-0000CF880000}"/>
    <cellStyle name="Percent 6 2 2 2 4 3 2 4" xfId="38876" xr:uid="{00000000-0005-0000-0000-0000D0880000}"/>
    <cellStyle name="Percent 6 2 2 2 4 3 3" xfId="13736" xr:uid="{00000000-0005-0000-0000-0000D1880000}"/>
    <cellStyle name="Percent 6 2 2 2 4 3 4" xfId="25391" xr:uid="{00000000-0005-0000-0000-0000D2880000}"/>
    <cellStyle name="Percent 6 2 2 2 4 3 5" xfId="38877" xr:uid="{00000000-0005-0000-0000-0000D3880000}"/>
    <cellStyle name="Percent 6 2 2 2 4 4" xfId="5335" xr:uid="{00000000-0005-0000-0000-0000D4880000}"/>
    <cellStyle name="Percent 6 2 2 2 4 4 2" xfId="19500" xr:uid="{00000000-0005-0000-0000-0000D5880000}"/>
    <cellStyle name="Percent 6 2 2 2 4 4 2 2" xfId="31151" xr:uid="{00000000-0005-0000-0000-0000D6880000}"/>
    <cellStyle name="Percent 6 2 2 2 4 4 3" xfId="13737" xr:uid="{00000000-0005-0000-0000-0000D7880000}"/>
    <cellStyle name="Percent 6 2 2 2 4 4 4" xfId="25392" xr:uid="{00000000-0005-0000-0000-0000D8880000}"/>
    <cellStyle name="Percent 6 2 2 2 4 4 5" xfId="38878" xr:uid="{00000000-0005-0000-0000-0000D9880000}"/>
    <cellStyle name="Percent 6 2 2 2 4 5" xfId="19495" xr:uid="{00000000-0005-0000-0000-0000DA880000}"/>
    <cellStyle name="Percent 6 2 2 2 4 5 2" xfId="31146" xr:uid="{00000000-0005-0000-0000-0000DB880000}"/>
    <cellStyle name="Percent 6 2 2 2 4 6" xfId="13732" xr:uid="{00000000-0005-0000-0000-0000DC880000}"/>
    <cellStyle name="Percent 6 2 2 2 4 7" xfId="25387" xr:uid="{00000000-0005-0000-0000-0000DD880000}"/>
    <cellStyle name="Percent 6 2 2 2 4 8" xfId="38879" xr:uid="{00000000-0005-0000-0000-0000DE880000}"/>
    <cellStyle name="Percent 6 2 2 2 5" xfId="2050" xr:uid="{00000000-0005-0000-0000-0000DF880000}"/>
    <cellStyle name="Percent 6 2 2 2 5 2" xfId="3991" xr:uid="{00000000-0005-0000-0000-0000E0880000}"/>
    <cellStyle name="Percent 6 2 2 2 5 2 2" xfId="8224" xr:uid="{00000000-0005-0000-0000-0000E1880000}"/>
    <cellStyle name="Percent 6 2 2 2 5 2 2 2" xfId="19502" xr:uid="{00000000-0005-0000-0000-0000E2880000}"/>
    <cellStyle name="Percent 6 2 2 2 5 2 2 3" xfId="31153" xr:uid="{00000000-0005-0000-0000-0000E3880000}"/>
    <cellStyle name="Percent 6 2 2 2 5 2 2 4" xfId="38880" xr:uid="{00000000-0005-0000-0000-0000E4880000}"/>
    <cellStyle name="Percent 6 2 2 2 5 2 3" xfId="13739" xr:uid="{00000000-0005-0000-0000-0000E5880000}"/>
    <cellStyle name="Percent 6 2 2 2 5 2 4" xfId="25394" xr:uid="{00000000-0005-0000-0000-0000E6880000}"/>
    <cellStyle name="Percent 6 2 2 2 5 2 5" xfId="38881" xr:uid="{00000000-0005-0000-0000-0000E7880000}"/>
    <cellStyle name="Percent 6 2 2 2 5 3" xfId="6430" xr:uid="{00000000-0005-0000-0000-0000E8880000}"/>
    <cellStyle name="Percent 6 2 2 2 5 3 2" xfId="19503" xr:uid="{00000000-0005-0000-0000-0000E9880000}"/>
    <cellStyle name="Percent 6 2 2 2 5 3 2 2" xfId="31154" xr:uid="{00000000-0005-0000-0000-0000EA880000}"/>
    <cellStyle name="Percent 6 2 2 2 5 3 3" xfId="13740" xr:uid="{00000000-0005-0000-0000-0000EB880000}"/>
    <cellStyle name="Percent 6 2 2 2 5 3 4" xfId="25395" xr:uid="{00000000-0005-0000-0000-0000EC880000}"/>
    <cellStyle name="Percent 6 2 2 2 5 3 5" xfId="38882" xr:uid="{00000000-0005-0000-0000-0000ED880000}"/>
    <cellStyle name="Percent 6 2 2 2 5 4" xfId="19501" xr:uid="{00000000-0005-0000-0000-0000EE880000}"/>
    <cellStyle name="Percent 6 2 2 2 5 4 2" xfId="31152" xr:uid="{00000000-0005-0000-0000-0000EF880000}"/>
    <cellStyle name="Percent 6 2 2 2 5 5" xfId="13738" xr:uid="{00000000-0005-0000-0000-0000F0880000}"/>
    <cellStyle name="Percent 6 2 2 2 5 6" xfId="25393" xr:uid="{00000000-0005-0000-0000-0000F1880000}"/>
    <cellStyle name="Percent 6 2 2 2 5 7" xfId="38883" xr:uid="{00000000-0005-0000-0000-0000F2880000}"/>
    <cellStyle name="Percent 6 2 2 2 6" xfId="3984" xr:uid="{00000000-0005-0000-0000-0000F3880000}"/>
    <cellStyle name="Percent 6 2 2 2 6 2" xfId="8217" xr:uid="{00000000-0005-0000-0000-0000F4880000}"/>
    <cellStyle name="Percent 6 2 2 2 6 2 2" xfId="19504" xr:uid="{00000000-0005-0000-0000-0000F5880000}"/>
    <cellStyle name="Percent 6 2 2 2 6 2 3" xfId="31155" xr:uid="{00000000-0005-0000-0000-0000F6880000}"/>
    <cellStyle name="Percent 6 2 2 2 6 2 4" xfId="38884" xr:uid="{00000000-0005-0000-0000-0000F7880000}"/>
    <cellStyle name="Percent 6 2 2 2 6 3" xfId="13741" xr:uid="{00000000-0005-0000-0000-0000F8880000}"/>
    <cellStyle name="Percent 6 2 2 2 6 4" xfId="25396" xr:uid="{00000000-0005-0000-0000-0000F9880000}"/>
    <cellStyle name="Percent 6 2 2 2 6 5" xfId="38885" xr:uid="{00000000-0005-0000-0000-0000FA880000}"/>
    <cellStyle name="Percent 6 2 2 2 7" xfId="4642" xr:uid="{00000000-0005-0000-0000-0000FB880000}"/>
    <cellStyle name="Percent 6 2 2 2 7 2" xfId="19505" xr:uid="{00000000-0005-0000-0000-0000FC880000}"/>
    <cellStyle name="Percent 6 2 2 2 7 2 2" xfId="31156" xr:uid="{00000000-0005-0000-0000-0000FD880000}"/>
    <cellStyle name="Percent 6 2 2 2 7 3" xfId="13742" xr:uid="{00000000-0005-0000-0000-0000FE880000}"/>
    <cellStyle name="Percent 6 2 2 2 7 4" xfId="25397" xr:uid="{00000000-0005-0000-0000-0000FF880000}"/>
    <cellStyle name="Percent 6 2 2 2 7 5" xfId="38886" xr:uid="{00000000-0005-0000-0000-000000890000}"/>
    <cellStyle name="Percent 6 2 2 2 8" xfId="19482" xr:uid="{00000000-0005-0000-0000-000001890000}"/>
    <cellStyle name="Percent 6 2 2 2 8 2" xfId="31133" xr:uid="{00000000-0005-0000-0000-000002890000}"/>
    <cellStyle name="Percent 6 2 2 2 9" xfId="13719" xr:uid="{00000000-0005-0000-0000-000003890000}"/>
    <cellStyle name="Percent 6 2 2 3" xfId="2051" xr:uid="{00000000-0005-0000-0000-000004890000}"/>
    <cellStyle name="Percent 6 2 2 3 10" xfId="25398" xr:uid="{00000000-0005-0000-0000-000005890000}"/>
    <cellStyle name="Percent 6 2 2 3 11" xfId="38887" xr:uid="{00000000-0005-0000-0000-000006890000}"/>
    <cellStyle name="Percent 6 2 2 3 2" xfId="2052" xr:uid="{00000000-0005-0000-0000-000007890000}"/>
    <cellStyle name="Percent 6 2 2 3 2 2" xfId="2053" xr:uid="{00000000-0005-0000-0000-000008890000}"/>
    <cellStyle name="Percent 6 2 2 3 2 2 2" xfId="3994" xr:uid="{00000000-0005-0000-0000-000009890000}"/>
    <cellStyle name="Percent 6 2 2 3 2 2 2 2" xfId="8227" xr:uid="{00000000-0005-0000-0000-00000A890000}"/>
    <cellStyle name="Percent 6 2 2 3 2 2 2 2 2" xfId="19509" xr:uid="{00000000-0005-0000-0000-00000B890000}"/>
    <cellStyle name="Percent 6 2 2 3 2 2 2 2 3" xfId="31160" xr:uid="{00000000-0005-0000-0000-00000C890000}"/>
    <cellStyle name="Percent 6 2 2 3 2 2 2 2 4" xfId="38888" xr:uid="{00000000-0005-0000-0000-00000D890000}"/>
    <cellStyle name="Percent 6 2 2 3 2 2 2 3" xfId="13746" xr:uid="{00000000-0005-0000-0000-00000E890000}"/>
    <cellStyle name="Percent 6 2 2 3 2 2 2 4" xfId="25401" xr:uid="{00000000-0005-0000-0000-00000F890000}"/>
    <cellStyle name="Percent 6 2 2 3 2 2 2 5" xfId="38889" xr:uid="{00000000-0005-0000-0000-000010890000}"/>
    <cellStyle name="Percent 6 2 2 3 2 2 3" xfId="6431" xr:uid="{00000000-0005-0000-0000-000011890000}"/>
    <cellStyle name="Percent 6 2 2 3 2 2 3 2" xfId="19510" xr:uid="{00000000-0005-0000-0000-000012890000}"/>
    <cellStyle name="Percent 6 2 2 3 2 2 3 2 2" xfId="31161" xr:uid="{00000000-0005-0000-0000-000013890000}"/>
    <cellStyle name="Percent 6 2 2 3 2 2 3 3" xfId="13747" xr:uid="{00000000-0005-0000-0000-000014890000}"/>
    <cellStyle name="Percent 6 2 2 3 2 2 3 4" xfId="25402" xr:uid="{00000000-0005-0000-0000-000015890000}"/>
    <cellStyle name="Percent 6 2 2 3 2 2 3 5" xfId="38890" xr:uid="{00000000-0005-0000-0000-000016890000}"/>
    <cellStyle name="Percent 6 2 2 3 2 2 4" xfId="19508" xr:uid="{00000000-0005-0000-0000-000017890000}"/>
    <cellStyle name="Percent 6 2 2 3 2 2 4 2" xfId="31159" xr:uid="{00000000-0005-0000-0000-000018890000}"/>
    <cellStyle name="Percent 6 2 2 3 2 2 5" xfId="13745" xr:uid="{00000000-0005-0000-0000-000019890000}"/>
    <cellStyle name="Percent 6 2 2 3 2 2 6" xfId="25400" xr:uid="{00000000-0005-0000-0000-00001A890000}"/>
    <cellStyle name="Percent 6 2 2 3 2 2 7" xfId="38891" xr:uid="{00000000-0005-0000-0000-00001B890000}"/>
    <cellStyle name="Percent 6 2 2 3 2 3" xfId="3993" xr:uid="{00000000-0005-0000-0000-00001C890000}"/>
    <cellStyle name="Percent 6 2 2 3 2 3 2" xfId="8226" xr:uid="{00000000-0005-0000-0000-00001D890000}"/>
    <cellStyle name="Percent 6 2 2 3 2 3 2 2" xfId="19511" xr:uid="{00000000-0005-0000-0000-00001E890000}"/>
    <cellStyle name="Percent 6 2 2 3 2 3 2 3" xfId="31162" xr:uid="{00000000-0005-0000-0000-00001F890000}"/>
    <cellStyle name="Percent 6 2 2 3 2 3 2 4" xfId="38892" xr:uid="{00000000-0005-0000-0000-000020890000}"/>
    <cellStyle name="Percent 6 2 2 3 2 3 3" xfId="13748" xr:uid="{00000000-0005-0000-0000-000021890000}"/>
    <cellStyle name="Percent 6 2 2 3 2 3 4" xfId="25403" xr:uid="{00000000-0005-0000-0000-000022890000}"/>
    <cellStyle name="Percent 6 2 2 3 2 3 5" xfId="38893" xr:uid="{00000000-0005-0000-0000-000023890000}"/>
    <cellStyle name="Percent 6 2 2 3 2 4" xfId="5213" xr:uid="{00000000-0005-0000-0000-000024890000}"/>
    <cellStyle name="Percent 6 2 2 3 2 4 2" xfId="19512" xr:uid="{00000000-0005-0000-0000-000025890000}"/>
    <cellStyle name="Percent 6 2 2 3 2 4 2 2" xfId="31163" xr:uid="{00000000-0005-0000-0000-000026890000}"/>
    <cellStyle name="Percent 6 2 2 3 2 4 3" xfId="13749" xr:uid="{00000000-0005-0000-0000-000027890000}"/>
    <cellStyle name="Percent 6 2 2 3 2 4 4" xfId="25404" xr:uid="{00000000-0005-0000-0000-000028890000}"/>
    <cellStyle name="Percent 6 2 2 3 2 4 5" xfId="38894" xr:uid="{00000000-0005-0000-0000-000029890000}"/>
    <cellStyle name="Percent 6 2 2 3 2 5" xfId="19507" xr:uid="{00000000-0005-0000-0000-00002A890000}"/>
    <cellStyle name="Percent 6 2 2 3 2 5 2" xfId="31158" xr:uid="{00000000-0005-0000-0000-00002B890000}"/>
    <cellStyle name="Percent 6 2 2 3 2 6" xfId="13744" xr:uid="{00000000-0005-0000-0000-00002C890000}"/>
    <cellStyle name="Percent 6 2 2 3 2 7" xfId="25399" xr:uid="{00000000-0005-0000-0000-00002D890000}"/>
    <cellStyle name="Percent 6 2 2 3 2 8" xfId="38895" xr:uid="{00000000-0005-0000-0000-00002E890000}"/>
    <cellStyle name="Percent 6 2 2 3 3" xfId="2054" xr:uid="{00000000-0005-0000-0000-00002F890000}"/>
    <cellStyle name="Percent 6 2 2 3 3 2" xfId="2055" xr:uid="{00000000-0005-0000-0000-000030890000}"/>
    <cellStyle name="Percent 6 2 2 3 3 2 2" xfId="3996" xr:uid="{00000000-0005-0000-0000-000031890000}"/>
    <cellStyle name="Percent 6 2 2 3 3 2 2 2" xfId="8229" xr:uid="{00000000-0005-0000-0000-000032890000}"/>
    <cellStyle name="Percent 6 2 2 3 3 2 2 2 2" xfId="19515" xr:uid="{00000000-0005-0000-0000-000033890000}"/>
    <cellStyle name="Percent 6 2 2 3 3 2 2 2 3" xfId="31166" xr:uid="{00000000-0005-0000-0000-000034890000}"/>
    <cellStyle name="Percent 6 2 2 3 3 2 2 2 4" xfId="38896" xr:uid="{00000000-0005-0000-0000-000035890000}"/>
    <cellStyle name="Percent 6 2 2 3 3 2 2 3" xfId="13752" xr:uid="{00000000-0005-0000-0000-000036890000}"/>
    <cellStyle name="Percent 6 2 2 3 3 2 2 4" xfId="25407" xr:uid="{00000000-0005-0000-0000-000037890000}"/>
    <cellStyle name="Percent 6 2 2 3 3 2 2 5" xfId="38897" xr:uid="{00000000-0005-0000-0000-000038890000}"/>
    <cellStyle name="Percent 6 2 2 3 3 2 3" xfId="6432" xr:uid="{00000000-0005-0000-0000-000039890000}"/>
    <cellStyle name="Percent 6 2 2 3 3 2 3 2" xfId="19516" xr:uid="{00000000-0005-0000-0000-00003A890000}"/>
    <cellStyle name="Percent 6 2 2 3 3 2 3 2 2" xfId="31167" xr:uid="{00000000-0005-0000-0000-00003B890000}"/>
    <cellStyle name="Percent 6 2 2 3 3 2 3 3" xfId="13753" xr:uid="{00000000-0005-0000-0000-00003C890000}"/>
    <cellStyle name="Percent 6 2 2 3 3 2 3 4" xfId="25408" xr:uid="{00000000-0005-0000-0000-00003D890000}"/>
    <cellStyle name="Percent 6 2 2 3 3 2 3 5" xfId="38898" xr:uid="{00000000-0005-0000-0000-00003E890000}"/>
    <cellStyle name="Percent 6 2 2 3 3 2 4" xfId="19514" xr:uid="{00000000-0005-0000-0000-00003F890000}"/>
    <cellStyle name="Percent 6 2 2 3 3 2 4 2" xfId="31165" xr:uid="{00000000-0005-0000-0000-000040890000}"/>
    <cellStyle name="Percent 6 2 2 3 3 2 5" xfId="13751" xr:uid="{00000000-0005-0000-0000-000041890000}"/>
    <cellStyle name="Percent 6 2 2 3 3 2 6" xfId="25406" xr:uid="{00000000-0005-0000-0000-000042890000}"/>
    <cellStyle name="Percent 6 2 2 3 3 2 7" xfId="38899" xr:uid="{00000000-0005-0000-0000-000043890000}"/>
    <cellStyle name="Percent 6 2 2 3 3 3" xfId="3995" xr:uid="{00000000-0005-0000-0000-000044890000}"/>
    <cellStyle name="Percent 6 2 2 3 3 3 2" xfId="8228" xr:uid="{00000000-0005-0000-0000-000045890000}"/>
    <cellStyle name="Percent 6 2 2 3 3 3 2 2" xfId="19517" xr:uid="{00000000-0005-0000-0000-000046890000}"/>
    <cellStyle name="Percent 6 2 2 3 3 3 2 3" xfId="31168" xr:uid="{00000000-0005-0000-0000-000047890000}"/>
    <cellStyle name="Percent 6 2 2 3 3 3 2 4" xfId="38900" xr:uid="{00000000-0005-0000-0000-000048890000}"/>
    <cellStyle name="Percent 6 2 2 3 3 3 3" xfId="13754" xr:uid="{00000000-0005-0000-0000-000049890000}"/>
    <cellStyle name="Percent 6 2 2 3 3 3 4" xfId="25409" xr:uid="{00000000-0005-0000-0000-00004A890000}"/>
    <cellStyle name="Percent 6 2 2 3 3 3 5" xfId="38901" xr:uid="{00000000-0005-0000-0000-00004B890000}"/>
    <cellStyle name="Percent 6 2 2 3 3 4" xfId="4971" xr:uid="{00000000-0005-0000-0000-00004C890000}"/>
    <cellStyle name="Percent 6 2 2 3 3 4 2" xfId="19518" xr:uid="{00000000-0005-0000-0000-00004D890000}"/>
    <cellStyle name="Percent 6 2 2 3 3 4 2 2" xfId="31169" xr:uid="{00000000-0005-0000-0000-00004E890000}"/>
    <cellStyle name="Percent 6 2 2 3 3 4 3" xfId="13755" xr:uid="{00000000-0005-0000-0000-00004F890000}"/>
    <cellStyle name="Percent 6 2 2 3 3 4 4" xfId="25410" xr:uid="{00000000-0005-0000-0000-000050890000}"/>
    <cellStyle name="Percent 6 2 2 3 3 4 5" xfId="38902" xr:uid="{00000000-0005-0000-0000-000051890000}"/>
    <cellStyle name="Percent 6 2 2 3 3 5" xfId="19513" xr:uid="{00000000-0005-0000-0000-000052890000}"/>
    <cellStyle name="Percent 6 2 2 3 3 5 2" xfId="31164" xr:uid="{00000000-0005-0000-0000-000053890000}"/>
    <cellStyle name="Percent 6 2 2 3 3 6" xfId="13750" xr:uid="{00000000-0005-0000-0000-000054890000}"/>
    <cellStyle name="Percent 6 2 2 3 3 7" xfId="25405" xr:uid="{00000000-0005-0000-0000-000055890000}"/>
    <cellStyle name="Percent 6 2 2 3 3 8" xfId="38903" xr:uid="{00000000-0005-0000-0000-000056890000}"/>
    <cellStyle name="Percent 6 2 2 3 4" xfId="2056" xr:uid="{00000000-0005-0000-0000-000057890000}"/>
    <cellStyle name="Percent 6 2 2 3 4 2" xfId="2057" xr:uid="{00000000-0005-0000-0000-000058890000}"/>
    <cellStyle name="Percent 6 2 2 3 4 2 2" xfId="3998" xr:uid="{00000000-0005-0000-0000-000059890000}"/>
    <cellStyle name="Percent 6 2 2 3 4 2 2 2" xfId="8231" xr:uid="{00000000-0005-0000-0000-00005A890000}"/>
    <cellStyle name="Percent 6 2 2 3 4 2 2 2 2" xfId="19521" xr:uid="{00000000-0005-0000-0000-00005B890000}"/>
    <cellStyle name="Percent 6 2 2 3 4 2 2 2 3" xfId="31172" xr:uid="{00000000-0005-0000-0000-00005C890000}"/>
    <cellStyle name="Percent 6 2 2 3 4 2 2 2 4" xfId="38904" xr:uid="{00000000-0005-0000-0000-00005D890000}"/>
    <cellStyle name="Percent 6 2 2 3 4 2 2 3" xfId="13758" xr:uid="{00000000-0005-0000-0000-00005E890000}"/>
    <cellStyle name="Percent 6 2 2 3 4 2 2 4" xfId="25413" xr:uid="{00000000-0005-0000-0000-00005F890000}"/>
    <cellStyle name="Percent 6 2 2 3 4 2 2 5" xfId="38905" xr:uid="{00000000-0005-0000-0000-000060890000}"/>
    <cellStyle name="Percent 6 2 2 3 4 2 3" xfId="6433" xr:uid="{00000000-0005-0000-0000-000061890000}"/>
    <cellStyle name="Percent 6 2 2 3 4 2 3 2" xfId="19522" xr:uid="{00000000-0005-0000-0000-000062890000}"/>
    <cellStyle name="Percent 6 2 2 3 4 2 3 2 2" xfId="31173" xr:uid="{00000000-0005-0000-0000-000063890000}"/>
    <cellStyle name="Percent 6 2 2 3 4 2 3 3" xfId="13759" xr:uid="{00000000-0005-0000-0000-000064890000}"/>
    <cellStyle name="Percent 6 2 2 3 4 2 3 4" xfId="25414" xr:uid="{00000000-0005-0000-0000-000065890000}"/>
    <cellStyle name="Percent 6 2 2 3 4 2 3 5" xfId="38906" xr:uid="{00000000-0005-0000-0000-000066890000}"/>
    <cellStyle name="Percent 6 2 2 3 4 2 4" xfId="19520" xr:uid="{00000000-0005-0000-0000-000067890000}"/>
    <cellStyle name="Percent 6 2 2 3 4 2 4 2" xfId="31171" xr:uid="{00000000-0005-0000-0000-000068890000}"/>
    <cellStyle name="Percent 6 2 2 3 4 2 5" xfId="13757" xr:uid="{00000000-0005-0000-0000-000069890000}"/>
    <cellStyle name="Percent 6 2 2 3 4 2 6" xfId="25412" xr:uid="{00000000-0005-0000-0000-00006A890000}"/>
    <cellStyle name="Percent 6 2 2 3 4 2 7" xfId="38907" xr:uid="{00000000-0005-0000-0000-00006B890000}"/>
    <cellStyle name="Percent 6 2 2 3 4 3" xfId="3997" xr:uid="{00000000-0005-0000-0000-00006C890000}"/>
    <cellStyle name="Percent 6 2 2 3 4 3 2" xfId="8230" xr:uid="{00000000-0005-0000-0000-00006D890000}"/>
    <cellStyle name="Percent 6 2 2 3 4 3 2 2" xfId="19523" xr:uid="{00000000-0005-0000-0000-00006E890000}"/>
    <cellStyle name="Percent 6 2 2 3 4 3 2 3" xfId="31174" xr:uid="{00000000-0005-0000-0000-00006F890000}"/>
    <cellStyle name="Percent 6 2 2 3 4 3 2 4" xfId="38908" xr:uid="{00000000-0005-0000-0000-000070890000}"/>
    <cellStyle name="Percent 6 2 2 3 4 3 3" xfId="13760" xr:uid="{00000000-0005-0000-0000-000071890000}"/>
    <cellStyle name="Percent 6 2 2 3 4 3 4" xfId="25415" xr:uid="{00000000-0005-0000-0000-000072890000}"/>
    <cellStyle name="Percent 6 2 2 3 4 3 5" xfId="38909" xr:uid="{00000000-0005-0000-0000-000073890000}"/>
    <cellStyle name="Percent 6 2 2 3 4 4" xfId="5422" xr:uid="{00000000-0005-0000-0000-000074890000}"/>
    <cellStyle name="Percent 6 2 2 3 4 4 2" xfId="19524" xr:uid="{00000000-0005-0000-0000-000075890000}"/>
    <cellStyle name="Percent 6 2 2 3 4 4 2 2" xfId="31175" xr:uid="{00000000-0005-0000-0000-000076890000}"/>
    <cellStyle name="Percent 6 2 2 3 4 4 3" xfId="13761" xr:uid="{00000000-0005-0000-0000-000077890000}"/>
    <cellStyle name="Percent 6 2 2 3 4 4 4" xfId="25416" xr:uid="{00000000-0005-0000-0000-000078890000}"/>
    <cellStyle name="Percent 6 2 2 3 4 4 5" xfId="38910" xr:uid="{00000000-0005-0000-0000-000079890000}"/>
    <cellStyle name="Percent 6 2 2 3 4 5" xfId="19519" xr:uid="{00000000-0005-0000-0000-00007A890000}"/>
    <cellStyle name="Percent 6 2 2 3 4 5 2" xfId="31170" xr:uid="{00000000-0005-0000-0000-00007B890000}"/>
    <cellStyle name="Percent 6 2 2 3 4 6" xfId="13756" xr:uid="{00000000-0005-0000-0000-00007C890000}"/>
    <cellStyle name="Percent 6 2 2 3 4 7" xfId="25411" xr:uid="{00000000-0005-0000-0000-00007D890000}"/>
    <cellStyle name="Percent 6 2 2 3 4 8" xfId="38911" xr:uid="{00000000-0005-0000-0000-00007E890000}"/>
    <cellStyle name="Percent 6 2 2 3 5" xfId="2058" xr:uid="{00000000-0005-0000-0000-00007F890000}"/>
    <cellStyle name="Percent 6 2 2 3 5 2" xfId="3999" xr:uid="{00000000-0005-0000-0000-000080890000}"/>
    <cellStyle name="Percent 6 2 2 3 5 2 2" xfId="8232" xr:uid="{00000000-0005-0000-0000-000081890000}"/>
    <cellStyle name="Percent 6 2 2 3 5 2 2 2" xfId="19526" xr:uid="{00000000-0005-0000-0000-000082890000}"/>
    <cellStyle name="Percent 6 2 2 3 5 2 2 3" xfId="31177" xr:uid="{00000000-0005-0000-0000-000083890000}"/>
    <cellStyle name="Percent 6 2 2 3 5 2 2 4" xfId="38912" xr:uid="{00000000-0005-0000-0000-000084890000}"/>
    <cellStyle name="Percent 6 2 2 3 5 2 3" xfId="13763" xr:uid="{00000000-0005-0000-0000-000085890000}"/>
    <cellStyle name="Percent 6 2 2 3 5 2 4" xfId="25418" xr:uid="{00000000-0005-0000-0000-000086890000}"/>
    <cellStyle name="Percent 6 2 2 3 5 2 5" xfId="38913" xr:uid="{00000000-0005-0000-0000-000087890000}"/>
    <cellStyle name="Percent 6 2 2 3 5 3" xfId="6434" xr:uid="{00000000-0005-0000-0000-000088890000}"/>
    <cellStyle name="Percent 6 2 2 3 5 3 2" xfId="19527" xr:uid="{00000000-0005-0000-0000-000089890000}"/>
    <cellStyle name="Percent 6 2 2 3 5 3 2 2" xfId="31178" xr:uid="{00000000-0005-0000-0000-00008A890000}"/>
    <cellStyle name="Percent 6 2 2 3 5 3 3" xfId="13764" xr:uid="{00000000-0005-0000-0000-00008B890000}"/>
    <cellStyle name="Percent 6 2 2 3 5 3 4" xfId="25419" xr:uid="{00000000-0005-0000-0000-00008C890000}"/>
    <cellStyle name="Percent 6 2 2 3 5 3 5" xfId="38914" xr:uid="{00000000-0005-0000-0000-00008D890000}"/>
    <cellStyle name="Percent 6 2 2 3 5 4" xfId="19525" xr:uid="{00000000-0005-0000-0000-00008E890000}"/>
    <cellStyle name="Percent 6 2 2 3 5 4 2" xfId="31176" xr:uid="{00000000-0005-0000-0000-00008F890000}"/>
    <cellStyle name="Percent 6 2 2 3 5 5" xfId="13762" xr:uid="{00000000-0005-0000-0000-000090890000}"/>
    <cellStyle name="Percent 6 2 2 3 5 6" xfId="25417" xr:uid="{00000000-0005-0000-0000-000091890000}"/>
    <cellStyle name="Percent 6 2 2 3 5 7" xfId="38915" xr:uid="{00000000-0005-0000-0000-000092890000}"/>
    <cellStyle name="Percent 6 2 2 3 6" xfId="3992" xr:uid="{00000000-0005-0000-0000-000093890000}"/>
    <cellStyle name="Percent 6 2 2 3 6 2" xfId="8225" xr:uid="{00000000-0005-0000-0000-000094890000}"/>
    <cellStyle name="Percent 6 2 2 3 6 2 2" xfId="19528" xr:uid="{00000000-0005-0000-0000-000095890000}"/>
    <cellStyle name="Percent 6 2 2 3 6 2 3" xfId="31179" xr:uid="{00000000-0005-0000-0000-000096890000}"/>
    <cellStyle name="Percent 6 2 2 3 6 2 4" xfId="38916" xr:uid="{00000000-0005-0000-0000-000097890000}"/>
    <cellStyle name="Percent 6 2 2 3 6 3" xfId="13765" xr:uid="{00000000-0005-0000-0000-000098890000}"/>
    <cellStyle name="Percent 6 2 2 3 6 4" xfId="25420" xr:uid="{00000000-0005-0000-0000-000099890000}"/>
    <cellStyle name="Percent 6 2 2 3 6 5" xfId="38917" xr:uid="{00000000-0005-0000-0000-00009A890000}"/>
    <cellStyle name="Percent 6 2 2 3 7" xfId="4729" xr:uid="{00000000-0005-0000-0000-00009B890000}"/>
    <cellStyle name="Percent 6 2 2 3 7 2" xfId="19529" xr:uid="{00000000-0005-0000-0000-00009C890000}"/>
    <cellStyle name="Percent 6 2 2 3 7 2 2" xfId="31180" xr:uid="{00000000-0005-0000-0000-00009D890000}"/>
    <cellStyle name="Percent 6 2 2 3 7 3" xfId="13766" xr:uid="{00000000-0005-0000-0000-00009E890000}"/>
    <cellStyle name="Percent 6 2 2 3 7 4" xfId="25421" xr:uid="{00000000-0005-0000-0000-00009F890000}"/>
    <cellStyle name="Percent 6 2 2 3 7 5" xfId="38918" xr:uid="{00000000-0005-0000-0000-0000A0890000}"/>
    <cellStyle name="Percent 6 2 2 3 8" xfId="19506" xr:uid="{00000000-0005-0000-0000-0000A1890000}"/>
    <cellStyle name="Percent 6 2 2 3 8 2" xfId="31157" xr:uid="{00000000-0005-0000-0000-0000A2890000}"/>
    <cellStyle name="Percent 6 2 2 3 9" xfId="13743" xr:uid="{00000000-0005-0000-0000-0000A3890000}"/>
    <cellStyle name="Percent 6 2 2 4" xfId="2059" xr:uid="{00000000-0005-0000-0000-0000A4890000}"/>
    <cellStyle name="Percent 6 2 2 4 2" xfId="2060" xr:uid="{00000000-0005-0000-0000-0000A5890000}"/>
    <cellStyle name="Percent 6 2 2 4 2 2" xfId="4001" xr:uid="{00000000-0005-0000-0000-0000A6890000}"/>
    <cellStyle name="Percent 6 2 2 4 2 2 2" xfId="8234" xr:uid="{00000000-0005-0000-0000-0000A7890000}"/>
    <cellStyle name="Percent 6 2 2 4 2 2 2 2" xfId="19532" xr:uid="{00000000-0005-0000-0000-0000A8890000}"/>
    <cellStyle name="Percent 6 2 2 4 2 2 2 3" xfId="31183" xr:uid="{00000000-0005-0000-0000-0000A9890000}"/>
    <cellStyle name="Percent 6 2 2 4 2 2 2 4" xfId="38919" xr:uid="{00000000-0005-0000-0000-0000AA890000}"/>
    <cellStyle name="Percent 6 2 2 4 2 2 3" xfId="13769" xr:uid="{00000000-0005-0000-0000-0000AB890000}"/>
    <cellStyle name="Percent 6 2 2 4 2 2 4" xfId="25424" xr:uid="{00000000-0005-0000-0000-0000AC890000}"/>
    <cellStyle name="Percent 6 2 2 4 2 2 5" xfId="38920" xr:uid="{00000000-0005-0000-0000-0000AD890000}"/>
    <cellStyle name="Percent 6 2 2 4 2 3" xfId="6435" xr:uid="{00000000-0005-0000-0000-0000AE890000}"/>
    <cellStyle name="Percent 6 2 2 4 2 3 2" xfId="19533" xr:uid="{00000000-0005-0000-0000-0000AF890000}"/>
    <cellStyle name="Percent 6 2 2 4 2 3 2 2" xfId="31184" xr:uid="{00000000-0005-0000-0000-0000B0890000}"/>
    <cellStyle name="Percent 6 2 2 4 2 3 3" xfId="13770" xr:uid="{00000000-0005-0000-0000-0000B1890000}"/>
    <cellStyle name="Percent 6 2 2 4 2 3 4" xfId="25425" xr:uid="{00000000-0005-0000-0000-0000B2890000}"/>
    <cellStyle name="Percent 6 2 2 4 2 3 5" xfId="38921" xr:uid="{00000000-0005-0000-0000-0000B3890000}"/>
    <cellStyle name="Percent 6 2 2 4 2 4" xfId="19531" xr:uid="{00000000-0005-0000-0000-0000B4890000}"/>
    <cellStyle name="Percent 6 2 2 4 2 4 2" xfId="31182" xr:uid="{00000000-0005-0000-0000-0000B5890000}"/>
    <cellStyle name="Percent 6 2 2 4 2 5" xfId="13768" xr:uid="{00000000-0005-0000-0000-0000B6890000}"/>
    <cellStyle name="Percent 6 2 2 4 2 6" xfId="25423" xr:uid="{00000000-0005-0000-0000-0000B7890000}"/>
    <cellStyle name="Percent 6 2 2 4 2 7" xfId="38922" xr:uid="{00000000-0005-0000-0000-0000B8890000}"/>
    <cellStyle name="Percent 6 2 2 4 3" xfId="4000" xr:uid="{00000000-0005-0000-0000-0000B9890000}"/>
    <cellStyle name="Percent 6 2 2 4 3 2" xfId="8233" xr:uid="{00000000-0005-0000-0000-0000BA890000}"/>
    <cellStyle name="Percent 6 2 2 4 3 2 2" xfId="19534" xr:uid="{00000000-0005-0000-0000-0000BB890000}"/>
    <cellStyle name="Percent 6 2 2 4 3 2 3" xfId="31185" xr:uid="{00000000-0005-0000-0000-0000BC890000}"/>
    <cellStyle name="Percent 6 2 2 4 3 2 4" xfId="38923" xr:uid="{00000000-0005-0000-0000-0000BD890000}"/>
    <cellStyle name="Percent 6 2 2 4 3 3" xfId="13771" xr:uid="{00000000-0005-0000-0000-0000BE890000}"/>
    <cellStyle name="Percent 6 2 2 4 3 4" xfId="25426" xr:uid="{00000000-0005-0000-0000-0000BF890000}"/>
    <cellStyle name="Percent 6 2 2 4 3 5" xfId="38924" xr:uid="{00000000-0005-0000-0000-0000C0890000}"/>
    <cellStyle name="Percent 6 2 2 4 4" xfId="5093" xr:uid="{00000000-0005-0000-0000-0000C1890000}"/>
    <cellStyle name="Percent 6 2 2 4 4 2" xfId="19535" xr:uid="{00000000-0005-0000-0000-0000C2890000}"/>
    <cellStyle name="Percent 6 2 2 4 4 2 2" xfId="31186" xr:uid="{00000000-0005-0000-0000-0000C3890000}"/>
    <cellStyle name="Percent 6 2 2 4 4 3" xfId="13772" xr:uid="{00000000-0005-0000-0000-0000C4890000}"/>
    <cellStyle name="Percent 6 2 2 4 4 4" xfId="25427" xr:uid="{00000000-0005-0000-0000-0000C5890000}"/>
    <cellStyle name="Percent 6 2 2 4 4 5" xfId="38925" xr:uid="{00000000-0005-0000-0000-0000C6890000}"/>
    <cellStyle name="Percent 6 2 2 4 5" xfId="19530" xr:uid="{00000000-0005-0000-0000-0000C7890000}"/>
    <cellStyle name="Percent 6 2 2 4 5 2" xfId="31181" xr:uid="{00000000-0005-0000-0000-0000C8890000}"/>
    <cellStyle name="Percent 6 2 2 4 6" xfId="13767" xr:uid="{00000000-0005-0000-0000-0000C9890000}"/>
    <cellStyle name="Percent 6 2 2 4 7" xfId="25422" xr:uid="{00000000-0005-0000-0000-0000CA890000}"/>
    <cellStyle name="Percent 6 2 2 4 8" xfId="38926" xr:uid="{00000000-0005-0000-0000-0000CB890000}"/>
    <cellStyle name="Percent 6 2 2 5" xfId="2061" xr:uid="{00000000-0005-0000-0000-0000CC890000}"/>
    <cellStyle name="Percent 6 2 2 5 2" xfId="2062" xr:uid="{00000000-0005-0000-0000-0000CD890000}"/>
    <cellStyle name="Percent 6 2 2 5 2 2" xfId="4003" xr:uid="{00000000-0005-0000-0000-0000CE890000}"/>
    <cellStyle name="Percent 6 2 2 5 2 2 2" xfId="8236" xr:uid="{00000000-0005-0000-0000-0000CF890000}"/>
    <cellStyle name="Percent 6 2 2 5 2 2 2 2" xfId="19538" xr:uid="{00000000-0005-0000-0000-0000D0890000}"/>
    <cellStyle name="Percent 6 2 2 5 2 2 2 3" xfId="31189" xr:uid="{00000000-0005-0000-0000-0000D1890000}"/>
    <cellStyle name="Percent 6 2 2 5 2 2 2 4" xfId="38927" xr:uid="{00000000-0005-0000-0000-0000D2890000}"/>
    <cellStyle name="Percent 6 2 2 5 2 2 3" xfId="13775" xr:uid="{00000000-0005-0000-0000-0000D3890000}"/>
    <cellStyle name="Percent 6 2 2 5 2 2 4" xfId="25430" xr:uid="{00000000-0005-0000-0000-0000D4890000}"/>
    <cellStyle name="Percent 6 2 2 5 2 2 5" xfId="38928" xr:uid="{00000000-0005-0000-0000-0000D5890000}"/>
    <cellStyle name="Percent 6 2 2 5 2 3" xfId="6436" xr:uid="{00000000-0005-0000-0000-0000D6890000}"/>
    <cellStyle name="Percent 6 2 2 5 2 3 2" xfId="19539" xr:uid="{00000000-0005-0000-0000-0000D7890000}"/>
    <cellStyle name="Percent 6 2 2 5 2 3 2 2" xfId="31190" xr:uid="{00000000-0005-0000-0000-0000D8890000}"/>
    <cellStyle name="Percent 6 2 2 5 2 3 3" xfId="13776" xr:uid="{00000000-0005-0000-0000-0000D9890000}"/>
    <cellStyle name="Percent 6 2 2 5 2 3 4" xfId="25431" xr:uid="{00000000-0005-0000-0000-0000DA890000}"/>
    <cellStyle name="Percent 6 2 2 5 2 3 5" xfId="38929" xr:uid="{00000000-0005-0000-0000-0000DB890000}"/>
    <cellStyle name="Percent 6 2 2 5 2 4" xfId="19537" xr:uid="{00000000-0005-0000-0000-0000DC890000}"/>
    <cellStyle name="Percent 6 2 2 5 2 4 2" xfId="31188" xr:uid="{00000000-0005-0000-0000-0000DD890000}"/>
    <cellStyle name="Percent 6 2 2 5 2 5" xfId="13774" xr:uid="{00000000-0005-0000-0000-0000DE890000}"/>
    <cellStyle name="Percent 6 2 2 5 2 6" xfId="25429" xr:uid="{00000000-0005-0000-0000-0000DF890000}"/>
    <cellStyle name="Percent 6 2 2 5 2 7" xfId="38930" xr:uid="{00000000-0005-0000-0000-0000E0890000}"/>
    <cellStyle name="Percent 6 2 2 5 3" xfId="4002" xr:uid="{00000000-0005-0000-0000-0000E1890000}"/>
    <cellStyle name="Percent 6 2 2 5 3 2" xfId="8235" xr:uid="{00000000-0005-0000-0000-0000E2890000}"/>
    <cellStyle name="Percent 6 2 2 5 3 2 2" xfId="19540" xr:uid="{00000000-0005-0000-0000-0000E3890000}"/>
    <cellStyle name="Percent 6 2 2 5 3 2 3" xfId="31191" xr:uid="{00000000-0005-0000-0000-0000E4890000}"/>
    <cellStyle name="Percent 6 2 2 5 3 2 4" xfId="38931" xr:uid="{00000000-0005-0000-0000-0000E5890000}"/>
    <cellStyle name="Percent 6 2 2 5 3 3" xfId="13777" xr:uid="{00000000-0005-0000-0000-0000E6890000}"/>
    <cellStyle name="Percent 6 2 2 5 3 4" xfId="25432" xr:uid="{00000000-0005-0000-0000-0000E7890000}"/>
    <cellStyle name="Percent 6 2 2 5 3 5" xfId="38932" xr:uid="{00000000-0005-0000-0000-0000E8890000}"/>
    <cellStyle name="Percent 6 2 2 5 4" xfId="4851" xr:uid="{00000000-0005-0000-0000-0000E9890000}"/>
    <cellStyle name="Percent 6 2 2 5 4 2" xfId="19541" xr:uid="{00000000-0005-0000-0000-0000EA890000}"/>
    <cellStyle name="Percent 6 2 2 5 4 2 2" xfId="31192" xr:uid="{00000000-0005-0000-0000-0000EB890000}"/>
    <cellStyle name="Percent 6 2 2 5 4 3" xfId="13778" xr:uid="{00000000-0005-0000-0000-0000EC890000}"/>
    <cellStyle name="Percent 6 2 2 5 4 4" xfId="25433" xr:uid="{00000000-0005-0000-0000-0000ED890000}"/>
    <cellStyle name="Percent 6 2 2 5 4 5" xfId="38933" xr:uid="{00000000-0005-0000-0000-0000EE890000}"/>
    <cellStyle name="Percent 6 2 2 5 5" xfId="19536" xr:uid="{00000000-0005-0000-0000-0000EF890000}"/>
    <cellStyle name="Percent 6 2 2 5 5 2" xfId="31187" xr:uid="{00000000-0005-0000-0000-0000F0890000}"/>
    <cellStyle name="Percent 6 2 2 5 6" xfId="13773" xr:uid="{00000000-0005-0000-0000-0000F1890000}"/>
    <cellStyle name="Percent 6 2 2 5 7" xfId="25428" xr:uid="{00000000-0005-0000-0000-0000F2890000}"/>
    <cellStyle name="Percent 6 2 2 5 8" xfId="38934" xr:uid="{00000000-0005-0000-0000-0000F3890000}"/>
    <cellStyle name="Percent 6 2 2 6" xfId="2063" xr:uid="{00000000-0005-0000-0000-0000F4890000}"/>
    <cellStyle name="Percent 6 2 2 6 2" xfId="2064" xr:uid="{00000000-0005-0000-0000-0000F5890000}"/>
    <cellStyle name="Percent 6 2 2 6 2 2" xfId="4005" xr:uid="{00000000-0005-0000-0000-0000F6890000}"/>
    <cellStyle name="Percent 6 2 2 6 2 2 2" xfId="8238" xr:uid="{00000000-0005-0000-0000-0000F7890000}"/>
    <cellStyle name="Percent 6 2 2 6 2 2 2 2" xfId="19544" xr:uid="{00000000-0005-0000-0000-0000F8890000}"/>
    <cellStyle name="Percent 6 2 2 6 2 2 2 3" xfId="31195" xr:uid="{00000000-0005-0000-0000-0000F9890000}"/>
    <cellStyle name="Percent 6 2 2 6 2 2 2 4" xfId="38935" xr:uid="{00000000-0005-0000-0000-0000FA890000}"/>
    <cellStyle name="Percent 6 2 2 6 2 2 3" xfId="13781" xr:uid="{00000000-0005-0000-0000-0000FB890000}"/>
    <cellStyle name="Percent 6 2 2 6 2 2 4" xfId="25436" xr:uid="{00000000-0005-0000-0000-0000FC890000}"/>
    <cellStyle name="Percent 6 2 2 6 2 2 5" xfId="38936" xr:uid="{00000000-0005-0000-0000-0000FD890000}"/>
    <cellStyle name="Percent 6 2 2 6 2 3" xfId="6437" xr:uid="{00000000-0005-0000-0000-0000FE890000}"/>
    <cellStyle name="Percent 6 2 2 6 2 3 2" xfId="19545" xr:uid="{00000000-0005-0000-0000-0000FF890000}"/>
    <cellStyle name="Percent 6 2 2 6 2 3 2 2" xfId="31196" xr:uid="{00000000-0005-0000-0000-0000008A0000}"/>
    <cellStyle name="Percent 6 2 2 6 2 3 3" xfId="13782" xr:uid="{00000000-0005-0000-0000-0000018A0000}"/>
    <cellStyle name="Percent 6 2 2 6 2 3 4" xfId="25437" xr:uid="{00000000-0005-0000-0000-0000028A0000}"/>
    <cellStyle name="Percent 6 2 2 6 2 3 5" xfId="38937" xr:uid="{00000000-0005-0000-0000-0000038A0000}"/>
    <cellStyle name="Percent 6 2 2 6 2 4" xfId="19543" xr:uid="{00000000-0005-0000-0000-0000048A0000}"/>
    <cellStyle name="Percent 6 2 2 6 2 4 2" xfId="31194" xr:uid="{00000000-0005-0000-0000-0000058A0000}"/>
    <cellStyle name="Percent 6 2 2 6 2 5" xfId="13780" xr:uid="{00000000-0005-0000-0000-0000068A0000}"/>
    <cellStyle name="Percent 6 2 2 6 2 6" xfId="25435" xr:uid="{00000000-0005-0000-0000-0000078A0000}"/>
    <cellStyle name="Percent 6 2 2 6 2 7" xfId="38938" xr:uid="{00000000-0005-0000-0000-0000088A0000}"/>
    <cellStyle name="Percent 6 2 2 6 3" xfId="4004" xr:uid="{00000000-0005-0000-0000-0000098A0000}"/>
    <cellStyle name="Percent 6 2 2 6 3 2" xfId="8237" xr:uid="{00000000-0005-0000-0000-00000A8A0000}"/>
    <cellStyle name="Percent 6 2 2 6 3 2 2" xfId="19546" xr:uid="{00000000-0005-0000-0000-00000B8A0000}"/>
    <cellStyle name="Percent 6 2 2 6 3 2 3" xfId="31197" xr:uid="{00000000-0005-0000-0000-00000C8A0000}"/>
    <cellStyle name="Percent 6 2 2 6 3 2 4" xfId="38939" xr:uid="{00000000-0005-0000-0000-00000D8A0000}"/>
    <cellStyle name="Percent 6 2 2 6 3 3" xfId="13783" xr:uid="{00000000-0005-0000-0000-00000E8A0000}"/>
    <cellStyle name="Percent 6 2 2 6 3 4" xfId="25438" xr:uid="{00000000-0005-0000-0000-00000F8A0000}"/>
    <cellStyle name="Percent 6 2 2 6 3 5" xfId="38940" xr:uid="{00000000-0005-0000-0000-0000108A0000}"/>
    <cellStyle name="Percent 6 2 2 6 4" xfId="5302" xr:uid="{00000000-0005-0000-0000-0000118A0000}"/>
    <cellStyle name="Percent 6 2 2 6 4 2" xfId="19547" xr:uid="{00000000-0005-0000-0000-0000128A0000}"/>
    <cellStyle name="Percent 6 2 2 6 4 2 2" xfId="31198" xr:uid="{00000000-0005-0000-0000-0000138A0000}"/>
    <cellStyle name="Percent 6 2 2 6 4 3" xfId="13784" xr:uid="{00000000-0005-0000-0000-0000148A0000}"/>
    <cellStyle name="Percent 6 2 2 6 4 4" xfId="25439" xr:uid="{00000000-0005-0000-0000-0000158A0000}"/>
    <cellStyle name="Percent 6 2 2 6 4 5" xfId="38941" xr:uid="{00000000-0005-0000-0000-0000168A0000}"/>
    <cellStyle name="Percent 6 2 2 6 5" xfId="19542" xr:uid="{00000000-0005-0000-0000-0000178A0000}"/>
    <cellStyle name="Percent 6 2 2 6 5 2" xfId="31193" xr:uid="{00000000-0005-0000-0000-0000188A0000}"/>
    <cellStyle name="Percent 6 2 2 6 6" xfId="13779" xr:uid="{00000000-0005-0000-0000-0000198A0000}"/>
    <cellStyle name="Percent 6 2 2 6 7" xfId="25434" xr:uid="{00000000-0005-0000-0000-00001A8A0000}"/>
    <cellStyle name="Percent 6 2 2 6 8" xfId="38942" xr:uid="{00000000-0005-0000-0000-00001B8A0000}"/>
    <cellStyle name="Percent 6 2 2 7" xfId="2065" xr:uid="{00000000-0005-0000-0000-00001C8A0000}"/>
    <cellStyle name="Percent 6 2 2 7 2" xfId="4006" xr:uid="{00000000-0005-0000-0000-00001D8A0000}"/>
    <cellStyle name="Percent 6 2 2 7 2 2" xfId="8239" xr:uid="{00000000-0005-0000-0000-00001E8A0000}"/>
    <cellStyle name="Percent 6 2 2 7 2 2 2" xfId="19549" xr:uid="{00000000-0005-0000-0000-00001F8A0000}"/>
    <cellStyle name="Percent 6 2 2 7 2 2 3" xfId="31200" xr:uid="{00000000-0005-0000-0000-0000208A0000}"/>
    <cellStyle name="Percent 6 2 2 7 2 2 4" xfId="38943" xr:uid="{00000000-0005-0000-0000-0000218A0000}"/>
    <cellStyle name="Percent 6 2 2 7 2 3" xfId="13786" xr:uid="{00000000-0005-0000-0000-0000228A0000}"/>
    <cellStyle name="Percent 6 2 2 7 2 4" xfId="25441" xr:uid="{00000000-0005-0000-0000-0000238A0000}"/>
    <cellStyle name="Percent 6 2 2 7 2 5" xfId="38944" xr:uid="{00000000-0005-0000-0000-0000248A0000}"/>
    <cellStyle name="Percent 6 2 2 7 3" xfId="6438" xr:uid="{00000000-0005-0000-0000-0000258A0000}"/>
    <cellStyle name="Percent 6 2 2 7 3 2" xfId="19550" xr:uid="{00000000-0005-0000-0000-0000268A0000}"/>
    <cellStyle name="Percent 6 2 2 7 3 2 2" xfId="31201" xr:uid="{00000000-0005-0000-0000-0000278A0000}"/>
    <cellStyle name="Percent 6 2 2 7 3 3" xfId="13787" xr:uid="{00000000-0005-0000-0000-0000288A0000}"/>
    <cellStyle name="Percent 6 2 2 7 3 4" xfId="25442" xr:uid="{00000000-0005-0000-0000-0000298A0000}"/>
    <cellStyle name="Percent 6 2 2 7 3 5" xfId="38945" xr:uid="{00000000-0005-0000-0000-00002A8A0000}"/>
    <cellStyle name="Percent 6 2 2 7 4" xfId="19548" xr:uid="{00000000-0005-0000-0000-00002B8A0000}"/>
    <cellStyle name="Percent 6 2 2 7 4 2" xfId="31199" xr:uid="{00000000-0005-0000-0000-00002C8A0000}"/>
    <cellStyle name="Percent 6 2 2 7 5" xfId="13785" xr:uid="{00000000-0005-0000-0000-00002D8A0000}"/>
    <cellStyle name="Percent 6 2 2 7 6" xfId="25440" xr:uid="{00000000-0005-0000-0000-00002E8A0000}"/>
    <cellStyle name="Percent 6 2 2 7 7" xfId="38946" xr:uid="{00000000-0005-0000-0000-00002F8A0000}"/>
    <cellStyle name="Percent 6 2 2 8" xfId="3983" xr:uid="{00000000-0005-0000-0000-0000308A0000}"/>
    <cellStyle name="Percent 6 2 2 8 2" xfId="8216" xr:uid="{00000000-0005-0000-0000-0000318A0000}"/>
    <cellStyle name="Percent 6 2 2 8 2 2" xfId="19551" xr:uid="{00000000-0005-0000-0000-0000328A0000}"/>
    <cellStyle name="Percent 6 2 2 8 2 3" xfId="31202" xr:uid="{00000000-0005-0000-0000-0000338A0000}"/>
    <cellStyle name="Percent 6 2 2 8 2 4" xfId="38947" xr:uid="{00000000-0005-0000-0000-0000348A0000}"/>
    <cellStyle name="Percent 6 2 2 8 3" xfId="13788" xr:uid="{00000000-0005-0000-0000-0000358A0000}"/>
    <cellStyle name="Percent 6 2 2 8 4" xfId="25443" xr:uid="{00000000-0005-0000-0000-0000368A0000}"/>
    <cellStyle name="Percent 6 2 2 8 5" xfId="38948" xr:uid="{00000000-0005-0000-0000-0000378A0000}"/>
    <cellStyle name="Percent 6 2 2 9" xfId="4609" xr:uid="{00000000-0005-0000-0000-0000388A0000}"/>
    <cellStyle name="Percent 6 2 2 9 2" xfId="19552" xr:uid="{00000000-0005-0000-0000-0000398A0000}"/>
    <cellStyle name="Percent 6 2 2 9 2 2" xfId="31203" xr:uid="{00000000-0005-0000-0000-00003A8A0000}"/>
    <cellStyle name="Percent 6 2 2 9 3" xfId="13789" xr:uid="{00000000-0005-0000-0000-00003B8A0000}"/>
    <cellStyle name="Percent 6 2 2 9 4" xfId="25444" xr:uid="{00000000-0005-0000-0000-00003C8A0000}"/>
    <cellStyle name="Percent 6 2 2 9 5" xfId="38949" xr:uid="{00000000-0005-0000-0000-00003D8A0000}"/>
    <cellStyle name="Percent 6 2 3" xfId="2066" xr:uid="{00000000-0005-0000-0000-00003E8A0000}"/>
    <cellStyle name="Percent 6 2 3 10" xfId="13790" xr:uid="{00000000-0005-0000-0000-00003F8A0000}"/>
    <cellStyle name="Percent 6 2 3 11" xfId="25445" xr:uid="{00000000-0005-0000-0000-0000408A0000}"/>
    <cellStyle name="Percent 6 2 3 12" xfId="38950" xr:uid="{00000000-0005-0000-0000-0000418A0000}"/>
    <cellStyle name="Percent 6 2 3 2" xfId="2067" xr:uid="{00000000-0005-0000-0000-0000428A0000}"/>
    <cellStyle name="Percent 6 2 3 2 10" xfId="25446" xr:uid="{00000000-0005-0000-0000-0000438A0000}"/>
    <cellStyle name="Percent 6 2 3 2 11" xfId="38951" xr:uid="{00000000-0005-0000-0000-0000448A0000}"/>
    <cellStyle name="Percent 6 2 3 2 2" xfId="2068" xr:uid="{00000000-0005-0000-0000-0000458A0000}"/>
    <cellStyle name="Percent 6 2 3 2 2 2" xfId="2069" xr:uid="{00000000-0005-0000-0000-0000468A0000}"/>
    <cellStyle name="Percent 6 2 3 2 2 2 2" xfId="4010" xr:uid="{00000000-0005-0000-0000-0000478A0000}"/>
    <cellStyle name="Percent 6 2 3 2 2 2 2 2" xfId="8243" xr:uid="{00000000-0005-0000-0000-0000488A0000}"/>
    <cellStyle name="Percent 6 2 3 2 2 2 2 2 2" xfId="19557" xr:uid="{00000000-0005-0000-0000-0000498A0000}"/>
    <cellStyle name="Percent 6 2 3 2 2 2 2 2 3" xfId="31208" xr:uid="{00000000-0005-0000-0000-00004A8A0000}"/>
    <cellStyle name="Percent 6 2 3 2 2 2 2 2 4" xfId="38952" xr:uid="{00000000-0005-0000-0000-00004B8A0000}"/>
    <cellStyle name="Percent 6 2 3 2 2 2 2 3" xfId="13794" xr:uid="{00000000-0005-0000-0000-00004C8A0000}"/>
    <cellStyle name="Percent 6 2 3 2 2 2 2 4" xfId="25449" xr:uid="{00000000-0005-0000-0000-00004D8A0000}"/>
    <cellStyle name="Percent 6 2 3 2 2 2 2 5" xfId="38953" xr:uid="{00000000-0005-0000-0000-00004E8A0000}"/>
    <cellStyle name="Percent 6 2 3 2 2 2 3" xfId="6439" xr:uid="{00000000-0005-0000-0000-00004F8A0000}"/>
    <cellStyle name="Percent 6 2 3 2 2 2 3 2" xfId="19558" xr:uid="{00000000-0005-0000-0000-0000508A0000}"/>
    <cellStyle name="Percent 6 2 3 2 2 2 3 2 2" xfId="31209" xr:uid="{00000000-0005-0000-0000-0000518A0000}"/>
    <cellStyle name="Percent 6 2 3 2 2 2 3 3" xfId="13795" xr:uid="{00000000-0005-0000-0000-0000528A0000}"/>
    <cellStyle name="Percent 6 2 3 2 2 2 3 4" xfId="25450" xr:uid="{00000000-0005-0000-0000-0000538A0000}"/>
    <cellStyle name="Percent 6 2 3 2 2 2 3 5" xfId="38954" xr:uid="{00000000-0005-0000-0000-0000548A0000}"/>
    <cellStyle name="Percent 6 2 3 2 2 2 4" xfId="19556" xr:uid="{00000000-0005-0000-0000-0000558A0000}"/>
    <cellStyle name="Percent 6 2 3 2 2 2 4 2" xfId="31207" xr:uid="{00000000-0005-0000-0000-0000568A0000}"/>
    <cellStyle name="Percent 6 2 3 2 2 2 5" xfId="13793" xr:uid="{00000000-0005-0000-0000-0000578A0000}"/>
    <cellStyle name="Percent 6 2 3 2 2 2 6" xfId="25448" xr:uid="{00000000-0005-0000-0000-0000588A0000}"/>
    <cellStyle name="Percent 6 2 3 2 2 2 7" xfId="38955" xr:uid="{00000000-0005-0000-0000-0000598A0000}"/>
    <cellStyle name="Percent 6 2 3 2 2 3" xfId="4009" xr:uid="{00000000-0005-0000-0000-00005A8A0000}"/>
    <cellStyle name="Percent 6 2 3 2 2 3 2" xfId="8242" xr:uid="{00000000-0005-0000-0000-00005B8A0000}"/>
    <cellStyle name="Percent 6 2 3 2 2 3 2 2" xfId="19559" xr:uid="{00000000-0005-0000-0000-00005C8A0000}"/>
    <cellStyle name="Percent 6 2 3 2 2 3 2 3" xfId="31210" xr:uid="{00000000-0005-0000-0000-00005D8A0000}"/>
    <cellStyle name="Percent 6 2 3 2 2 3 2 4" xfId="38956" xr:uid="{00000000-0005-0000-0000-00005E8A0000}"/>
    <cellStyle name="Percent 6 2 3 2 2 3 3" xfId="13796" xr:uid="{00000000-0005-0000-0000-00005F8A0000}"/>
    <cellStyle name="Percent 6 2 3 2 2 3 4" xfId="25451" xr:uid="{00000000-0005-0000-0000-0000608A0000}"/>
    <cellStyle name="Percent 6 2 3 2 2 3 5" xfId="38957" xr:uid="{00000000-0005-0000-0000-0000618A0000}"/>
    <cellStyle name="Percent 6 2 3 2 2 4" xfId="5227" xr:uid="{00000000-0005-0000-0000-0000628A0000}"/>
    <cellStyle name="Percent 6 2 3 2 2 4 2" xfId="19560" xr:uid="{00000000-0005-0000-0000-0000638A0000}"/>
    <cellStyle name="Percent 6 2 3 2 2 4 2 2" xfId="31211" xr:uid="{00000000-0005-0000-0000-0000648A0000}"/>
    <cellStyle name="Percent 6 2 3 2 2 4 3" xfId="13797" xr:uid="{00000000-0005-0000-0000-0000658A0000}"/>
    <cellStyle name="Percent 6 2 3 2 2 4 4" xfId="25452" xr:uid="{00000000-0005-0000-0000-0000668A0000}"/>
    <cellStyle name="Percent 6 2 3 2 2 4 5" xfId="38958" xr:uid="{00000000-0005-0000-0000-0000678A0000}"/>
    <cellStyle name="Percent 6 2 3 2 2 5" xfId="19555" xr:uid="{00000000-0005-0000-0000-0000688A0000}"/>
    <cellStyle name="Percent 6 2 3 2 2 5 2" xfId="31206" xr:uid="{00000000-0005-0000-0000-0000698A0000}"/>
    <cellStyle name="Percent 6 2 3 2 2 6" xfId="13792" xr:uid="{00000000-0005-0000-0000-00006A8A0000}"/>
    <cellStyle name="Percent 6 2 3 2 2 7" xfId="25447" xr:uid="{00000000-0005-0000-0000-00006B8A0000}"/>
    <cellStyle name="Percent 6 2 3 2 2 8" xfId="38959" xr:uid="{00000000-0005-0000-0000-00006C8A0000}"/>
    <cellStyle name="Percent 6 2 3 2 3" xfId="2070" xr:uid="{00000000-0005-0000-0000-00006D8A0000}"/>
    <cellStyle name="Percent 6 2 3 2 3 2" xfId="2071" xr:uid="{00000000-0005-0000-0000-00006E8A0000}"/>
    <cellStyle name="Percent 6 2 3 2 3 2 2" xfId="4012" xr:uid="{00000000-0005-0000-0000-00006F8A0000}"/>
    <cellStyle name="Percent 6 2 3 2 3 2 2 2" xfId="8245" xr:uid="{00000000-0005-0000-0000-0000708A0000}"/>
    <cellStyle name="Percent 6 2 3 2 3 2 2 2 2" xfId="19563" xr:uid="{00000000-0005-0000-0000-0000718A0000}"/>
    <cellStyle name="Percent 6 2 3 2 3 2 2 2 3" xfId="31214" xr:uid="{00000000-0005-0000-0000-0000728A0000}"/>
    <cellStyle name="Percent 6 2 3 2 3 2 2 2 4" xfId="38960" xr:uid="{00000000-0005-0000-0000-0000738A0000}"/>
    <cellStyle name="Percent 6 2 3 2 3 2 2 3" xfId="13800" xr:uid="{00000000-0005-0000-0000-0000748A0000}"/>
    <cellStyle name="Percent 6 2 3 2 3 2 2 4" xfId="25455" xr:uid="{00000000-0005-0000-0000-0000758A0000}"/>
    <cellStyle name="Percent 6 2 3 2 3 2 2 5" xfId="38961" xr:uid="{00000000-0005-0000-0000-0000768A0000}"/>
    <cellStyle name="Percent 6 2 3 2 3 2 3" xfId="6440" xr:uid="{00000000-0005-0000-0000-0000778A0000}"/>
    <cellStyle name="Percent 6 2 3 2 3 2 3 2" xfId="19564" xr:uid="{00000000-0005-0000-0000-0000788A0000}"/>
    <cellStyle name="Percent 6 2 3 2 3 2 3 2 2" xfId="31215" xr:uid="{00000000-0005-0000-0000-0000798A0000}"/>
    <cellStyle name="Percent 6 2 3 2 3 2 3 3" xfId="13801" xr:uid="{00000000-0005-0000-0000-00007A8A0000}"/>
    <cellStyle name="Percent 6 2 3 2 3 2 3 4" xfId="25456" xr:uid="{00000000-0005-0000-0000-00007B8A0000}"/>
    <cellStyle name="Percent 6 2 3 2 3 2 3 5" xfId="38962" xr:uid="{00000000-0005-0000-0000-00007C8A0000}"/>
    <cellStyle name="Percent 6 2 3 2 3 2 4" xfId="19562" xr:uid="{00000000-0005-0000-0000-00007D8A0000}"/>
    <cellStyle name="Percent 6 2 3 2 3 2 4 2" xfId="31213" xr:uid="{00000000-0005-0000-0000-00007E8A0000}"/>
    <cellStyle name="Percent 6 2 3 2 3 2 5" xfId="13799" xr:uid="{00000000-0005-0000-0000-00007F8A0000}"/>
    <cellStyle name="Percent 6 2 3 2 3 2 6" xfId="25454" xr:uid="{00000000-0005-0000-0000-0000808A0000}"/>
    <cellStyle name="Percent 6 2 3 2 3 2 7" xfId="38963" xr:uid="{00000000-0005-0000-0000-0000818A0000}"/>
    <cellStyle name="Percent 6 2 3 2 3 3" xfId="4011" xr:uid="{00000000-0005-0000-0000-0000828A0000}"/>
    <cellStyle name="Percent 6 2 3 2 3 3 2" xfId="8244" xr:uid="{00000000-0005-0000-0000-0000838A0000}"/>
    <cellStyle name="Percent 6 2 3 2 3 3 2 2" xfId="19565" xr:uid="{00000000-0005-0000-0000-0000848A0000}"/>
    <cellStyle name="Percent 6 2 3 2 3 3 2 3" xfId="31216" xr:uid="{00000000-0005-0000-0000-0000858A0000}"/>
    <cellStyle name="Percent 6 2 3 2 3 3 2 4" xfId="38964" xr:uid="{00000000-0005-0000-0000-0000868A0000}"/>
    <cellStyle name="Percent 6 2 3 2 3 3 3" xfId="13802" xr:uid="{00000000-0005-0000-0000-0000878A0000}"/>
    <cellStyle name="Percent 6 2 3 2 3 3 4" xfId="25457" xr:uid="{00000000-0005-0000-0000-0000888A0000}"/>
    <cellStyle name="Percent 6 2 3 2 3 3 5" xfId="38965" xr:uid="{00000000-0005-0000-0000-0000898A0000}"/>
    <cellStyle name="Percent 6 2 3 2 3 4" xfId="4985" xr:uid="{00000000-0005-0000-0000-00008A8A0000}"/>
    <cellStyle name="Percent 6 2 3 2 3 4 2" xfId="19566" xr:uid="{00000000-0005-0000-0000-00008B8A0000}"/>
    <cellStyle name="Percent 6 2 3 2 3 4 2 2" xfId="31217" xr:uid="{00000000-0005-0000-0000-00008C8A0000}"/>
    <cellStyle name="Percent 6 2 3 2 3 4 3" xfId="13803" xr:uid="{00000000-0005-0000-0000-00008D8A0000}"/>
    <cellStyle name="Percent 6 2 3 2 3 4 4" xfId="25458" xr:uid="{00000000-0005-0000-0000-00008E8A0000}"/>
    <cellStyle name="Percent 6 2 3 2 3 4 5" xfId="38966" xr:uid="{00000000-0005-0000-0000-00008F8A0000}"/>
    <cellStyle name="Percent 6 2 3 2 3 5" xfId="19561" xr:uid="{00000000-0005-0000-0000-0000908A0000}"/>
    <cellStyle name="Percent 6 2 3 2 3 5 2" xfId="31212" xr:uid="{00000000-0005-0000-0000-0000918A0000}"/>
    <cellStyle name="Percent 6 2 3 2 3 6" xfId="13798" xr:uid="{00000000-0005-0000-0000-0000928A0000}"/>
    <cellStyle name="Percent 6 2 3 2 3 7" xfId="25453" xr:uid="{00000000-0005-0000-0000-0000938A0000}"/>
    <cellStyle name="Percent 6 2 3 2 3 8" xfId="38967" xr:uid="{00000000-0005-0000-0000-0000948A0000}"/>
    <cellStyle name="Percent 6 2 3 2 4" xfId="2072" xr:uid="{00000000-0005-0000-0000-0000958A0000}"/>
    <cellStyle name="Percent 6 2 3 2 4 2" xfId="2073" xr:uid="{00000000-0005-0000-0000-0000968A0000}"/>
    <cellStyle name="Percent 6 2 3 2 4 2 2" xfId="4014" xr:uid="{00000000-0005-0000-0000-0000978A0000}"/>
    <cellStyle name="Percent 6 2 3 2 4 2 2 2" xfId="8247" xr:uid="{00000000-0005-0000-0000-0000988A0000}"/>
    <cellStyle name="Percent 6 2 3 2 4 2 2 2 2" xfId="19569" xr:uid="{00000000-0005-0000-0000-0000998A0000}"/>
    <cellStyle name="Percent 6 2 3 2 4 2 2 2 3" xfId="31220" xr:uid="{00000000-0005-0000-0000-00009A8A0000}"/>
    <cellStyle name="Percent 6 2 3 2 4 2 2 2 4" xfId="38968" xr:uid="{00000000-0005-0000-0000-00009B8A0000}"/>
    <cellStyle name="Percent 6 2 3 2 4 2 2 3" xfId="13806" xr:uid="{00000000-0005-0000-0000-00009C8A0000}"/>
    <cellStyle name="Percent 6 2 3 2 4 2 2 4" xfId="25461" xr:uid="{00000000-0005-0000-0000-00009D8A0000}"/>
    <cellStyle name="Percent 6 2 3 2 4 2 2 5" xfId="38969" xr:uid="{00000000-0005-0000-0000-00009E8A0000}"/>
    <cellStyle name="Percent 6 2 3 2 4 2 3" xfId="6441" xr:uid="{00000000-0005-0000-0000-00009F8A0000}"/>
    <cellStyle name="Percent 6 2 3 2 4 2 3 2" xfId="19570" xr:uid="{00000000-0005-0000-0000-0000A08A0000}"/>
    <cellStyle name="Percent 6 2 3 2 4 2 3 2 2" xfId="31221" xr:uid="{00000000-0005-0000-0000-0000A18A0000}"/>
    <cellStyle name="Percent 6 2 3 2 4 2 3 3" xfId="13807" xr:uid="{00000000-0005-0000-0000-0000A28A0000}"/>
    <cellStyle name="Percent 6 2 3 2 4 2 3 4" xfId="25462" xr:uid="{00000000-0005-0000-0000-0000A38A0000}"/>
    <cellStyle name="Percent 6 2 3 2 4 2 3 5" xfId="38970" xr:uid="{00000000-0005-0000-0000-0000A48A0000}"/>
    <cellStyle name="Percent 6 2 3 2 4 2 4" xfId="19568" xr:uid="{00000000-0005-0000-0000-0000A58A0000}"/>
    <cellStyle name="Percent 6 2 3 2 4 2 4 2" xfId="31219" xr:uid="{00000000-0005-0000-0000-0000A68A0000}"/>
    <cellStyle name="Percent 6 2 3 2 4 2 5" xfId="13805" xr:uid="{00000000-0005-0000-0000-0000A78A0000}"/>
    <cellStyle name="Percent 6 2 3 2 4 2 6" xfId="25460" xr:uid="{00000000-0005-0000-0000-0000A88A0000}"/>
    <cellStyle name="Percent 6 2 3 2 4 2 7" xfId="38971" xr:uid="{00000000-0005-0000-0000-0000A98A0000}"/>
    <cellStyle name="Percent 6 2 3 2 4 3" xfId="4013" xr:uid="{00000000-0005-0000-0000-0000AA8A0000}"/>
    <cellStyle name="Percent 6 2 3 2 4 3 2" xfId="8246" xr:uid="{00000000-0005-0000-0000-0000AB8A0000}"/>
    <cellStyle name="Percent 6 2 3 2 4 3 2 2" xfId="19571" xr:uid="{00000000-0005-0000-0000-0000AC8A0000}"/>
    <cellStyle name="Percent 6 2 3 2 4 3 2 3" xfId="31222" xr:uid="{00000000-0005-0000-0000-0000AD8A0000}"/>
    <cellStyle name="Percent 6 2 3 2 4 3 2 4" xfId="38972" xr:uid="{00000000-0005-0000-0000-0000AE8A0000}"/>
    <cellStyle name="Percent 6 2 3 2 4 3 3" xfId="13808" xr:uid="{00000000-0005-0000-0000-0000AF8A0000}"/>
    <cellStyle name="Percent 6 2 3 2 4 3 4" xfId="25463" xr:uid="{00000000-0005-0000-0000-0000B08A0000}"/>
    <cellStyle name="Percent 6 2 3 2 4 3 5" xfId="38973" xr:uid="{00000000-0005-0000-0000-0000B18A0000}"/>
    <cellStyle name="Percent 6 2 3 2 4 4" xfId="5436" xr:uid="{00000000-0005-0000-0000-0000B28A0000}"/>
    <cellStyle name="Percent 6 2 3 2 4 4 2" xfId="19572" xr:uid="{00000000-0005-0000-0000-0000B38A0000}"/>
    <cellStyle name="Percent 6 2 3 2 4 4 2 2" xfId="31223" xr:uid="{00000000-0005-0000-0000-0000B48A0000}"/>
    <cellStyle name="Percent 6 2 3 2 4 4 3" xfId="13809" xr:uid="{00000000-0005-0000-0000-0000B58A0000}"/>
    <cellStyle name="Percent 6 2 3 2 4 4 4" xfId="25464" xr:uid="{00000000-0005-0000-0000-0000B68A0000}"/>
    <cellStyle name="Percent 6 2 3 2 4 4 5" xfId="38974" xr:uid="{00000000-0005-0000-0000-0000B78A0000}"/>
    <cellStyle name="Percent 6 2 3 2 4 5" xfId="19567" xr:uid="{00000000-0005-0000-0000-0000B88A0000}"/>
    <cellStyle name="Percent 6 2 3 2 4 5 2" xfId="31218" xr:uid="{00000000-0005-0000-0000-0000B98A0000}"/>
    <cellStyle name="Percent 6 2 3 2 4 6" xfId="13804" xr:uid="{00000000-0005-0000-0000-0000BA8A0000}"/>
    <cellStyle name="Percent 6 2 3 2 4 7" xfId="25459" xr:uid="{00000000-0005-0000-0000-0000BB8A0000}"/>
    <cellStyle name="Percent 6 2 3 2 4 8" xfId="38975" xr:uid="{00000000-0005-0000-0000-0000BC8A0000}"/>
    <cellStyle name="Percent 6 2 3 2 5" xfId="2074" xr:uid="{00000000-0005-0000-0000-0000BD8A0000}"/>
    <cellStyle name="Percent 6 2 3 2 5 2" xfId="4015" xr:uid="{00000000-0005-0000-0000-0000BE8A0000}"/>
    <cellStyle name="Percent 6 2 3 2 5 2 2" xfId="8248" xr:uid="{00000000-0005-0000-0000-0000BF8A0000}"/>
    <cellStyle name="Percent 6 2 3 2 5 2 2 2" xfId="19574" xr:uid="{00000000-0005-0000-0000-0000C08A0000}"/>
    <cellStyle name="Percent 6 2 3 2 5 2 2 3" xfId="31225" xr:uid="{00000000-0005-0000-0000-0000C18A0000}"/>
    <cellStyle name="Percent 6 2 3 2 5 2 2 4" xfId="38976" xr:uid="{00000000-0005-0000-0000-0000C28A0000}"/>
    <cellStyle name="Percent 6 2 3 2 5 2 3" xfId="13811" xr:uid="{00000000-0005-0000-0000-0000C38A0000}"/>
    <cellStyle name="Percent 6 2 3 2 5 2 4" xfId="25466" xr:uid="{00000000-0005-0000-0000-0000C48A0000}"/>
    <cellStyle name="Percent 6 2 3 2 5 2 5" xfId="38977" xr:uid="{00000000-0005-0000-0000-0000C58A0000}"/>
    <cellStyle name="Percent 6 2 3 2 5 3" xfId="6442" xr:uid="{00000000-0005-0000-0000-0000C68A0000}"/>
    <cellStyle name="Percent 6 2 3 2 5 3 2" xfId="19575" xr:uid="{00000000-0005-0000-0000-0000C78A0000}"/>
    <cellStyle name="Percent 6 2 3 2 5 3 2 2" xfId="31226" xr:uid="{00000000-0005-0000-0000-0000C88A0000}"/>
    <cellStyle name="Percent 6 2 3 2 5 3 3" xfId="13812" xr:uid="{00000000-0005-0000-0000-0000C98A0000}"/>
    <cellStyle name="Percent 6 2 3 2 5 3 4" xfId="25467" xr:uid="{00000000-0005-0000-0000-0000CA8A0000}"/>
    <cellStyle name="Percent 6 2 3 2 5 3 5" xfId="38978" xr:uid="{00000000-0005-0000-0000-0000CB8A0000}"/>
    <cellStyle name="Percent 6 2 3 2 5 4" xfId="19573" xr:uid="{00000000-0005-0000-0000-0000CC8A0000}"/>
    <cellStyle name="Percent 6 2 3 2 5 4 2" xfId="31224" xr:uid="{00000000-0005-0000-0000-0000CD8A0000}"/>
    <cellStyle name="Percent 6 2 3 2 5 5" xfId="13810" xr:uid="{00000000-0005-0000-0000-0000CE8A0000}"/>
    <cellStyle name="Percent 6 2 3 2 5 6" xfId="25465" xr:uid="{00000000-0005-0000-0000-0000CF8A0000}"/>
    <cellStyle name="Percent 6 2 3 2 5 7" xfId="38979" xr:uid="{00000000-0005-0000-0000-0000D08A0000}"/>
    <cellStyle name="Percent 6 2 3 2 6" xfId="4008" xr:uid="{00000000-0005-0000-0000-0000D18A0000}"/>
    <cellStyle name="Percent 6 2 3 2 6 2" xfId="8241" xr:uid="{00000000-0005-0000-0000-0000D28A0000}"/>
    <cellStyle name="Percent 6 2 3 2 6 2 2" xfId="19576" xr:uid="{00000000-0005-0000-0000-0000D38A0000}"/>
    <cellStyle name="Percent 6 2 3 2 6 2 3" xfId="31227" xr:uid="{00000000-0005-0000-0000-0000D48A0000}"/>
    <cellStyle name="Percent 6 2 3 2 6 2 4" xfId="38980" xr:uid="{00000000-0005-0000-0000-0000D58A0000}"/>
    <cellStyle name="Percent 6 2 3 2 6 3" xfId="13813" xr:uid="{00000000-0005-0000-0000-0000D68A0000}"/>
    <cellStyle name="Percent 6 2 3 2 6 4" xfId="25468" xr:uid="{00000000-0005-0000-0000-0000D78A0000}"/>
    <cellStyle name="Percent 6 2 3 2 6 5" xfId="38981" xr:uid="{00000000-0005-0000-0000-0000D88A0000}"/>
    <cellStyle name="Percent 6 2 3 2 7" xfId="4743" xr:uid="{00000000-0005-0000-0000-0000D98A0000}"/>
    <cellStyle name="Percent 6 2 3 2 7 2" xfId="19577" xr:uid="{00000000-0005-0000-0000-0000DA8A0000}"/>
    <cellStyle name="Percent 6 2 3 2 7 2 2" xfId="31228" xr:uid="{00000000-0005-0000-0000-0000DB8A0000}"/>
    <cellStyle name="Percent 6 2 3 2 7 3" xfId="13814" xr:uid="{00000000-0005-0000-0000-0000DC8A0000}"/>
    <cellStyle name="Percent 6 2 3 2 7 4" xfId="25469" xr:uid="{00000000-0005-0000-0000-0000DD8A0000}"/>
    <cellStyle name="Percent 6 2 3 2 7 5" xfId="38982" xr:uid="{00000000-0005-0000-0000-0000DE8A0000}"/>
    <cellStyle name="Percent 6 2 3 2 8" xfId="19554" xr:uid="{00000000-0005-0000-0000-0000DF8A0000}"/>
    <cellStyle name="Percent 6 2 3 2 8 2" xfId="31205" xr:uid="{00000000-0005-0000-0000-0000E08A0000}"/>
    <cellStyle name="Percent 6 2 3 2 9" xfId="13791" xr:uid="{00000000-0005-0000-0000-0000E18A0000}"/>
    <cellStyle name="Percent 6 2 3 3" xfId="2075" xr:uid="{00000000-0005-0000-0000-0000E28A0000}"/>
    <cellStyle name="Percent 6 2 3 3 2" xfId="2076" xr:uid="{00000000-0005-0000-0000-0000E38A0000}"/>
    <cellStyle name="Percent 6 2 3 3 2 2" xfId="4017" xr:uid="{00000000-0005-0000-0000-0000E48A0000}"/>
    <cellStyle name="Percent 6 2 3 3 2 2 2" xfId="8250" xr:uid="{00000000-0005-0000-0000-0000E58A0000}"/>
    <cellStyle name="Percent 6 2 3 3 2 2 2 2" xfId="19580" xr:uid="{00000000-0005-0000-0000-0000E68A0000}"/>
    <cellStyle name="Percent 6 2 3 3 2 2 2 3" xfId="31231" xr:uid="{00000000-0005-0000-0000-0000E78A0000}"/>
    <cellStyle name="Percent 6 2 3 3 2 2 2 4" xfId="38983" xr:uid="{00000000-0005-0000-0000-0000E88A0000}"/>
    <cellStyle name="Percent 6 2 3 3 2 2 3" xfId="13817" xr:uid="{00000000-0005-0000-0000-0000E98A0000}"/>
    <cellStyle name="Percent 6 2 3 3 2 2 4" xfId="25472" xr:uid="{00000000-0005-0000-0000-0000EA8A0000}"/>
    <cellStyle name="Percent 6 2 3 3 2 2 5" xfId="38984" xr:uid="{00000000-0005-0000-0000-0000EB8A0000}"/>
    <cellStyle name="Percent 6 2 3 3 2 3" xfId="6443" xr:uid="{00000000-0005-0000-0000-0000EC8A0000}"/>
    <cellStyle name="Percent 6 2 3 3 2 3 2" xfId="19581" xr:uid="{00000000-0005-0000-0000-0000ED8A0000}"/>
    <cellStyle name="Percent 6 2 3 3 2 3 2 2" xfId="31232" xr:uid="{00000000-0005-0000-0000-0000EE8A0000}"/>
    <cellStyle name="Percent 6 2 3 3 2 3 3" xfId="13818" xr:uid="{00000000-0005-0000-0000-0000EF8A0000}"/>
    <cellStyle name="Percent 6 2 3 3 2 3 4" xfId="25473" xr:uid="{00000000-0005-0000-0000-0000F08A0000}"/>
    <cellStyle name="Percent 6 2 3 3 2 3 5" xfId="38985" xr:uid="{00000000-0005-0000-0000-0000F18A0000}"/>
    <cellStyle name="Percent 6 2 3 3 2 4" xfId="19579" xr:uid="{00000000-0005-0000-0000-0000F28A0000}"/>
    <cellStyle name="Percent 6 2 3 3 2 4 2" xfId="31230" xr:uid="{00000000-0005-0000-0000-0000F38A0000}"/>
    <cellStyle name="Percent 6 2 3 3 2 5" xfId="13816" xr:uid="{00000000-0005-0000-0000-0000F48A0000}"/>
    <cellStyle name="Percent 6 2 3 3 2 6" xfId="25471" xr:uid="{00000000-0005-0000-0000-0000F58A0000}"/>
    <cellStyle name="Percent 6 2 3 3 2 7" xfId="38986" xr:uid="{00000000-0005-0000-0000-0000F68A0000}"/>
    <cellStyle name="Percent 6 2 3 3 3" xfId="4016" xr:uid="{00000000-0005-0000-0000-0000F78A0000}"/>
    <cellStyle name="Percent 6 2 3 3 3 2" xfId="8249" xr:uid="{00000000-0005-0000-0000-0000F88A0000}"/>
    <cellStyle name="Percent 6 2 3 3 3 2 2" xfId="19582" xr:uid="{00000000-0005-0000-0000-0000F98A0000}"/>
    <cellStyle name="Percent 6 2 3 3 3 2 3" xfId="31233" xr:uid="{00000000-0005-0000-0000-0000FA8A0000}"/>
    <cellStyle name="Percent 6 2 3 3 3 2 4" xfId="38987" xr:uid="{00000000-0005-0000-0000-0000FB8A0000}"/>
    <cellStyle name="Percent 6 2 3 3 3 3" xfId="13819" xr:uid="{00000000-0005-0000-0000-0000FC8A0000}"/>
    <cellStyle name="Percent 6 2 3 3 3 4" xfId="25474" xr:uid="{00000000-0005-0000-0000-0000FD8A0000}"/>
    <cellStyle name="Percent 6 2 3 3 3 5" xfId="38988" xr:uid="{00000000-0005-0000-0000-0000FE8A0000}"/>
    <cellStyle name="Percent 6 2 3 3 4" xfId="5140" xr:uid="{00000000-0005-0000-0000-0000FF8A0000}"/>
    <cellStyle name="Percent 6 2 3 3 4 2" xfId="19583" xr:uid="{00000000-0005-0000-0000-0000008B0000}"/>
    <cellStyle name="Percent 6 2 3 3 4 2 2" xfId="31234" xr:uid="{00000000-0005-0000-0000-0000018B0000}"/>
    <cellStyle name="Percent 6 2 3 3 4 3" xfId="13820" xr:uid="{00000000-0005-0000-0000-0000028B0000}"/>
    <cellStyle name="Percent 6 2 3 3 4 4" xfId="25475" xr:uid="{00000000-0005-0000-0000-0000038B0000}"/>
    <cellStyle name="Percent 6 2 3 3 4 5" xfId="38989" xr:uid="{00000000-0005-0000-0000-0000048B0000}"/>
    <cellStyle name="Percent 6 2 3 3 5" xfId="19578" xr:uid="{00000000-0005-0000-0000-0000058B0000}"/>
    <cellStyle name="Percent 6 2 3 3 5 2" xfId="31229" xr:uid="{00000000-0005-0000-0000-0000068B0000}"/>
    <cellStyle name="Percent 6 2 3 3 6" xfId="13815" xr:uid="{00000000-0005-0000-0000-0000078B0000}"/>
    <cellStyle name="Percent 6 2 3 3 7" xfId="25470" xr:uid="{00000000-0005-0000-0000-0000088B0000}"/>
    <cellStyle name="Percent 6 2 3 3 8" xfId="38990" xr:uid="{00000000-0005-0000-0000-0000098B0000}"/>
    <cellStyle name="Percent 6 2 3 4" xfId="2077" xr:uid="{00000000-0005-0000-0000-00000A8B0000}"/>
    <cellStyle name="Percent 6 2 3 4 2" xfId="2078" xr:uid="{00000000-0005-0000-0000-00000B8B0000}"/>
    <cellStyle name="Percent 6 2 3 4 2 2" xfId="4019" xr:uid="{00000000-0005-0000-0000-00000C8B0000}"/>
    <cellStyle name="Percent 6 2 3 4 2 2 2" xfId="8252" xr:uid="{00000000-0005-0000-0000-00000D8B0000}"/>
    <cellStyle name="Percent 6 2 3 4 2 2 2 2" xfId="19586" xr:uid="{00000000-0005-0000-0000-00000E8B0000}"/>
    <cellStyle name="Percent 6 2 3 4 2 2 2 3" xfId="31237" xr:uid="{00000000-0005-0000-0000-00000F8B0000}"/>
    <cellStyle name="Percent 6 2 3 4 2 2 2 4" xfId="38991" xr:uid="{00000000-0005-0000-0000-0000108B0000}"/>
    <cellStyle name="Percent 6 2 3 4 2 2 3" xfId="13823" xr:uid="{00000000-0005-0000-0000-0000118B0000}"/>
    <cellStyle name="Percent 6 2 3 4 2 2 4" xfId="25478" xr:uid="{00000000-0005-0000-0000-0000128B0000}"/>
    <cellStyle name="Percent 6 2 3 4 2 2 5" xfId="38992" xr:uid="{00000000-0005-0000-0000-0000138B0000}"/>
    <cellStyle name="Percent 6 2 3 4 2 3" xfId="6444" xr:uid="{00000000-0005-0000-0000-0000148B0000}"/>
    <cellStyle name="Percent 6 2 3 4 2 3 2" xfId="19587" xr:uid="{00000000-0005-0000-0000-0000158B0000}"/>
    <cellStyle name="Percent 6 2 3 4 2 3 2 2" xfId="31238" xr:uid="{00000000-0005-0000-0000-0000168B0000}"/>
    <cellStyle name="Percent 6 2 3 4 2 3 3" xfId="13824" xr:uid="{00000000-0005-0000-0000-0000178B0000}"/>
    <cellStyle name="Percent 6 2 3 4 2 3 4" xfId="25479" xr:uid="{00000000-0005-0000-0000-0000188B0000}"/>
    <cellStyle name="Percent 6 2 3 4 2 3 5" xfId="38993" xr:uid="{00000000-0005-0000-0000-0000198B0000}"/>
    <cellStyle name="Percent 6 2 3 4 2 4" xfId="19585" xr:uid="{00000000-0005-0000-0000-00001A8B0000}"/>
    <cellStyle name="Percent 6 2 3 4 2 4 2" xfId="31236" xr:uid="{00000000-0005-0000-0000-00001B8B0000}"/>
    <cellStyle name="Percent 6 2 3 4 2 5" xfId="13822" xr:uid="{00000000-0005-0000-0000-00001C8B0000}"/>
    <cellStyle name="Percent 6 2 3 4 2 6" xfId="25477" xr:uid="{00000000-0005-0000-0000-00001D8B0000}"/>
    <cellStyle name="Percent 6 2 3 4 2 7" xfId="38994" xr:uid="{00000000-0005-0000-0000-00001E8B0000}"/>
    <cellStyle name="Percent 6 2 3 4 3" xfId="4018" xr:uid="{00000000-0005-0000-0000-00001F8B0000}"/>
    <cellStyle name="Percent 6 2 3 4 3 2" xfId="8251" xr:uid="{00000000-0005-0000-0000-0000208B0000}"/>
    <cellStyle name="Percent 6 2 3 4 3 2 2" xfId="19588" xr:uid="{00000000-0005-0000-0000-0000218B0000}"/>
    <cellStyle name="Percent 6 2 3 4 3 2 3" xfId="31239" xr:uid="{00000000-0005-0000-0000-0000228B0000}"/>
    <cellStyle name="Percent 6 2 3 4 3 2 4" xfId="38995" xr:uid="{00000000-0005-0000-0000-0000238B0000}"/>
    <cellStyle name="Percent 6 2 3 4 3 3" xfId="13825" xr:uid="{00000000-0005-0000-0000-0000248B0000}"/>
    <cellStyle name="Percent 6 2 3 4 3 4" xfId="25480" xr:uid="{00000000-0005-0000-0000-0000258B0000}"/>
    <cellStyle name="Percent 6 2 3 4 3 5" xfId="38996" xr:uid="{00000000-0005-0000-0000-0000268B0000}"/>
    <cellStyle name="Percent 6 2 3 4 4" xfId="4898" xr:uid="{00000000-0005-0000-0000-0000278B0000}"/>
    <cellStyle name="Percent 6 2 3 4 4 2" xfId="19589" xr:uid="{00000000-0005-0000-0000-0000288B0000}"/>
    <cellStyle name="Percent 6 2 3 4 4 2 2" xfId="31240" xr:uid="{00000000-0005-0000-0000-0000298B0000}"/>
    <cellStyle name="Percent 6 2 3 4 4 3" xfId="13826" xr:uid="{00000000-0005-0000-0000-00002A8B0000}"/>
    <cellStyle name="Percent 6 2 3 4 4 4" xfId="25481" xr:uid="{00000000-0005-0000-0000-00002B8B0000}"/>
    <cellStyle name="Percent 6 2 3 4 4 5" xfId="38997" xr:uid="{00000000-0005-0000-0000-00002C8B0000}"/>
    <cellStyle name="Percent 6 2 3 4 5" xfId="19584" xr:uid="{00000000-0005-0000-0000-00002D8B0000}"/>
    <cellStyle name="Percent 6 2 3 4 5 2" xfId="31235" xr:uid="{00000000-0005-0000-0000-00002E8B0000}"/>
    <cellStyle name="Percent 6 2 3 4 6" xfId="13821" xr:uid="{00000000-0005-0000-0000-00002F8B0000}"/>
    <cellStyle name="Percent 6 2 3 4 7" xfId="25476" xr:uid="{00000000-0005-0000-0000-0000308B0000}"/>
    <cellStyle name="Percent 6 2 3 4 8" xfId="38998" xr:uid="{00000000-0005-0000-0000-0000318B0000}"/>
    <cellStyle name="Percent 6 2 3 5" xfId="2079" xr:uid="{00000000-0005-0000-0000-0000328B0000}"/>
    <cellStyle name="Percent 6 2 3 5 2" xfId="2080" xr:uid="{00000000-0005-0000-0000-0000338B0000}"/>
    <cellStyle name="Percent 6 2 3 5 2 2" xfId="4021" xr:uid="{00000000-0005-0000-0000-0000348B0000}"/>
    <cellStyle name="Percent 6 2 3 5 2 2 2" xfId="8254" xr:uid="{00000000-0005-0000-0000-0000358B0000}"/>
    <cellStyle name="Percent 6 2 3 5 2 2 2 2" xfId="19592" xr:uid="{00000000-0005-0000-0000-0000368B0000}"/>
    <cellStyle name="Percent 6 2 3 5 2 2 2 3" xfId="31243" xr:uid="{00000000-0005-0000-0000-0000378B0000}"/>
    <cellStyle name="Percent 6 2 3 5 2 2 2 4" xfId="38999" xr:uid="{00000000-0005-0000-0000-0000388B0000}"/>
    <cellStyle name="Percent 6 2 3 5 2 2 3" xfId="13829" xr:uid="{00000000-0005-0000-0000-0000398B0000}"/>
    <cellStyle name="Percent 6 2 3 5 2 2 4" xfId="25484" xr:uid="{00000000-0005-0000-0000-00003A8B0000}"/>
    <cellStyle name="Percent 6 2 3 5 2 2 5" xfId="39000" xr:uid="{00000000-0005-0000-0000-00003B8B0000}"/>
    <cellStyle name="Percent 6 2 3 5 2 3" xfId="6445" xr:uid="{00000000-0005-0000-0000-00003C8B0000}"/>
    <cellStyle name="Percent 6 2 3 5 2 3 2" xfId="19593" xr:uid="{00000000-0005-0000-0000-00003D8B0000}"/>
    <cellStyle name="Percent 6 2 3 5 2 3 2 2" xfId="31244" xr:uid="{00000000-0005-0000-0000-00003E8B0000}"/>
    <cellStyle name="Percent 6 2 3 5 2 3 3" xfId="13830" xr:uid="{00000000-0005-0000-0000-00003F8B0000}"/>
    <cellStyle name="Percent 6 2 3 5 2 3 4" xfId="25485" xr:uid="{00000000-0005-0000-0000-0000408B0000}"/>
    <cellStyle name="Percent 6 2 3 5 2 3 5" xfId="39001" xr:uid="{00000000-0005-0000-0000-0000418B0000}"/>
    <cellStyle name="Percent 6 2 3 5 2 4" xfId="19591" xr:uid="{00000000-0005-0000-0000-0000428B0000}"/>
    <cellStyle name="Percent 6 2 3 5 2 4 2" xfId="31242" xr:uid="{00000000-0005-0000-0000-0000438B0000}"/>
    <cellStyle name="Percent 6 2 3 5 2 5" xfId="13828" xr:uid="{00000000-0005-0000-0000-0000448B0000}"/>
    <cellStyle name="Percent 6 2 3 5 2 6" xfId="25483" xr:uid="{00000000-0005-0000-0000-0000458B0000}"/>
    <cellStyle name="Percent 6 2 3 5 2 7" xfId="39002" xr:uid="{00000000-0005-0000-0000-0000468B0000}"/>
    <cellStyle name="Percent 6 2 3 5 3" xfId="4020" xr:uid="{00000000-0005-0000-0000-0000478B0000}"/>
    <cellStyle name="Percent 6 2 3 5 3 2" xfId="8253" xr:uid="{00000000-0005-0000-0000-0000488B0000}"/>
    <cellStyle name="Percent 6 2 3 5 3 2 2" xfId="19594" xr:uid="{00000000-0005-0000-0000-0000498B0000}"/>
    <cellStyle name="Percent 6 2 3 5 3 2 3" xfId="31245" xr:uid="{00000000-0005-0000-0000-00004A8B0000}"/>
    <cellStyle name="Percent 6 2 3 5 3 2 4" xfId="39003" xr:uid="{00000000-0005-0000-0000-00004B8B0000}"/>
    <cellStyle name="Percent 6 2 3 5 3 3" xfId="13831" xr:uid="{00000000-0005-0000-0000-00004C8B0000}"/>
    <cellStyle name="Percent 6 2 3 5 3 4" xfId="25486" xr:uid="{00000000-0005-0000-0000-00004D8B0000}"/>
    <cellStyle name="Percent 6 2 3 5 3 5" xfId="39004" xr:uid="{00000000-0005-0000-0000-00004E8B0000}"/>
    <cellStyle name="Percent 6 2 3 5 4" xfId="5349" xr:uid="{00000000-0005-0000-0000-00004F8B0000}"/>
    <cellStyle name="Percent 6 2 3 5 4 2" xfId="19595" xr:uid="{00000000-0005-0000-0000-0000508B0000}"/>
    <cellStyle name="Percent 6 2 3 5 4 2 2" xfId="31246" xr:uid="{00000000-0005-0000-0000-0000518B0000}"/>
    <cellStyle name="Percent 6 2 3 5 4 3" xfId="13832" xr:uid="{00000000-0005-0000-0000-0000528B0000}"/>
    <cellStyle name="Percent 6 2 3 5 4 4" xfId="25487" xr:uid="{00000000-0005-0000-0000-0000538B0000}"/>
    <cellStyle name="Percent 6 2 3 5 4 5" xfId="39005" xr:uid="{00000000-0005-0000-0000-0000548B0000}"/>
    <cellStyle name="Percent 6 2 3 5 5" xfId="19590" xr:uid="{00000000-0005-0000-0000-0000558B0000}"/>
    <cellStyle name="Percent 6 2 3 5 5 2" xfId="31241" xr:uid="{00000000-0005-0000-0000-0000568B0000}"/>
    <cellStyle name="Percent 6 2 3 5 6" xfId="13827" xr:uid="{00000000-0005-0000-0000-0000578B0000}"/>
    <cellStyle name="Percent 6 2 3 5 7" xfId="25482" xr:uid="{00000000-0005-0000-0000-0000588B0000}"/>
    <cellStyle name="Percent 6 2 3 5 8" xfId="39006" xr:uid="{00000000-0005-0000-0000-0000598B0000}"/>
    <cellStyle name="Percent 6 2 3 6" xfId="2081" xr:uid="{00000000-0005-0000-0000-00005A8B0000}"/>
    <cellStyle name="Percent 6 2 3 6 2" xfId="4022" xr:uid="{00000000-0005-0000-0000-00005B8B0000}"/>
    <cellStyle name="Percent 6 2 3 6 2 2" xfId="8255" xr:uid="{00000000-0005-0000-0000-00005C8B0000}"/>
    <cellStyle name="Percent 6 2 3 6 2 2 2" xfId="19597" xr:uid="{00000000-0005-0000-0000-00005D8B0000}"/>
    <cellStyle name="Percent 6 2 3 6 2 2 3" xfId="31248" xr:uid="{00000000-0005-0000-0000-00005E8B0000}"/>
    <cellStyle name="Percent 6 2 3 6 2 2 4" xfId="39007" xr:uid="{00000000-0005-0000-0000-00005F8B0000}"/>
    <cellStyle name="Percent 6 2 3 6 2 3" xfId="13834" xr:uid="{00000000-0005-0000-0000-0000608B0000}"/>
    <cellStyle name="Percent 6 2 3 6 2 4" xfId="25489" xr:uid="{00000000-0005-0000-0000-0000618B0000}"/>
    <cellStyle name="Percent 6 2 3 6 2 5" xfId="39008" xr:uid="{00000000-0005-0000-0000-0000628B0000}"/>
    <cellStyle name="Percent 6 2 3 6 3" xfId="6446" xr:uid="{00000000-0005-0000-0000-0000638B0000}"/>
    <cellStyle name="Percent 6 2 3 6 3 2" xfId="19598" xr:uid="{00000000-0005-0000-0000-0000648B0000}"/>
    <cellStyle name="Percent 6 2 3 6 3 2 2" xfId="31249" xr:uid="{00000000-0005-0000-0000-0000658B0000}"/>
    <cellStyle name="Percent 6 2 3 6 3 3" xfId="13835" xr:uid="{00000000-0005-0000-0000-0000668B0000}"/>
    <cellStyle name="Percent 6 2 3 6 3 4" xfId="25490" xr:uid="{00000000-0005-0000-0000-0000678B0000}"/>
    <cellStyle name="Percent 6 2 3 6 3 5" xfId="39009" xr:uid="{00000000-0005-0000-0000-0000688B0000}"/>
    <cellStyle name="Percent 6 2 3 6 4" xfId="19596" xr:uid="{00000000-0005-0000-0000-0000698B0000}"/>
    <cellStyle name="Percent 6 2 3 6 4 2" xfId="31247" xr:uid="{00000000-0005-0000-0000-00006A8B0000}"/>
    <cellStyle name="Percent 6 2 3 6 5" xfId="13833" xr:uid="{00000000-0005-0000-0000-00006B8B0000}"/>
    <cellStyle name="Percent 6 2 3 6 6" xfId="25488" xr:uid="{00000000-0005-0000-0000-00006C8B0000}"/>
    <cellStyle name="Percent 6 2 3 6 7" xfId="39010" xr:uid="{00000000-0005-0000-0000-00006D8B0000}"/>
    <cellStyle name="Percent 6 2 3 7" xfId="4007" xr:uid="{00000000-0005-0000-0000-00006E8B0000}"/>
    <cellStyle name="Percent 6 2 3 7 2" xfId="8240" xr:uid="{00000000-0005-0000-0000-00006F8B0000}"/>
    <cellStyle name="Percent 6 2 3 7 2 2" xfId="19599" xr:uid="{00000000-0005-0000-0000-0000708B0000}"/>
    <cellStyle name="Percent 6 2 3 7 2 3" xfId="31250" xr:uid="{00000000-0005-0000-0000-0000718B0000}"/>
    <cellStyle name="Percent 6 2 3 7 2 4" xfId="39011" xr:uid="{00000000-0005-0000-0000-0000728B0000}"/>
    <cellStyle name="Percent 6 2 3 7 3" xfId="13836" xr:uid="{00000000-0005-0000-0000-0000738B0000}"/>
    <cellStyle name="Percent 6 2 3 7 4" xfId="25491" xr:uid="{00000000-0005-0000-0000-0000748B0000}"/>
    <cellStyle name="Percent 6 2 3 7 5" xfId="39012" xr:uid="{00000000-0005-0000-0000-0000758B0000}"/>
    <cellStyle name="Percent 6 2 3 8" xfId="4656" xr:uid="{00000000-0005-0000-0000-0000768B0000}"/>
    <cellStyle name="Percent 6 2 3 8 2" xfId="19600" xr:uid="{00000000-0005-0000-0000-0000778B0000}"/>
    <cellStyle name="Percent 6 2 3 8 2 2" xfId="31251" xr:uid="{00000000-0005-0000-0000-0000788B0000}"/>
    <cellStyle name="Percent 6 2 3 8 3" xfId="13837" xr:uid="{00000000-0005-0000-0000-0000798B0000}"/>
    <cellStyle name="Percent 6 2 3 8 4" xfId="25492" xr:uid="{00000000-0005-0000-0000-00007A8B0000}"/>
    <cellStyle name="Percent 6 2 3 8 5" xfId="39013" xr:uid="{00000000-0005-0000-0000-00007B8B0000}"/>
    <cellStyle name="Percent 6 2 3 9" xfId="19553" xr:uid="{00000000-0005-0000-0000-00007C8B0000}"/>
    <cellStyle name="Percent 6 2 3 9 2" xfId="31204" xr:uid="{00000000-0005-0000-0000-00007D8B0000}"/>
    <cellStyle name="Percent 6 2 4" xfId="2082" xr:uid="{00000000-0005-0000-0000-00007E8B0000}"/>
    <cellStyle name="Percent 6 2 4 10" xfId="13838" xr:uid="{00000000-0005-0000-0000-00007F8B0000}"/>
    <cellStyle name="Percent 6 2 4 11" xfId="25493" xr:uid="{00000000-0005-0000-0000-0000808B0000}"/>
    <cellStyle name="Percent 6 2 4 12" xfId="39014" xr:uid="{00000000-0005-0000-0000-0000818B0000}"/>
    <cellStyle name="Percent 6 2 4 2" xfId="2083" xr:uid="{00000000-0005-0000-0000-0000828B0000}"/>
    <cellStyle name="Percent 6 2 4 2 10" xfId="25494" xr:uid="{00000000-0005-0000-0000-0000838B0000}"/>
    <cellStyle name="Percent 6 2 4 2 11" xfId="39015" xr:uid="{00000000-0005-0000-0000-0000848B0000}"/>
    <cellStyle name="Percent 6 2 4 2 2" xfId="2084" xr:uid="{00000000-0005-0000-0000-0000858B0000}"/>
    <cellStyle name="Percent 6 2 4 2 2 2" xfId="2085" xr:uid="{00000000-0005-0000-0000-0000868B0000}"/>
    <cellStyle name="Percent 6 2 4 2 2 2 2" xfId="4026" xr:uid="{00000000-0005-0000-0000-0000878B0000}"/>
    <cellStyle name="Percent 6 2 4 2 2 2 2 2" xfId="8259" xr:uid="{00000000-0005-0000-0000-0000888B0000}"/>
    <cellStyle name="Percent 6 2 4 2 2 2 2 2 2" xfId="19605" xr:uid="{00000000-0005-0000-0000-0000898B0000}"/>
    <cellStyle name="Percent 6 2 4 2 2 2 2 2 3" xfId="31256" xr:uid="{00000000-0005-0000-0000-00008A8B0000}"/>
    <cellStyle name="Percent 6 2 4 2 2 2 2 2 4" xfId="39016" xr:uid="{00000000-0005-0000-0000-00008B8B0000}"/>
    <cellStyle name="Percent 6 2 4 2 2 2 2 3" xfId="13842" xr:uid="{00000000-0005-0000-0000-00008C8B0000}"/>
    <cellStyle name="Percent 6 2 4 2 2 2 2 4" xfId="25497" xr:uid="{00000000-0005-0000-0000-00008D8B0000}"/>
    <cellStyle name="Percent 6 2 4 2 2 2 2 5" xfId="39017" xr:uid="{00000000-0005-0000-0000-00008E8B0000}"/>
    <cellStyle name="Percent 6 2 4 2 2 2 3" xfId="6447" xr:uid="{00000000-0005-0000-0000-00008F8B0000}"/>
    <cellStyle name="Percent 6 2 4 2 2 2 3 2" xfId="19606" xr:uid="{00000000-0005-0000-0000-0000908B0000}"/>
    <cellStyle name="Percent 6 2 4 2 2 2 3 2 2" xfId="31257" xr:uid="{00000000-0005-0000-0000-0000918B0000}"/>
    <cellStyle name="Percent 6 2 4 2 2 2 3 3" xfId="13843" xr:uid="{00000000-0005-0000-0000-0000928B0000}"/>
    <cellStyle name="Percent 6 2 4 2 2 2 3 4" xfId="25498" xr:uid="{00000000-0005-0000-0000-0000938B0000}"/>
    <cellStyle name="Percent 6 2 4 2 2 2 3 5" xfId="39018" xr:uid="{00000000-0005-0000-0000-0000948B0000}"/>
    <cellStyle name="Percent 6 2 4 2 2 2 4" xfId="19604" xr:uid="{00000000-0005-0000-0000-0000958B0000}"/>
    <cellStyle name="Percent 6 2 4 2 2 2 4 2" xfId="31255" xr:uid="{00000000-0005-0000-0000-0000968B0000}"/>
    <cellStyle name="Percent 6 2 4 2 2 2 5" xfId="13841" xr:uid="{00000000-0005-0000-0000-0000978B0000}"/>
    <cellStyle name="Percent 6 2 4 2 2 2 6" xfId="25496" xr:uid="{00000000-0005-0000-0000-0000988B0000}"/>
    <cellStyle name="Percent 6 2 4 2 2 2 7" xfId="39019" xr:uid="{00000000-0005-0000-0000-0000998B0000}"/>
    <cellStyle name="Percent 6 2 4 2 2 3" xfId="4025" xr:uid="{00000000-0005-0000-0000-00009A8B0000}"/>
    <cellStyle name="Percent 6 2 4 2 2 3 2" xfId="8258" xr:uid="{00000000-0005-0000-0000-00009B8B0000}"/>
    <cellStyle name="Percent 6 2 4 2 2 3 2 2" xfId="19607" xr:uid="{00000000-0005-0000-0000-00009C8B0000}"/>
    <cellStyle name="Percent 6 2 4 2 2 3 2 3" xfId="31258" xr:uid="{00000000-0005-0000-0000-00009D8B0000}"/>
    <cellStyle name="Percent 6 2 4 2 2 3 2 4" xfId="39020" xr:uid="{00000000-0005-0000-0000-00009E8B0000}"/>
    <cellStyle name="Percent 6 2 4 2 2 3 3" xfId="13844" xr:uid="{00000000-0005-0000-0000-00009F8B0000}"/>
    <cellStyle name="Percent 6 2 4 2 2 3 4" xfId="25499" xr:uid="{00000000-0005-0000-0000-0000A08B0000}"/>
    <cellStyle name="Percent 6 2 4 2 2 3 5" xfId="39021" xr:uid="{00000000-0005-0000-0000-0000A18B0000}"/>
    <cellStyle name="Percent 6 2 4 2 2 4" xfId="5241" xr:uid="{00000000-0005-0000-0000-0000A28B0000}"/>
    <cellStyle name="Percent 6 2 4 2 2 4 2" xfId="19608" xr:uid="{00000000-0005-0000-0000-0000A38B0000}"/>
    <cellStyle name="Percent 6 2 4 2 2 4 2 2" xfId="31259" xr:uid="{00000000-0005-0000-0000-0000A48B0000}"/>
    <cellStyle name="Percent 6 2 4 2 2 4 3" xfId="13845" xr:uid="{00000000-0005-0000-0000-0000A58B0000}"/>
    <cellStyle name="Percent 6 2 4 2 2 4 4" xfId="25500" xr:uid="{00000000-0005-0000-0000-0000A68B0000}"/>
    <cellStyle name="Percent 6 2 4 2 2 4 5" xfId="39022" xr:uid="{00000000-0005-0000-0000-0000A78B0000}"/>
    <cellStyle name="Percent 6 2 4 2 2 5" xfId="19603" xr:uid="{00000000-0005-0000-0000-0000A88B0000}"/>
    <cellStyle name="Percent 6 2 4 2 2 5 2" xfId="31254" xr:uid="{00000000-0005-0000-0000-0000A98B0000}"/>
    <cellStyle name="Percent 6 2 4 2 2 6" xfId="13840" xr:uid="{00000000-0005-0000-0000-0000AA8B0000}"/>
    <cellStyle name="Percent 6 2 4 2 2 7" xfId="25495" xr:uid="{00000000-0005-0000-0000-0000AB8B0000}"/>
    <cellStyle name="Percent 6 2 4 2 2 8" xfId="39023" xr:uid="{00000000-0005-0000-0000-0000AC8B0000}"/>
    <cellStyle name="Percent 6 2 4 2 3" xfId="2086" xr:uid="{00000000-0005-0000-0000-0000AD8B0000}"/>
    <cellStyle name="Percent 6 2 4 2 3 2" xfId="2087" xr:uid="{00000000-0005-0000-0000-0000AE8B0000}"/>
    <cellStyle name="Percent 6 2 4 2 3 2 2" xfId="4028" xr:uid="{00000000-0005-0000-0000-0000AF8B0000}"/>
    <cellStyle name="Percent 6 2 4 2 3 2 2 2" xfId="8261" xr:uid="{00000000-0005-0000-0000-0000B08B0000}"/>
    <cellStyle name="Percent 6 2 4 2 3 2 2 2 2" xfId="19611" xr:uid="{00000000-0005-0000-0000-0000B18B0000}"/>
    <cellStyle name="Percent 6 2 4 2 3 2 2 2 3" xfId="31262" xr:uid="{00000000-0005-0000-0000-0000B28B0000}"/>
    <cellStyle name="Percent 6 2 4 2 3 2 2 2 4" xfId="39024" xr:uid="{00000000-0005-0000-0000-0000B38B0000}"/>
    <cellStyle name="Percent 6 2 4 2 3 2 2 3" xfId="13848" xr:uid="{00000000-0005-0000-0000-0000B48B0000}"/>
    <cellStyle name="Percent 6 2 4 2 3 2 2 4" xfId="25503" xr:uid="{00000000-0005-0000-0000-0000B58B0000}"/>
    <cellStyle name="Percent 6 2 4 2 3 2 2 5" xfId="39025" xr:uid="{00000000-0005-0000-0000-0000B68B0000}"/>
    <cellStyle name="Percent 6 2 4 2 3 2 3" xfId="6448" xr:uid="{00000000-0005-0000-0000-0000B78B0000}"/>
    <cellStyle name="Percent 6 2 4 2 3 2 3 2" xfId="19612" xr:uid="{00000000-0005-0000-0000-0000B88B0000}"/>
    <cellStyle name="Percent 6 2 4 2 3 2 3 2 2" xfId="31263" xr:uid="{00000000-0005-0000-0000-0000B98B0000}"/>
    <cellStyle name="Percent 6 2 4 2 3 2 3 3" xfId="13849" xr:uid="{00000000-0005-0000-0000-0000BA8B0000}"/>
    <cellStyle name="Percent 6 2 4 2 3 2 3 4" xfId="25504" xr:uid="{00000000-0005-0000-0000-0000BB8B0000}"/>
    <cellStyle name="Percent 6 2 4 2 3 2 3 5" xfId="39026" xr:uid="{00000000-0005-0000-0000-0000BC8B0000}"/>
    <cellStyle name="Percent 6 2 4 2 3 2 4" xfId="19610" xr:uid="{00000000-0005-0000-0000-0000BD8B0000}"/>
    <cellStyle name="Percent 6 2 4 2 3 2 4 2" xfId="31261" xr:uid="{00000000-0005-0000-0000-0000BE8B0000}"/>
    <cellStyle name="Percent 6 2 4 2 3 2 5" xfId="13847" xr:uid="{00000000-0005-0000-0000-0000BF8B0000}"/>
    <cellStyle name="Percent 6 2 4 2 3 2 6" xfId="25502" xr:uid="{00000000-0005-0000-0000-0000C08B0000}"/>
    <cellStyle name="Percent 6 2 4 2 3 2 7" xfId="39027" xr:uid="{00000000-0005-0000-0000-0000C18B0000}"/>
    <cellStyle name="Percent 6 2 4 2 3 3" xfId="4027" xr:uid="{00000000-0005-0000-0000-0000C28B0000}"/>
    <cellStyle name="Percent 6 2 4 2 3 3 2" xfId="8260" xr:uid="{00000000-0005-0000-0000-0000C38B0000}"/>
    <cellStyle name="Percent 6 2 4 2 3 3 2 2" xfId="19613" xr:uid="{00000000-0005-0000-0000-0000C48B0000}"/>
    <cellStyle name="Percent 6 2 4 2 3 3 2 3" xfId="31264" xr:uid="{00000000-0005-0000-0000-0000C58B0000}"/>
    <cellStyle name="Percent 6 2 4 2 3 3 2 4" xfId="39028" xr:uid="{00000000-0005-0000-0000-0000C68B0000}"/>
    <cellStyle name="Percent 6 2 4 2 3 3 3" xfId="13850" xr:uid="{00000000-0005-0000-0000-0000C78B0000}"/>
    <cellStyle name="Percent 6 2 4 2 3 3 4" xfId="25505" xr:uid="{00000000-0005-0000-0000-0000C88B0000}"/>
    <cellStyle name="Percent 6 2 4 2 3 3 5" xfId="39029" xr:uid="{00000000-0005-0000-0000-0000C98B0000}"/>
    <cellStyle name="Percent 6 2 4 2 3 4" xfId="4999" xr:uid="{00000000-0005-0000-0000-0000CA8B0000}"/>
    <cellStyle name="Percent 6 2 4 2 3 4 2" xfId="19614" xr:uid="{00000000-0005-0000-0000-0000CB8B0000}"/>
    <cellStyle name="Percent 6 2 4 2 3 4 2 2" xfId="31265" xr:uid="{00000000-0005-0000-0000-0000CC8B0000}"/>
    <cellStyle name="Percent 6 2 4 2 3 4 3" xfId="13851" xr:uid="{00000000-0005-0000-0000-0000CD8B0000}"/>
    <cellStyle name="Percent 6 2 4 2 3 4 4" xfId="25506" xr:uid="{00000000-0005-0000-0000-0000CE8B0000}"/>
    <cellStyle name="Percent 6 2 4 2 3 4 5" xfId="39030" xr:uid="{00000000-0005-0000-0000-0000CF8B0000}"/>
    <cellStyle name="Percent 6 2 4 2 3 5" xfId="19609" xr:uid="{00000000-0005-0000-0000-0000D08B0000}"/>
    <cellStyle name="Percent 6 2 4 2 3 5 2" xfId="31260" xr:uid="{00000000-0005-0000-0000-0000D18B0000}"/>
    <cellStyle name="Percent 6 2 4 2 3 6" xfId="13846" xr:uid="{00000000-0005-0000-0000-0000D28B0000}"/>
    <cellStyle name="Percent 6 2 4 2 3 7" xfId="25501" xr:uid="{00000000-0005-0000-0000-0000D38B0000}"/>
    <cellStyle name="Percent 6 2 4 2 3 8" xfId="39031" xr:uid="{00000000-0005-0000-0000-0000D48B0000}"/>
    <cellStyle name="Percent 6 2 4 2 4" xfId="2088" xr:uid="{00000000-0005-0000-0000-0000D58B0000}"/>
    <cellStyle name="Percent 6 2 4 2 4 2" xfId="2089" xr:uid="{00000000-0005-0000-0000-0000D68B0000}"/>
    <cellStyle name="Percent 6 2 4 2 4 2 2" xfId="4030" xr:uid="{00000000-0005-0000-0000-0000D78B0000}"/>
    <cellStyle name="Percent 6 2 4 2 4 2 2 2" xfId="8263" xr:uid="{00000000-0005-0000-0000-0000D88B0000}"/>
    <cellStyle name="Percent 6 2 4 2 4 2 2 2 2" xfId="19617" xr:uid="{00000000-0005-0000-0000-0000D98B0000}"/>
    <cellStyle name="Percent 6 2 4 2 4 2 2 2 3" xfId="31268" xr:uid="{00000000-0005-0000-0000-0000DA8B0000}"/>
    <cellStyle name="Percent 6 2 4 2 4 2 2 2 4" xfId="39032" xr:uid="{00000000-0005-0000-0000-0000DB8B0000}"/>
    <cellStyle name="Percent 6 2 4 2 4 2 2 3" xfId="13854" xr:uid="{00000000-0005-0000-0000-0000DC8B0000}"/>
    <cellStyle name="Percent 6 2 4 2 4 2 2 4" xfId="25509" xr:uid="{00000000-0005-0000-0000-0000DD8B0000}"/>
    <cellStyle name="Percent 6 2 4 2 4 2 2 5" xfId="39033" xr:uid="{00000000-0005-0000-0000-0000DE8B0000}"/>
    <cellStyle name="Percent 6 2 4 2 4 2 3" xfId="6449" xr:uid="{00000000-0005-0000-0000-0000DF8B0000}"/>
    <cellStyle name="Percent 6 2 4 2 4 2 3 2" xfId="19618" xr:uid="{00000000-0005-0000-0000-0000E08B0000}"/>
    <cellStyle name="Percent 6 2 4 2 4 2 3 2 2" xfId="31269" xr:uid="{00000000-0005-0000-0000-0000E18B0000}"/>
    <cellStyle name="Percent 6 2 4 2 4 2 3 3" xfId="13855" xr:uid="{00000000-0005-0000-0000-0000E28B0000}"/>
    <cellStyle name="Percent 6 2 4 2 4 2 3 4" xfId="25510" xr:uid="{00000000-0005-0000-0000-0000E38B0000}"/>
    <cellStyle name="Percent 6 2 4 2 4 2 3 5" xfId="39034" xr:uid="{00000000-0005-0000-0000-0000E48B0000}"/>
    <cellStyle name="Percent 6 2 4 2 4 2 4" xfId="19616" xr:uid="{00000000-0005-0000-0000-0000E58B0000}"/>
    <cellStyle name="Percent 6 2 4 2 4 2 4 2" xfId="31267" xr:uid="{00000000-0005-0000-0000-0000E68B0000}"/>
    <cellStyle name="Percent 6 2 4 2 4 2 5" xfId="13853" xr:uid="{00000000-0005-0000-0000-0000E78B0000}"/>
    <cellStyle name="Percent 6 2 4 2 4 2 6" xfId="25508" xr:uid="{00000000-0005-0000-0000-0000E88B0000}"/>
    <cellStyle name="Percent 6 2 4 2 4 2 7" xfId="39035" xr:uid="{00000000-0005-0000-0000-0000E98B0000}"/>
    <cellStyle name="Percent 6 2 4 2 4 3" xfId="4029" xr:uid="{00000000-0005-0000-0000-0000EA8B0000}"/>
    <cellStyle name="Percent 6 2 4 2 4 3 2" xfId="8262" xr:uid="{00000000-0005-0000-0000-0000EB8B0000}"/>
    <cellStyle name="Percent 6 2 4 2 4 3 2 2" xfId="19619" xr:uid="{00000000-0005-0000-0000-0000EC8B0000}"/>
    <cellStyle name="Percent 6 2 4 2 4 3 2 3" xfId="31270" xr:uid="{00000000-0005-0000-0000-0000ED8B0000}"/>
    <cellStyle name="Percent 6 2 4 2 4 3 2 4" xfId="39036" xr:uid="{00000000-0005-0000-0000-0000EE8B0000}"/>
    <cellStyle name="Percent 6 2 4 2 4 3 3" xfId="13856" xr:uid="{00000000-0005-0000-0000-0000EF8B0000}"/>
    <cellStyle name="Percent 6 2 4 2 4 3 4" xfId="25511" xr:uid="{00000000-0005-0000-0000-0000F08B0000}"/>
    <cellStyle name="Percent 6 2 4 2 4 3 5" xfId="39037" xr:uid="{00000000-0005-0000-0000-0000F18B0000}"/>
    <cellStyle name="Percent 6 2 4 2 4 4" xfId="5450" xr:uid="{00000000-0005-0000-0000-0000F28B0000}"/>
    <cellStyle name="Percent 6 2 4 2 4 4 2" xfId="19620" xr:uid="{00000000-0005-0000-0000-0000F38B0000}"/>
    <cellStyle name="Percent 6 2 4 2 4 4 2 2" xfId="31271" xr:uid="{00000000-0005-0000-0000-0000F48B0000}"/>
    <cellStyle name="Percent 6 2 4 2 4 4 3" xfId="13857" xr:uid="{00000000-0005-0000-0000-0000F58B0000}"/>
    <cellStyle name="Percent 6 2 4 2 4 4 4" xfId="25512" xr:uid="{00000000-0005-0000-0000-0000F68B0000}"/>
    <cellStyle name="Percent 6 2 4 2 4 4 5" xfId="39038" xr:uid="{00000000-0005-0000-0000-0000F78B0000}"/>
    <cellStyle name="Percent 6 2 4 2 4 5" xfId="19615" xr:uid="{00000000-0005-0000-0000-0000F88B0000}"/>
    <cellStyle name="Percent 6 2 4 2 4 5 2" xfId="31266" xr:uid="{00000000-0005-0000-0000-0000F98B0000}"/>
    <cellStyle name="Percent 6 2 4 2 4 6" xfId="13852" xr:uid="{00000000-0005-0000-0000-0000FA8B0000}"/>
    <cellStyle name="Percent 6 2 4 2 4 7" xfId="25507" xr:uid="{00000000-0005-0000-0000-0000FB8B0000}"/>
    <cellStyle name="Percent 6 2 4 2 4 8" xfId="39039" xr:uid="{00000000-0005-0000-0000-0000FC8B0000}"/>
    <cellStyle name="Percent 6 2 4 2 5" xfId="2090" xr:uid="{00000000-0005-0000-0000-0000FD8B0000}"/>
    <cellStyle name="Percent 6 2 4 2 5 2" xfId="4031" xr:uid="{00000000-0005-0000-0000-0000FE8B0000}"/>
    <cellStyle name="Percent 6 2 4 2 5 2 2" xfId="8264" xr:uid="{00000000-0005-0000-0000-0000FF8B0000}"/>
    <cellStyle name="Percent 6 2 4 2 5 2 2 2" xfId="19622" xr:uid="{00000000-0005-0000-0000-0000008C0000}"/>
    <cellStyle name="Percent 6 2 4 2 5 2 2 3" xfId="31273" xr:uid="{00000000-0005-0000-0000-0000018C0000}"/>
    <cellStyle name="Percent 6 2 4 2 5 2 2 4" xfId="39040" xr:uid="{00000000-0005-0000-0000-0000028C0000}"/>
    <cellStyle name="Percent 6 2 4 2 5 2 3" xfId="13859" xr:uid="{00000000-0005-0000-0000-0000038C0000}"/>
    <cellStyle name="Percent 6 2 4 2 5 2 4" xfId="25514" xr:uid="{00000000-0005-0000-0000-0000048C0000}"/>
    <cellStyle name="Percent 6 2 4 2 5 2 5" xfId="39041" xr:uid="{00000000-0005-0000-0000-0000058C0000}"/>
    <cellStyle name="Percent 6 2 4 2 5 3" xfId="6450" xr:uid="{00000000-0005-0000-0000-0000068C0000}"/>
    <cellStyle name="Percent 6 2 4 2 5 3 2" xfId="19623" xr:uid="{00000000-0005-0000-0000-0000078C0000}"/>
    <cellStyle name="Percent 6 2 4 2 5 3 2 2" xfId="31274" xr:uid="{00000000-0005-0000-0000-0000088C0000}"/>
    <cellStyle name="Percent 6 2 4 2 5 3 3" xfId="13860" xr:uid="{00000000-0005-0000-0000-0000098C0000}"/>
    <cellStyle name="Percent 6 2 4 2 5 3 4" xfId="25515" xr:uid="{00000000-0005-0000-0000-00000A8C0000}"/>
    <cellStyle name="Percent 6 2 4 2 5 3 5" xfId="39042" xr:uid="{00000000-0005-0000-0000-00000B8C0000}"/>
    <cellStyle name="Percent 6 2 4 2 5 4" xfId="19621" xr:uid="{00000000-0005-0000-0000-00000C8C0000}"/>
    <cellStyle name="Percent 6 2 4 2 5 4 2" xfId="31272" xr:uid="{00000000-0005-0000-0000-00000D8C0000}"/>
    <cellStyle name="Percent 6 2 4 2 5 5" xfId="13858" xr:uid="{00000000-0005-0000-0000-00000E8C0000}"/>
    <cellStyle name="Percent 6 2 4 2 5 6" xfId="25513" xr:uid="{00000000-0005-0000-0000-00000F8C0000}"/>
    <cellStyle name="Percent 6 2 4 2 5 7" xfId="39043" xr:uid="{00000000-0005-0000-0000-0000108C0000}"/>
    <cellStyle name="Percent 6 2 4 2 6" xfId="4024" xr:uid="{00000000-0005-0000-0000-0000118C0000}"/>
    <cellStyle name="Percent 6 2 4 2 6 2" xfId="8257" xr:uid="{00000000-0005-0000-0000-0000128C0000}"/>
    <cellStyle name="Percent 6 2 4 2 6 2 2" xfId="19624" xr:uid="{00000000-0005-0000-0000-0000138C0000}"/>
    <cellStyle name="Percent 6 2 4 2 6 2 3" xfId="31275" xr:uid="{00000000-0005-0000-0000-0000148C0000}"/>
    <cellStyle name="Percent 6 2 4 2 6 2 4" xfId="39044" xr:uid="{00000000-0005-0000-0000-0000158C0000}"/>
    <cellStyle name="Percent 6 2 4 2 6 3" xfId="13861" xr:uid="{00000000-0005-0000-0000-0000168C0000}"/>
    <cellStyle name="Percent 6 2 4 2 6 4" xfId="25516" xr:uid="{00000000-0005-0000-0000-0000178C0000}"/>
    <cellStyle name="Percent 6 2 4 2 6 5" xfId="39045" xr:uid="{00000000-0005-0000-0000-0000188C0000}"/>
    <cellStyle name="Percent 6 2 4 2 7" xfId="4757" xr:uid="{00000000-0005-0000-0000-0000198C0000}"/>
    <cellStyle name="Percent 6 2 4 2 7 2" xfId="19625" xr:uid="{00000000-0005-0000-0000-00001A8C0000}"/>
    <cellStyle name="Percent 6 2 4 2 7 2 2" xfId="31276" xr:uid="{00000000-0005-0000-0000-00001B8C0000}"/>
    <cellStyle name="Percent 6 2 4 2 7 3" xfId="13862" xr:uid="{00000000-0005-0000-0000-00001C8C0000}"/>
    <cellStyle name="Percent 6 2 4 2 7 4" xfId="25517" xr:uid="{00000000-0005-0000-0000-00001D8C0000}"/>
    <cellStyle name="Percent 6 2 4 2 7 5" xfId="39046" xr:uid="{00000000-0005-0000-0000-00001E8C0000}"/>
    <cellStyle name="Percent 6 2 4 2 8" xfId="19602" xr:uid="{00000000-0005-0000-0000-00001F8C0000}"/>
    <cellStyle name="Percent 6 2 4 2 8 2" xfId="31253" xr:uid="{00000000-0005-0000-0000-0000208C0000}"/>
    <cellStyle name="Percent 6 2 4 2 9" xfId="13839" xr:uid="{00000000-0005-0000-0000-0000218C0000}"/>
    <cellStyle name="Percent 6 2 4 3" xfId="2091" xr:uid="{00000000-0005-0000-0000-0000228C0000}"/>
    <cellStyle name="Percent 6 2 4 3 2" xfId="2092" xr:uid="{00000000-0005-0000-0000-0000238C0000}"/>
    <cellStyle name="Percent 6 2 4 3 2 2" xfId="4033" xr:uid="{00000000-0005-0000-0000-0000248C0000}"/>
    <cellStyle name="Percent 6 2 4 3 2 2 2" xfId="8266" xr:uid="{00000000-0005-0000-0000-0000258C0000}"/>
    <cellStyle name="Percent 6 2 4 3 2 2 2 2" xfId="19628" xr:uid="{00000000-0005-0000-0000-0000268C0000}"/>
    <cellStyle name="Percent 6 2 4 3 2 2 2 3" xfId="31279" xr:uid="{00000000-0005-0000-0000-0000278C0000}"/>
    <cellStyle name="Percent 6 2 4 3 2 2 2 4" xfId="39047" xr:uid="{00000000-0005-0000-0000-0000288C0000}"/>
    <cellStyle name="Percent 6 2 4 3 2 2 3" xfId="13865" xr:uid="{00000000-0005-0000-0000-0000298C0000}"/>
    <cellStyle name="Percent 6 2 4 3 2 2 4" xfId="25520" xr:uid="{00000000-0005-0000-0000-00002A8C0000}"/>
    <cellStyle name="Percent 6 2 4 3 2 2 5" xfId="39048" xr:uid="{00000000-0005-0000-0000-00002B8C0000}"/>
    <cellStyle name="Percent 6 2 4 3 2 3" xfId="6451" xr:uid="{00000000-0005-0000-0000-00002C8C0000}"/>
    <cellStyle name="Percent 6 2 4 3 2 3 2" xfId="19629" xr:uid="{00000000-0005-0000-0000-00002D8C0000}"/>
    <cellStyle name="Percent 6 2 4 3 2 3 2 2" xfId="31280" xr:uid="{00000000-0005-0000-0000-00002E8C0000}"/>
    <cellStyle name="Percent 6 2 4 3 2 3 3" xfId="13866" xr:uid="{00000000-0005-0000-0000-00002F8C0000}"/>
    <cellStyle name="Percent 6 2 4 3 2 3 4" xfId="25521" xr:uid="{00000000-0005-0000-0000-0000308C0000}"/>
    <cellStyle name="Percent 6 2 4 3 2 3 5" xfId="39049" xr:uid="{00000000-0005-0000-0000-0000318C0000}"/>
    <cellStyle name="Percent 6 2 4 3 2 4" xfId="19627" xr:uid="{00000000-0005-0000-0000-0000328C0000}"/>
    <cellStyle name="Percent 6 2 4 3 2 4 2" xfId="31278" xr:uid="{00000000-0005-0000-0000-0000338C0000}"/>
    <cellStyle name="Percent 6 2 4 3 2 5" xfId="13864" xr:uid="{00000000-0005-0000-0000-0000348C0000}"/>
    <cellStyle name="Percent 6 2 4 3 2 6" xfId="25519" xr:uid="{00000000-0005-0000-0000-0000358C0000}"/>
    <cellStyle name="Percent 6 2 4 3 2 7" xfId="39050" xr:uid="{00000000-0005-0000-0000-0000368C0000}"/>
    <cellStyle name="Percent 6 2 4 3 3" xfId="4032" xr:uid="{00000000-0005-0000-0000-0000378C0000}"/>
    <cellStyle name="Percent 6 2 4 3 3 2" xfId="8265" xr:uid="{00000000-0005-0000-0000-0000388C0000}"/>
    <cellStyle name="Percent 6 2 4 3 3 2 2" xfId="19630" xr:uid="{00000000-0005-0000-0000-0000398C0000}"/>
    <cellStyle name="Percent 6 2 4 3 3 2 3" xfId="31281" xr:uid="{00000000-0005-0000-0000-00003A8C0000}"/>
    <cellStyle name="Percent 6 2 4 3 3 2 4" xfId="39051" xr:uid="{00000000-0005-0000-0000-00003B8C0000}"/>
    <cellStyle name="Percent 6 2 4 3 3 3" xfId="13867" xr:uid="{00000000-0005-0000-0000-00003C8C0000}"/>
    <cellStyle name="Percent 6 2 4 3 3 4" xfId="25522" xr:uid="{00000000-0005-0000-0000-00003D8C0000}"/>
    <cellStyle name="Percent 6 2 4 3 3 5" xfId="39052" xr:uid="{00000000-0005-0000-0000-00003E8C0000}"/>
    <cellStyle name="Percent 6 2 4 3 4" xfId="5154" xr:uid="{00000000-0005-0000-0000-00003F8C0000}"/>
    <cellStyle name="Percent 6 2 4 3 4 2" xfId="19631" xr:uid="{00000000-0005-0000-0000-0000408C0000}"/>
    <cellStyle name="Percent 6 2 4 3 4 2 2" xfId="31282" xr:uid="{00000000-0005-0000-0000-0000418C0000}"/>
    <cellStyle name="Percent 6 2 4 3 4 3" xfId="13868" xr:uid="{00000000-0005-0000-0000-0000428C0000}"/>
    <cellStyle name="Percent 6 2 4 3 4 4" xfId="25523" xr:uid="{00000000-0005-0000-0000-0000438C0000}"/>
    <cellStyle name="Percent 6 2 4 3 4 5" xfId="39053" xr:uid="{00000000-0005-0000-0000-0000448C0000}"/>
    <cellStyle name="Percent 6 2 4 3 5" xfId="19626" xr:uid="{00000000-0005-0000-0000-0000458C0000}"/>
    <cellStyle name="Percent 6 2 4 3 5 2" xfId="31277" xr:uid="{00000000-0005-0000-0000-0000468C0000}"/>
    <cellStyle name="Percent 6 2 4 3 6" xfId="13863" xr:uid="{00000000-0005-0000-0000-0000478C0000}"/>
    <cellStyle name="Percent 6 2 4 3 7" xfId="25518" xr:uid="{00000000-0005-0000-0000-0000488C0000}"/>
    <cellStyle name="Percent 6 2 4 3 8" xfId="39054" xr:uid="{00000000-0005-0000-0000-0000498C0000}"/>
    <cellStyle name="Percent 6 2 4 4" xfId="2093" xr:uid="{00000000-0005-0000-0000-00004A8C0000}"/>
    <cellStyle name="Percent 6 2 4 4 2" xfId="2094" xr:uid="{00000000-0005-0000-0000-00004B8C0000}"/>
    <cellStyle name="Percent 6 2 4 4 2 2" xfId="4035" xr:uid="{00000000-0005-0000-0000-00004C8C0000}"/>
    <cellStyle name="Percent 6 2 4 4 2 2 2" xfId="8268" xr:uid="{00000000-0005-0000-0000-00004D8C0000}"/>
    <cellStyle name="Percent 6 2 4 4 2 2 2 2" xfId="19634" xr:uid="{00000000-0005-0000-0000-00004E8C0000}"/>
    <cellStyle name="Percent 6 2 4 4 2 2 2 3" xfId="31285" xr:uid="{00000000-0005-0000-0000-00004F8C0000}"/>
    <cellStyle name="Percent 6 2 4 4 2 2 2 4" xfId="39055" xr:uid="{00000000-0005-0000-0000-0000508C0000}"/>
    <cellStyle name="Percent 6 2 4 4 2 2 3" xfId="13871" xr:uid="{00000000-0005-0000-0000-0000518C0000}"/>
    <cellStyle name="Percent 6 2 4 4 2 2 4" xfId="25526" xr:uid="{00000000-0005-0000-0000-0000528C0000}"/>
    <cellStyle name="Percent 6 2 4 4 2 2 5" xfId="39056" xr:uid="{00000000-0005-0000-0000-0000538C0000}"/>
    <cellStyle name="Percent 6 2 4 4 2 3" xfId="6452" xr:uid="{00000000-0005-0000-0000-0000548C0000}"/>
    <cellStyle name="Percent 6 2 4 4 2 3 2" xfId="19635" xr:uid="{00000000-0005-0000-0000-0000558C0000}"/>
    <cellStyle name="Percent 6 2 4 4 2 3 2 2" xfId="31286" xr:uid="{00000000-0005-0000-0000-0000568C0000}"/>
    <cellStyle name="Percent 6 2 4 4 2 3 3" xfId="13872" xr:uid="{00000000-0005-0000-0000-0000578C0000}"/>
    <cellStyle name="Percent 6 2 4 4 2 3 4" xfId="25527" xr:uid="{00000000-0005-0000-0000-0000588C0000}"/>
    <cellStyle name="Percent 6 2 4 4 2 3 5" xfId="39057" xr:uid="{00000000-0005-0000-0000-0000598C0000}"/>
    <cellStyle name="Percent 6 2 4 4 2 4" xfId="19633" xr:uid="{00000000-0005-0000-0000-00005A8C0000}"/>
    <cellStyle name="Percent 6 2 4 4 2 4 2" xfId="31284" xr:uid="{00000000-0005-0000-0000-00005B8C0000}"/>
    <cellStyle name="Percent 6 2 4 4 2 5" xfId="13870" xr:uid="{00000000-0005-0000-0000-00005C8C0000}"/>
    <cellStyle name="Percent 6 2 4 4 2 6" xfId="25525" xr:uid="{00000000-0005-0000-0000-00005D8C0000}"/>
    <cellStyle name="Percent 6 2 4 4 2 7" xfId="39058" xr:uid="{00000000-0005-0000-0000-00005E8C0000}"/>
    <cellStyle name="Percent 6 2 4 4 3" xfId="4034" xr:uid="{00000000-0005-0000-0000-00005F8C0000}"/>
    <cellStyle name="Percent 6 2 4 4 3 2" xfId="8267" xr:uid="{00000000-0005-0000-0000-0000608C0000}"/>
    <cellStyle name="Percent 6 2 4 4 3 2 2" xfId="19636" xr:uid="{00000000-0005-0000-0000-0000618C0000}"/>
    <cellStyle name="Percent 6 2 4 4 3 2 3" xfId="31287" xr:uid="{00000000-0005-0000-0000-0000628C0000}"/>
    <cellStyle name="Percent 6 2 4 4 3 2 4" xfId="39059" xr:uid="{00000000-0005-0000-0000-0000638C0000}"/>
    <cellStyle name="Percent 6 2 4 4 3 3" xfId="13873" xr:uid="{00000000-0005-0000-0000-0000648C0000}"/>
    <cellStyle name="Percent 6 2 4 4 3 4" xfId="25528" xr:uid="{00000000-0005-0000-0000-0000658C0000}"/>
    <cellStyle name="Percent 6 2 4 4 3 5" xfId="39060" xr:uid="{00000000-0005-0000-0000-0000668C0000}"/>
    <cellStyle name="Percent 6 2 4 4 4" xfId="4912" xr:uid="{00000000-0005-0000-0000-0000678C0000}"/>
    <cellStyle name="Percent 6 2 4 4 4 2" xfId="19637" xr:uid="{00000000-0005-0000-0000-0000688C0000}"/>
    <cellStyle name="Percent 6 2 4 4 4 2 2" xfId="31288" xr:uid="{00000000-0005-0000-0000-0000698C0000}"/>
    <cellStyle name="Percent 6 2 4 4 4 3" xfId="13874" xr:uid="{00000000-0005-0000-0000-00006A8C0000}"/>
    <cellStyle name="Percent 6 2 4 4 4 4" xfId="25529" xr:uid="{00000000-0005-0000-0000-00006B8C0000}"/>
    <cellStyle name="Percent 6 2 4 4 4 5" xfId="39061" xr:uid="{00000000-0005-0000-0000-00006C8C0000}"/>
    <cellStyle name="Percent 6 2 4 4 5" xfId="19632" xr:uid="{00000000-0005-0000-0000-00006D8C0000}"/>
    <cellStyle name="Percent 6 2 4 4 5 2" xfId="31283" xr:uid="{00000000-0005-0000-0000-00006E8C0000}"/>
    <cellStyle name="Percent 6 2 4 4 6" xfId="13869" xr:uid="{00000000-0005-0000-0000-00006F8C0000}"/>
    <cellStyle name="Percent 6 2 4 4 7" xfId="25524" xr:uid="{00000000-0005-0000-0000-0000708C0000}"/>
    <cellStyle name="Percent 6 2 4 4 8" xfId="39062" xr:uid="{00000000-0005-0000-0000-0000718C0000}"/>
    <cellStyle name="Percent 6 2 4 5" xfId="2095" xr:uid="{00000000-0005-0000-0000-0000728C0000}"/>
    <cellStyle name="Percent 6 2 4 5 2" xfId="2096" xr:uid="{00000000-0005-0000-0000-0000738C0000}"/>
    <cellStyle name="Percent 6 2 4 5 2 2" xfId="4037" xr:uid="{00000000-0005-0000-0000-0000748C0000}"/>
    <cellStyle name="Percent 6 2 4 5 2 2 2" xfId="8270" xr:uid="{00000000-0005-0000-0000-0000758C0000}"/>
    <cellStyle name="Percent 6 2 4 5 2 2 2 2" xfId="19640" xr:uid="{00000000-0005-0000-0000-0000768C0000}"/>
    <cellStyle name="Percent 6 2 4 5 2 2 2 3" xfId="31291" xr:uid="{00000000-0005-0000-0000-0000778C0000}"/>
    <cellStyle name="Percent 6 2 4 5 2 2 2 4" xfId="39063" xr:uid="{00000000-0005-0000-0000-0000788C0000}"/>
    <cellStyle name="Percent 6 2 4 5 2 2 3" xfId="13877" xr:uid="{00000000-0005-0000-0000-0000798C0000}"/>
    <cellStyle name="Percent 6 2 4 5 2 2 4" xfId="25532" xr:uid="{00000000-0005-0000-0000-00007A8C0000}"/>
    <cellStyle name="Percent 6 2 4 5 2 2 5" xfId="39064" xr:uid="{00000000-0005-0000-0000-00007B8C0000}"/>
    <cellStyle name="Percent 6 2 4 5 2 3" xfId="6453" xr:uid="{00000000-0005-0000-0000-00007C8C0000}"/>
    <cellStyle name="Percent 6 2 4 5 2 3 2" xfId="19641" xr:uid="{00000000-0005-0000-0000-00007D8C0000}"/>
    <cellStyle name="Percent 6 2 4 5 2 3 2 2" xfId="31292" xr:uid="{00000000-0005-0000-0000-00007E8C0000}"/>
    <cellStyle name="Percent 6 2 4 5 2 3 3" xfId="13878" xr:uid="{00000000-0005-0000-0000-00007F8C0000}"/>
    <cellStyle name="Percent 6 2 4 5 2 3 4" xfId="25533" xr:uid="{00000000-0005-0000-0000-0000808C0000}"/>
    <cellStyle name="Percent 6 2 4 5 2 3 5" xfId="39065" xr:uid="{00000000-0005-0000-0000-0000818C0000}"/>
    <cellStyle name="Percent 6 2 4 5 2 4" xfId="19639" xr:uid="{00000000-0005-0000-0000-0000828C0000}"/>
    <cellStyle name="Percent 6 2 4 5 2 4 2" xfId="31290" xr:uid="{00000000-0005-0000-0000-0000838C0000}"/>
    <cellStyle name="Percent 6 2 4 5 2 5" xfId="13876" xr:uid="{00000000-0005-0000-0000-0000848C0000}"/>
    <cellStyle name="Percent 6 2 4 5 2 6" xfId="25531" xr:uid="{00000000-0005-0000-0000-0000858C0000}"/>
    <cellStyle name="Percent 6 2 4 5 2 7" xfId="39066" xr:uid="{00000000-0005-0000-0000-0000868C0000}"/>
    <cellStyle name="Percent 6 2 4 5 3" xfId="4036" xr:uid="{00000000-0005-0000-0000-0000878C0000}"/>
    <cellStyle name="Percent 6 2 4 5 3 2" xfId="8269" xr:uid="{00000000-0005-0000-0000-0000888C0000}"/>
    <cellStyle name="Percent 6 2 4 5 3 2 2" xfId="19642" xr:uid="{00000000-0005-0000-0000-0000898C0000}"/>
    <cellStyle name="Percent 6 2 4 5 3 2 3" xfId="31293" xr:uid="{00000000-0005-0000-0000-00008A8C0000}"/>
    <cellStyle name="Percent 6 2 4 5 3 2 4" xfId="39067" xr:uid="{00000000-0005-0000-0000-00008B8C0000}"/>
    <cellStyle name="Percent 6 2 4 5 3 3" xfId="13879" xr:uid="{00000000-0005-0000-0000-00008C8C0000}"/>
    <cellStyle name="Percent 6 2 4 5 3 4" xfId="25534" xr:uid="{00000000-0005-0000-0000-00008D8C0000}"/>
    <cellStyle name="Percent 6 2 4 5 3 5" xfId="39068" xr:uid="{00000000-0005-0000-0000-00008E8C0000}"/>
    <cellStyle name="Percent 6 2 4 5 4" xfId="5363" xr:uid="{00000000-0005-0000-0000-00008F8C0000}"/>
    <cellStyle name="Percent 6 2 4 5 4 2" xfId="19643" xr:uid="{00000000-0005-0000-0000-0000908C0000}"/>
    <cellStyle name="Percent 6 2 4 5 4 2 2" xfId="31294" xr:uid="{00000000-0005-0000-0000-0000918C0000}"/>
    <cellStyle name="Percent 6 2 4 5 4 3" xfId="13880" xr:uid="{00000000-0005-0000-0000-0000928C0000}"/>
    <cellStyle name="Percent 6 2 4 5 4 4" xfId="25535" xr:uid="{00000000-0005-0000-0000-0000938C0000}"/>
    <cellStyle name="Percent 6 2 4 5 4 5" xfId="39069" xr:uid="{00000000-0005-0000-0000-0000948C0000}"/>
    <cellStyle name="Percent 6 2 4 5 5" xfId="19638" xr:uid="{00000000-0005-0000-0000-0000958C0000}"/>
    <cellStyle name="Percent 6 2 4 5 5 2" xfId="31289" xr:uid="{00000000-0005-0000-0000-0000968C0000}"/>
    <cellStyle name="Percent 6 2 4 5 6" xfId="13875" xr:uid="{00000000-0005-0000-0000-0000978C0000}"/>
    <cellStyle name="Percent 6 2 4 5 7" xfId="25530" xr:uid="{00000000-0005-0000-0000-0000988C0000}"/>
    <cellStyle name="Percent 6 2 4 5 8" xfId="39070" xr:uid="{00000000-0005-0000-0000-0000998C0000}"/>
    <cellStyle name="Percent 6 2 4 6" xfId="2097" xr:uid="{00000000-0005-0000-0000-00009A8C0000}"/>
    <cellStyle name="Percent 6 2 4 6 2" xfId="4038" xr:uid="{00000000-0005-0000-0000-00009B8C0000}"/>
    <cellStyle name="Percent 6 2 4 6 2 2" xfId="8271" xr:uid="{00000000-0005-0000-0000-00009C8C0000}"/>
    <cellStyle name="Percent 6 2 4 6 2 2 2" xfId="19645" xr:uid="{00000000-0005-0000-0000-00009D8C0000}"/>
    <cellStyle name="Percent 6 2 4 6 2 2 3" xfId="31296" xr:uid="{00000000-0005-0000-0000-00009E8C0000}"/>
    <cellStyle name="Percent 6 2 4 6 2 2 4" xfId="39071" xr:uid="{00000000-0005-0000-0000-00009F8C0000}"/>
    <cellStyle name="Percent 6 2 4 6 2 3" xfId="13882" xr:uid="{00000000-0005-0000-0000-0000A08C0000}"/>
    <cellStyle name="Percent 6 2 4 6 2 4" xfId="25537" xr:uid="{00000000-0005-0000-0000-0000A18C0000}"/>
    <cellStyle name="Percent 6 2 4 6 2 5" xfId="39072" xr:uid="{00000000-0005-0000-0000-0000A28C0000}"/>
    <cellStyle name="Percent 6 2 4 6 3" xfId="6454" xr:uid="{00000000-0005-0000-0000-0000A38C0000}"/>
    <cellStyle name="Percent 6 2 4 6 3 2" xfId="19646" xr:uid="{00000000-0005-0000-0000-0000A48C0000}"/>
    <cellStyle name="Percent 6 2 4 6 3 2 2" xfId="31297" xr:uid="{00000000-0005-0000-0000-0000A58C0000}"/>
    <cellStyle name="Percent 6 2 4 6 3 3" xfId="13883" xr:uid="{00000000-0005-0000-0000-0000A68C0000}"/>
    <cellStyle name="Percent 6 2 4 6 3 4" xfId="25538" xr:uid="{00000000-0005-0000-0000-0000A78C0000}"/>
    <cellStyle name="Percent 6 2 4 6 3 5" xfId="39073" xr:uid="{00000000-0005-0000-0000-0000A88C0000}"/>
    <cellStyle name="Percent 6 2 4 6 4" xfId="19644" xr:uid="{00000000-0005-0000-0000-0000A98C0000}"/>
    <cellStyle name="Percent 6 2 4 6 4 2" xfId="31295" xr:uid="{00000000-0005-0000-0000-0000AA8C0000}"/>
    <cellStyle name="Percent 6 2 4 6 5" xfId="13881" xr:uid="{00000000-0005-0000-0000-0000AB8C0000}"/>
    <cellStyle name="Percent 6 2 4 6 6" xfId="25536" xr:uid="{00000000-0005-0000-0000-0000AC8C0000}"/>
    <cellStyle name="Percent 6 2 4 6 7" xfId="39074" xr:uid="{00000000-0005-0000-0000-0000AD8C0000}"/>
    <cellStyle name="Percent 6 2 4 7" xfId="4023" xr:uid="{00000000-0005-0000-0000-0000AE8C0000}"/>
    <cellStyle name="Percent 6 2 4 7 2" xfId="8256" xr:uid="{00000000-0005-0000-0000-0000AF8C0000}"/>
    <cellStyle name="Percent 6 2 4 7 2 2" xfId="19647" xr:uid="{00000000-0005-0000-0000-0000B08C0000}"/>
    <cellStyle name="Percent 6 2 4 7 2 3" xfId="31298" xr:uid="{00000000-0005-0000-0000-0000B18C0000}"/>
    <cellStyle name="Percent 6 2 4 7 2 4" xfId="39075" xr:uid="{00000000-0005-0000-0000-0000B28C0000}"/>
    <cellStyle name="Percent 6 2 4 7 3" xfId="13884" xr:uid="{00000000-0005-0000-0000-0000B38C0000}"/>
    <cellStyle name="Percent 6 2 4 7 4" xfId="25539" xr:uid="{00000000-0005-0000-0000-0000B48C0000}"/>
    <cellStyle name="Percent 6 2 4 7 5" xfId="39076" xr:uid="{00000000-0005-0000-0000-0000B58C0000}"/>
    <cellStyle name="Percent 6 2 4 8" xfId="4670" xr:uid="{00000000-0005-0000-0000-0000B68C0000}"/>
    <cellStyle name="Percent 6 2 4 8 2" xfId="19648" xr:uid="{00000000-0005-0000-0000-0000B78C0000}"/>
    <cellStyle name="Percent 6 2 4 8 2 2" xfId="31299" xr:uid="{00000000-0005-0000-0000-0000B88C0000}"/>
    <cellStyle name="Percent 6 2 4 8 3" xfId="13885" xr:uid="{00000000-0005-0000-0000-0000B98C0000}"/>
    <cellStyle name="Percent 6 2 4 8 4" xfId="25540" xr:uid="{00000000-0005-0000-0000-0000BA8C0000}"/>
    <cellStyle name="Percent 6 2 4 8 5" xfId="39077" xr:uid="{00000000-0005-0000-0000-0000BB8C0000}"/>
    <cellStyle name="Percent 6 2 4 9" xfId="19601" xr:uid="{00000000-0005-0000-0000-0000BC8C0000}"/>
    <cellStyle name="Percent 6 2 4 9 2" xfId="31252" xr:uid="{00000000-0005-0000-0000-0000BD8C0000}"/>
    <cellStyle name="Percent 6 2 5" xfId="2098" xr:uid="{00000000-0005-0000-0000-0000BE8C0000}"/>
    <cellStyle name="Percent 6 2 5 10" xfId="13886" xr:uid="{00000000-0005-0000-0000-0000BF8C0000}"/>
    <cellStyle name="Percent 6 2 5 11" xfId="25541" xr:uid="{00000000-0005-0000-0000-0000C08C0000}"/>
    <cellStyle name="Percent 6 2 5 12" xfId="39078" xr:uid="{00000000-0005-0000-0000-0000C18C0000}"/>
    <cellStyle name="Percent 6 2 5 2" xfId="2099" xr:uid="{00000000-0005-0000-0000-0000C28C0000}"/>
    <cellStyle name="Percent 6 2 5 2 10" xfId="25542" xr:uid="{00000000-0005-0000-0000-0000C38C0000}"/>
    <cellStyle name="Percent 6 2 5 2 11" xfId="39079" xr:uid="{00000000-0005-0000-0000-0000C48C0000}"/>
    <cellStyle name="Percent 6 2 5 2 2" xfId="2100" xr:uid="{00000000-0005-0000-0000-0000C58C0000}"/>
    <cellStyle name="Percent 6 2 5 2 2 2" xfId="2101" xr:uid="{00000000-0005-0000-0000-0000C68C0000}"/>
    <cellStyle name="Percent 6 2 5 2 2 2 2" xfId="4042" xr:uid="{00000000-0005-0000-0000-0000C78C0000}"/>
    <cellStyle name="Percent 6 2 5 2 2 2 2 2" xfId="8275" xr:uid="{00000000-0005-0000-0000-0000C88C0000}"/>
    <cellStyle name="Percent 6 2 5 2 2 2 2 2 2" xfId="19653" xr:uid="{00000000-0005-0000-0000-0000C98C0000}"/>
    <cellStyle name="Percent 6 2 5 2 2 2 2 2 3" xfId="31304" xr:uid="{00000000-0005-0000-0000-0000CA8C0000}"/>
    <cellStyle name="Percent 6 2 5 2 2 2 2 2 4" xfId="39080" xr:uid="{00000000-0005-0000-0000-0000CB8C0000}"/>
    <cellStyle name="Percent 6 2 5 2 2 2 2 3" xfId="13890" xr:uid="{00000000-0005-0000-0000-0000CC8C0000}"/>
    <cellStyle name="Percent 6 2 5 2 2 2 2 4" xfId="25545" xr:uid="{00000000-0005-0000-0000-0000CD8C0000}"/>
    <cellStyle name="Percent 6 2 5 2 2 2 2 5" xfId="39081" xr:uid="{00000000-0005-0000-0000-0000CE8C0000}"/>
    <cellStyle name="Percent 6 2 5 2 2 2 3" xfId="6455" xr:uid="{00000000-0005-0000-0000-0000CF8C0000}"/>
    <cellStyle name="Percent 6 2 5 2 2 2 3 2" xfId="19654" xr:uid="{00000000-0005-0000-0000-0000D08C0000}"/>
    <cellStyle name="Percent 6 2 5 2 2 2 3 2 2" xfId="31305" xr:uid="{00000000-0005-0000-0000-0000D18C0000}"/>
    <cellStyle name="Percent 6 2 5 2 2 2 3 3" xfId="13891" xr:uid="{00000000-0005-0000-0000-0000D28C0000}"/>
    <cellStyle name="Percent 6 2 5 2 2 2 3 4" xfId="25546" xr:uid="{00000000-0005-0000-0000-0000D38C0000}"/>
    <cellStyle name="Percent 6 2 5 2 2 2 3 5" xfId="39082" xr:uid="{00000000-0005-0000-0000-0000D48C0000}"/>
    <cellStyle name="Percent 6 2 5 2 2 2 4" xfId="19652" xr:uid="{00000000-0005-0000-0000-0000D58C0000}"/>
    <cellStyle name="Percent 6 2 5 2 2 2 4 2" xfId="31303" xr:uid="{00000000-0005-0000-0000-0000D68C0000}"/>
    <cellStyle name="Percent 6 2 5 2 2 2 5" xfId="13889" xr:uid="{00000000-0005-0000-0000-0000D78C0000}"/>
    <cellStyle name="Percent 6 2 5 2 2 2 6" xfId="25544" xr:uid="{00000000-0005-0000-0000-0000D88C0000}"/>
    <cellStyle name="Percent 6 2 5 2 2 2 7" xfId="39083" xr:uid="{00000000-0005-0000-0000-0000D98C0000}"/>
    <cellStyle name="Percent 6 2 5 2 2 3" xfId="4041" xr:uid="{00000000-0005-0000-0000-0000DA8C0000}"/>
    <cellStyle name="Percent 6 2 5 2 2 3 2" xfId="8274" xr:uid="{00000000-0005-0000-0000-0000DB8C0000}"/>
    <cellStyle name="Percent 6 2 5 2 2 3 2 2" xfId="19655" xr:uid="{00000000-0005-0000-0000-0000DC8C0000}"/>
    <cellStyle name="Percent 6 2 5 2 2 3 2 3" xfId="31306" xr:uid="{00000000-0005-0000-0000-0000DD8C0000}"/>
    <cellStyle name="Percent 6 2 5 2 2 3 2 4" xfId="39084" xr:uid="{00000000-0005-0000-0000-0000DE8C0000}"/>
    <cellStyle name="Percent 6 2 5 2 2 3 3" xfId="13892" xr:uid="{00000000-0005-0000-0000-0000DF8C0000}"/>
    <cellStyle name="Percent 6 2 5 2 2 3 4" xfId="25547" xr:uid="{00000000-0005-0000-0000-0000E08C0000}"/>
    <cellStyle name="Percent 6 2 5 2 2 3 5" xfId="39085" xr:uid="{00000000-0005-0000-0000-0000E18C0000}"/>
    <cellStyle name="Percent 6 2 5 2 2 4" xfId="5255" xr:uid="{00000000-0005-0000-0000-0000E28C0000}"/>
    <cellStyle name="Percent 6 2 5 2 2 4 2" xfId="19656" xr:uid="{00000000-0005-0000-0000-0000E38C0000}"/>
    <cellStyle name="Percent 6 2 5 2 2 4 2 2" xfId="31307" xr:uid="{00000000-0005-0000-0000-0000E48C0000}"/>
    <cellStyle name="Percent 6 2 5 2 2 4 3" xfId="13893" xr:uid="{00000000-0005-0000-0000-0000E58C0000}"/>
    <cellStyle name="Percent 6 2 5 2 2 4 4" xfId="25548" xr:uid="{00000000-0005-0000-0000-0000E68C0000}"/>
    <cellStyle name="Percent 6 2 5 2 2 4 5" xfId="39086" xr:uid="{00000000-0005-0000-0000-0000E78C0000}"/>
    <cellStyle name="Percent 6 2 5 2 2 5" xfId="19651" xr:uid="{00000000-0005-0000-0000-0000E88C0000}"/>
    <cellStyle name="Percent 6 2 5 2 2 5 2" xfId="31302" xr:uid="{00000000-0005-0000-0000-0000E98C0000}"/>
    <cellStyle name="Percent 6 2 5 2 2 6" xfId="13888" xr:uid="{00000000-0005-0000-0000-0000EA8C0000}"/>
    <cellStyle name="Percent 6 2 5 2 2 7" xfId="25543" xr:uid="{00000000-0005-0000-0000-0000EB8C0000}"/>
    <cellStyle name="Percent 6 2 5 2 2 8" xfId="39087" xr:uid="{00000000-0005-0000-0000-0000EC8C0000}"/>
    <cellStyle name="Percent 6 2 5 2 3" xfId="2102" xr:uid="{00000000-0005-0000-0000-0000ED8C0000}"/>
    <cellStyle name="Percent 6 2 5 2 3 2" xfId="2103" xr:uid="{00000000-0005-0000-0000-0000EE8C0000}"/>
    <cellStyle name="Percent 6 2 5 2 3 2 2" xfId="4044" xr:uid="{00000000-0005-0000-0000-0000EF8C0000}"/>
    <cellStyle name="Percent 6 2 5 2 3 2 2 2" xfId="8277" xr:uid="{00000000-0005-0000-0000-0000F08C0000}"/>
    <cellStyle name="Percent 6 2 5 2 3 2 2 2 2" xfId="19659" xr:uid="{00000000-0005-0000-0000-0000F18C0000}"/>
    <cellStyle name="Percent 6 2 5 2 3 2 2 2 3" xfId="31310" xr:uid="{00000000-0005-0000-0000-0000F28C0000}"/>
    <cellStyle name="Percent 6 2 5 2 3 2 2 2 4" xfId="39088" xr:uid="{00000000-0005-0000-0000-0000F38C0000}"/>
    <cellStyle name="Percent 6 2 5 2 3 2 2 3" xfId="13896" xr:uid="{00000000-0005-0000-0000-0000F48C0000}"/>
    <cellStyle name="Percent 6 2 5 2 3 2 2 4" xfId="25551" xr:uid="{00000000-0005-0000-0000-0000F58C0000}"/>
    <cellStyle name="Percent 6 2 5 2 3 2 2 5" xfId="39089" xr:uid="{00000000-0005-0000-0000-0000F68C0000}"/>
    <cellStyle name="Percent 6 2 5 2 3 2 3" xfId="6456" xr:uid="{00000000-0005-0000-0000-0000F78C0000}"/>
    <cellStyle name="Percent 6 2 5 2 3 2 3 2" xfId="19660" xr:uid="{00000000-0005-0000-0000-0000F88C0000}"/>
    <cellStyle name="Percent 6 2 5 2 3 2 3 2 2" xfId="31311" xr:uid="{00000000-0005-0000-0000-0000F98C0000}"/>
    <cellStyle name="Percent 6 2 5 2 3 2 3 3" xfId="13897" xr:uid="{00000000-0005-0000-0000-0000FA8C0000}"/>
    <cellStyle name="Percent 6 2 5 2 3 2 3 4" xfId="25552" xr:uid="{00000000-0005-0000-0000-0000FB8C0000}"/>
    <cellStyle name="Percent 6 2 5 2 3 2 3 5" xfId="39090" xr:uid="{00000000-0005-0000-0000-0000FC8C0000}"/>
    <cellStyle name="Percent 6 2 5 2 3 2 4" xfId="19658" xr:uid="{00000000-0005-0000-0000-0000FD8C0000}"/>
    <cellStyle name="Percent 6 2 5 2 3 2 4 2" xfId="31309" xr:uid="{00000000-0005-0000-0000-0000FE8C0000}"/>
    <cellStyle name="Percent 6 2 5 2 3 2 5" xfId="13895" xr:uid="{00000000-0005-0000-0000-0000FF8C0000}"/>
    <cellStyle name="Percent 6 2 5 2 3 2 6" xfId="25550" xr:uid="{00000000-0005-0000-0000-0000008D0000}"/>
    <cellStyle name="Percent 6 2 5 2 3 2 7" xfId="39091" xr:uid="{00000000-0005-0000-0000-0000018D0000}"/>
    <cellStyle name="Percent 6 2 5 2 3 3" xfId="4043" xr:uid="{00000000-0005-0000-0000-0000028D0000}"/>
    <cellStyle name="Percent 6 2 5 2 3 3 2" xfId="8276" xr:uid="{00000000-0005-0000-0000-0000038D0000}"/>
    <cellStyle name="Percent 6 2 5 2 3 3 2 2" xfId="19661" xr:uid="{00000000-0005-0000-0000-0000048D0000}"/>
    <cellStyle name="Percent 6 2 5 2 3 3 2 3" xfId="31312" xr:uid="{00000000-0005-0000-0000-0000058D0000}"/>
    <cellStyle name="Percent 6 2 5 2 3 3 2 4" xfId="39092" xr:uid="{00000000-0005-0000-0000-0000068D0000}"/>
    <cellStyle name="Percent 6 2 5 2 3 3 3" xfId="13898" xr:uid="{00000000-0005-0000-0000-0000078D0000}"/>
    <cellStyle name="Percent 6 2 5 2 3 3 4" xfId="25553" xr:uid="{00000000-0005-0000-0000-0000088D0000}"/>
    <cellStyle name="Percent 6 2 5 2 3 3 5" xfId="39093" xr:uid="{00000000-0005-0000-0000-0000098D0000}"/>
    <cellStyle name="Percent 6 2 5 2 3 4" xfId="5013" xr:uid="{00000000-0005-0000-0000-00000A8D0000}"/>
    <cellStyle name="Percent 6 2 5 2 3 4 2" xfId="19662" xr:uid="{00000000-0005-0000-0000-00000B8D0000}"/>
    <cellStyle name="Percent 6 2 5 2 3 4 2 2" xfId="31313" xr:uid="{00000000-0005-0000-0000-00000C8D0000}"/>
    <cellStyle name="Percent 6 2 5 2 3 4 3" xfId="13899" xr:uid="{00000000-0005-0000-0000-00000D8D0000}"/>
    <cellStyle name="Percent 6 2 5 2 3 4 4" xfId="25554" xr:uid="{00000000-0005-0000-0000-00000E8D0000}"/>
    <cellStyle name="Percent 6 2 5 2 3 4 5" xfId="39094" xr:uid="{00000000-0005-0000-0000-00000F8D0000}"/>
    <cellStyle name="Percent 6 2 5 2 3 5" xfId="19657" xr:uid="{00000000-0005-0000-0000-0000108D0000}"/>
    <cellStyle name="Percent 6 2 5 2 3 5 2" xfId="31308" xr:uid="{00000000-0005-0000-0000-0000118D0000}"/>
    <cellStyle name="Percent 6 2 5 2 3 6" xfId="13894" xr:uid="{00000000-0005-0000-0000-0000128D0000}"/>
    <cellStyle name="Percent 6 2 5 2 3 7" xfId="25549" xr:uid="{00000000-0005-0000-0000-0000138D0000}"/>
    <cellStyle name="Percent 6 2 5 2 3 8" xfId="39095" xr:uid="{00000000-0005-0000-0000-0000148D0000}"/>
    <cellStyle name="Percent 6 2 5 2 4" xfId="2104" xr:uid="{00000000-0005-0000-0000-0000158D0000}"/>
    <cellStyle name="Percent 6 2 5 2 4 2" xfId="2105" xr:uid="{00000000-0005-0000-0000-0000168D0000}"/>
    <cellStyle name="Percent 6 2 5 2 4 2 2" xfId="4046" xr:uid="{00000000-0005-0000-0000-0000178D0000}"/>
    <cellStyle name="Percent 6 2 5 2 4 2 2 2" xfId="8279" xr:uid="{00000000-0005-0000-0000-0000188D0000}"/>
    <cellStyle name="Percent 6 2 5 2 4 2 2 2 2" xfId="19665" xr:uid="{00000000-0005-0000-0000-0000198D0000}"/>
    <cellStyle name="Percent 6 2 5 2 4 2 2 2 3" xfId="31316" xr:uid="{00000000-0005-0000-0000-00001A8D0000}"/>
    <cellStyle name="Percent 6 2 5 2 4 2 2 2 4" xfId="39096" xr:uid="{00000000-0005-0000-0000-00001B8D0000}"/>
    <cellStyle name="Percent 6 2 5 2 4 2 2 3" xfId="13902" xr:uid="{00000000-0005-0000-0000-00001C8D0000}"/>
    <cellStyle name="Percent 6 2 5 2 4 2 2 4" xfId="25557" xr:uid="{00000000-0005-0000-0000-00001D8D0000}"/>
    <cellStyle name="Percent 6 2 5 2 4 2 2 5" xfId="39097" xr:uid="{00000000-0005-0000-0000-00001E8D0000}"/>
    <cellStyle name="Percent 6 2 5 2 4 2 3" xfId="6457" xr:uid="{00000000-0005-0000-0000-00001F8D0000}"/>
    <cellStyle name="Percent 6 2 5 2 4 2 3 2" xfId="19666" xr:uid="{00000000-0005-0000-0000-0000208D0000}"/>
    <cellStyle name="Percent 6 2 5 2 4 2 3 2 2" xfId="31317" xr:uid="{00000000-0005-0000-0000-0000218D0000}"/>
    <cellStyle name="Percent 6 2 5 2 4 2 3 3" xfId="13903" xr:uid="{00000000-0005-0000-0000-0000228D0000}"/>
    <cellStyle name="Percent 6 2 5 2 4 2 3 4" xfId="25558" xr:uid="{00000000-0005-0000-0000-0000238D0000}"/>
    <cellStyle name="Percent 6 2 5 2 4 2 3 5" xfId="39098" xr:uid="{00000000-0005-0000-0000-0000248D0000}"/>
    <cellStyle name="Percent 6 2 5 2 4 2 4" xfId="19664" xr:uid="{00000000-0005-0000-0000-0000258D0000}"/>
    <cellStyle name="Percent 6 2 5 2 4 2 4 2" xfId="31315" xr:uid="{00000000-0005-0000-0000-0000268D0000}"/>
    <cellStyle name="Percent 6 2 5 2 4 2 5" xfId="13901" xr:uid="{00000000-0005-0000-0000-0000278D0000}"/>
    <cellStyle name="Percent 6 2 5 2 4 2 6" xfId="25556" xr:uid="{00000000-0005-0000-0000-0000288D0000}"/>
    <cellStyle name="Percent 6 2 5 2 4 2 7" xfId="39099" xr:uid="{00000000-0005-0000-0000-0000298D0000}"/>
    <cellStyle name="Percent 6 2 5 2 4 3" xfId="4045" xr:uid="{00000000-0005-0000-0000-00002A8D0000}"/>
    <cellStyle name="Percent 6 2 5 2 4 3 2" xfId="8278" xr:uid="{00000000-0005-0000-0000-00002B8D0000}"/>
    <cellStyle name="Percent 6 2 5 2 4 3 2 2" xfId="19667" xr:uid="{00000000-0005-0000-0000-00002C8D0000}"/>
    <cellStyle name="Percent 6 2 5 2 4 3 2 3" xfId="31318" xr:uid="{00000000-0005-0000-0000-00002D8D0000}"/>
    <cellStyle name="Percent 6 2 5 2 4 3 2 4" xfId="39100" xr:uid="{00000000-0005-0000-0000-00002E8D0000}"/>
    <cellStyle name="Percent 6 2 5 2 4 3 3" xfId="13904" xr:uid="{00000000-0005-0000-0000-00002F8D0000}"/>
    <cellStyle name="Percent 6 2 5 2 4 3 4" xfId="25559" xr:uid="{00000000-0005-0000-0000-0000308D0000}"/>
    <cellStyle name="Percent 6 2 5 2 4 3 5" xfId="39101" xr:uid="{00000000-0005-0000-0000-0000318D0000}"/>
    <cellStyle name="Percent 6 2 5 2 4 4" xfId="5464" xr:uid="{00000000-0005-0000-0000-0000328D0000}"/>
    <cellStyle name="Percent 6 2 5 2 4 4 2" xfId="19668" xr:uid="{00000000-0005-0000-0000-0000338D0000}"/>
    <cellStyle name="Percent 6 2 5 2 4 4 2 2" xfId="31319" xr:uid="{00000000-0005-0000-0000-0000348D0000}"/>
    <cellStyle name="Percent 6 2 5 2 4 4 3" xfId="13905" xr:uid="{00000000-0005-0000-0000-0000358D0000}"/>
    <cellStyle name="Percent 6 2 5 2 4 4 4" xfId="25560" xr:uid="{00000000-0005-0000-0000-0000368D0000}"/>
    <cellStyle name="Percent 6 2 5 2 4 4 5" xfId="39102" xr:uid="{00000000-0005-0000-0000-0000378D0000}"/>
    <cellStyle name="Percent 6 2 5 2 4 5" xfId="19663" xr:uid="{00000000-0005-0000-0000-0000388D0000}"/>
    <cellStyle name="Percent 6 2 5 2 4 5 2" xfId="31314" xr:uid="{00000000-0005-0000-0000-0000398D0000}"/>
    <cellStyle name="Percent 6 2 5 2 4 6" xfId="13900" xr:uid="{00000000-0005-0000-0000-00003A8D0000}"/>
    <cellStyle name="Percent 6 2 5 2 4 7" xfId="25555" xr:uid="{00000000-0005-0000-0000-00003B8D0000}"/>
    <cellStyle name="Percent 6 2 5 2 4 8" xfId="39103" xr:uid="{00000000-0005-0000-0000-00003C8D0000}"/>
    <cellStyle name="Percent 6 2 5 2 5" xfId="2106" xr:uid="{00000000-0005-0000-0000-00003D8D0000}"/>
    <cellStyle name="Percent 6 2 5 2 5 2" xfId="4047" xr:uid="{00000000-0005-0000-0000-00003E8D0000}"/>
    <cellStyle name="Percent 6 2 5 2 5 2 2" xfId="8280" xr:uid="{00000000-0005-0000-0000-00003F8D0000}"/>
    <cellStyle name="Percent 6 2 5 2 5 2 2 2" xfId="19670" xr:uid="{00000000-0005-0000-0000-0000408D0000}"/>
    <cellStyle name="Percent 6 2 5 2 5 2 2 3" xfId="31321" xr:uid="{00000000-0005-0000-0000-0000418D0000}"/>
    <cellStyle name="Percent 6 2 5 2 5 2 2 4" xfId="39104" xr:uid="{00000000-0005-0000-0000-0000428D0000}"/>
    <cellStyle name="Percent 6 2 5 2 5 2 3" xfId="13907" xr:uid="{00000000-0005-0000-0000-0000438D0000}"/>
    <cellStyle name="Percent 6 2 5 2 5 2 4" xfId="25562" xr:uid="{00000000-0005-0000-0000-0000448D0000}"/>
    <cellStyle name="Percent 6 2 5 2 5 2 5" xfId="39105" xr:uid="{00000000-0005-0000-0000-0000458D0000}"/>
    <cellStyle name="Percent 6 2 5 2 5 3" xfId="6458" xr:uid="{00000000-0005-0000-0000-0000468D0000}"/>
    <cellStyle name="Percent 6 2 5 2 5 3 2" xfId="19671" xr:uid="{00000000-0005-0000-0000-0000478D0000}"/>
    <cellStyle name="Percent 6 2 5 2 5 3 2 2" xfId="31322" xr:uid="{00000000-0005-0000-0000-0000488D0000}"/>
    <cellStyle name="Percent 6 2 5 2 5 3 3" xfId="13908" xr:uid="{00000000-0005-0000-0000-0000498D0000}"/>
    <cellStyle name="Percent 6 2 5 2 5 3 4" xfId="25563" xr:uid="{00000000-0005-0000-0000-00004A8D0000}"/>
    <cellStyle name="Percent 6 2 5 2 5 3 5" xfId="39106" xr:uid="{00000000-0005-0000-0000-00004B8D0000}"/>
    <cellStyle name="Percent 6 2 5 2 5 4" xfId="19669" xr:uid="{00000000-0005-0000-0000-00004C8D0000}"/>
    <cellStyle name="Percent 6 2 5 2 5 4 2" xfId="31320" xr:uid="{00000000-0005-0000-0000-00004D8D0000}"/>
    <cellStyle name="Percent 6 2 5 2 5 5" xfId="13906" xr:uid="{00000000-0005-0000-0000-00004E8D0000}"/>
    <cellStyle name="Percent 6 2 5 2 5 6" xfId="25561" xr:uid="{00000000-0005-0000-0000-00004F8D0000}"/>
    <cellStyle name="Percent 6 2 5 2 5 7" xfId="39107" xr:uid="{00000000-0005-0000-0000-0000508D0000}"/>
    <cellStyle name="Percent 6 2 5 2 6" xfId="4040" xr:uid="{00000000-0005-0000-0000-0000518D0000}"/>
    <cellStyle name="Percent 6 2 5 2 6 2" xfId="8273" xr:uid="{00000000-0005-0000-0000-0000528D0000}"/>
    <cellStyle name="Percent 6 2 5 2 6 2 2" xfId="19672" xr:uid="{00000000-0005-0000-0000-0000538D0000}"/>
    <cellStyle name="Percent 6 2 5 2 6 2 3" xfId="31323" xr:uid="{00000000-0005-0000-0000-0000548D0000}"/>
    <cellStyle name="Percent 6 2 5 2 6 2 4" xfId="39108" xr:uid="{00000000-0005-0000-0000-0000558D0000}"/>
    <cellStyle name="Percent 6 2 5 2 6 3" xfId="13909" xr:uid="{00000000-0005-0000-0000-0000568D0000}"/>
    <cellStyle name="Percent 6 2 5 2 6 4" xfId="25564" xr:uid="{00000000-0005-0000-0000-0000578D0000}"/>
    <cellStyle name="Percent 6 2 5 2 6 5" xfId="39109" xr:uid="{00000000-0005-0000-0000-0000588D0000}"/>
    <cellStyle name="Percent 6 2 5 2 7" xfId="4771" xr:uid="{00000000-0005-0000-0000-0000598D0000}"/>
    <cellStyle name="Percent 6 2 5 2 7 2" xfId="19673" xr:uid="{00000000-0005-0000-0000-00005A8D0000}"/>
    <cellStyle name="Percent 6 2 5 2 7 2 2" xfId="31324" xr:uid="{00000000-0005-0000-0000-00005B8D0000}"/>
    <cellStyle name="Percent 6 2 5 2 7 3" xfId="13910" xr:uid="{00000000-0005-0000-0000-00005C8D0000}"/>
    <cellStyle name="Percent 6 2 5 2 7 4" xfId="25565" xr:uid="{00000000-0005-0000-0000-00005D8D0000}"/>
    <cellStyle name="Percent 6 2 5 2 7 5" xfId="39110" xr:uid="{00000000-0005-0000-0000-00005E8D0000}"/>
    <cellStyle name="Percent 6 2 5 2 8" xfId="19650" xr:uid="{00000000-0005-0000-0000-00005F8D0000}"/>
    <cellStyle name="Percent 6 2 5 2 8 2" xfId="31301" xr:uid="{00000000-0005-0000-0000-0000608D0000}"/>
    <cellStyle name="Percent 6 2 5 2 9" xfId="13887" xr:uid="{00000000-0005-0000-0000-0000618D0000}"/>
    <cellStyle name="Percent 6 2 5 3" xfId="2107" xr:uid="{00000000-0005-0000-0000-0000628D0000}"/>
    <cellStyle name="Percent 6 2 5 3 2" xfId="2108" xr:uid="{00000000-0005-0000-0000-0000638D0000}"/>
    <cellStyle name="Percent 6 2 5 3 2 2" xfId="4049" xr:uid="{00000000-0005-0000-0000-0000648D0000}"/>
    <cellStyle name="Percent 6 2 5 3 2 2 2" xfId="8282" xr:uid="{00000000-0005-0000-0000-0000658D0000}"/>
    <cellStyle name="Percent 6 2 5 3 2 2 2 2" xfId="19676" xr:uid="{00000000-0005-0000-0000-0000668D0000}"/>
    <cellStyle name="Percent 6 2 5 3 2 2 2 3" xfId="31327" xr:uid="{00000000-0005-0000-0000-0000678D0000}"/>
    <cellStyle name="Percent 6 2 5 3 2 2 2 4" xfId="39111" xr:uid="{00000000-0005-0000-0000-0000688D0000}"/>
    <cellStyle name="Percent 6 2 5 3 2 2 3" xfId="13913" xr:uid="{00000000-0005-0000-0000-0000698D0000}"/>
    <cellStyle name="Percent 6 2 5 3 2 2 4" xfId="25568" xr:uid="{00000000-0005-0000-0000-00006A8D0000}"/>
    <cellStyle name="Percent 6 2 5 3 2 2 5" xfId="39112" xr:uid="{00000000-0005-0000-0000-00006B8D0000}"/>
    <cellStyle name="Percent 6 2 5 3 2 3" xfId="6459" xr:uid="{00000000-0005-0000-0000-00006C8D0000}"/>
    <cellStyle name="Percent 6 2 5 3 2 3 2" xfId="19677" xr:uid="{00000000-0005-0000-0000-00006D8D0000}"/>
    <cellStyle name="Percent 6 2 5 3 2 3 2 2" xfId="31328" xr:uid="{00000000-0005-0000-0000-00006E8D0000}"/>
    <cellStyle name="Percent 6 2 5 3 2 3 3" xfId="13914" xr:uid="{00000000-0005-0000-0000-00006F8D0000}"/>
    <cellStyle name="Percent 6 2 5 3 2 3 4" xfId="25569" xr:uid="{00000000-0005-0000-0000-0000708D0000}"/>
    <cellStyle name="Percent 6 2 5 3 2 3 5" xfId="39113" xr:uid="{00000000-0005-0000-0000-0000718D0000}"/>
    <cellStyle name="Percent 6 2 5 3 2 4" xfId="19675" xr:uid="{00000000-0005-0000-0000-0000728D0000}"/>
    <cellStyle name="Percent 6 2 5 3 2 4 2" xfId="31326" xr:uid="{00000000-0005-0000-0000-0000738D0000}"/>
    <cellStyle name="Percent 6 2 5 3 2 5" xfId="13912" xr:uid="{00000000-0005-0000-0000-0000748D0000}"/>
    <cellStyle name="Percent 6 2 5 3 2 6" xfId="25567" xr:uid="{00000000-0005-0000-0000-0000758D0000}"/>
    <cellStyle name="Percent 6 2 5 3 2 7" xfId="39114" xr:uid="{00000000-0005-0000-0000-0000768D0000}"/>
    <cellStyle name="Percent 6 2 5 3 3" xfId="4048" xr:uid="{00000000-0005-0000-0000-0000778D0000}"/>
    <cellStyle name="Percent 6 2 5 3 3 2" xfId="8281" xr:uid="{00000000-0005-0000-0000-0000788D0000}"/>
    <cellStyle name="Percent 6 2 5 3 3 2 2" xfId="19678" xr:uid="{00000000-0005-0000-0000-0000798D0000}"/>
    <cellStyle name="Percent 6 2 5 3 3 2 3" xfId="31329" xr:uid="{00000000-0005-0000-0000-00007A8D0000}"/>
    <cellStyle name="Percent 6 2 5 3 3 2 4" xfId="39115" xr:uid="{00000000-0005-0000-0000-00007B8D0000}"/>
    <cellStyle name="Percent 6 2 5 3 3 3" xfId="13915" xr:uid="{00000000-0005-0000-0000-00007C8D0000}"/>
    <cellStyle name="Percent 6 2 5 3 3 4" xfId="25570" xr:uid="{00000000-0005-0000-0000-00007D8D0000}"/>
    <cellStyle name="Percent 6 2 5 3 3 5" xfId="39116" xr:uid="{00000000-0005-0000-0000-00007E8D0000}"/>
    <cellStyle name="Percent 6 2 5 3 4" xfId="5168" xr:uid="{00000000-0005-0000-0000-00007F8D0000}"/>
    <cellStyle name="Percent 6 2 5 3 4 2" xfId="19679" xr:uid="{00000000-0005-0000-0000-0000808D0000}"/>
    <cellStyle name="Percent 6 2 5 3 4 2 2" xfId="31330" xr:uid="{00000000-0005-0000-0000-0000818D0000}"/>
    <cellStyle name="Percent 6 2 5 3 4 3" xfId="13916" xr:uid="{00000000-0005-0000-0000-0000828D0000}"/>
    <cellStyle name="Percent 6 2 5 3 4 4" xfId="25571" xr:uid="{00000000-0005-0000-0000-0000838D0000}"/>
    <cellStyle name="Percent 6 2 5 3 4 5" xfId="39117" xr:uid="{00000000-0005-0000-0000-0000848D0000}"/>
    <cellStyle name="Percent 6 2 5 3 5" xfId="19674" xr:uid="{00000000-0005-0000-0000-0000858D0000}"/>
    <cellStyle name="Percent 6 2 5 3 5 2" xfId="31325" xr:uid="{00000000-0005-0000-0000-0000868D0000}"/>
    <cellStyle name="Percent 6 2 5 3 6" xfId="13911" xr:uid="{00000000-0005-0000-0000-0000878D0000}"/>
    <cellStyle name="Percent 6 2 5 3 7" xfId="25566" xr:uid="{00000000-0005-0000-0000-0000888D0000}"/>
    <cellStyle name="Percent 6 2 5 3 8" xfId="39118" xr:uid="{00000000-0005-0000-0000-0000898D0000}"/>
    <cellStyle name="Percent 6 2 5 4" xfId="2109" xr:uid="{00000000-0005-0000-0000-00008A8D0000}"/>
    <cellStyle name="Percent 6 2 5 4 2" xfId="2110" xr:uid="{00000000-0005-0000-0000-00008B8D0000}"/>
    <cellStyle name="Percent 6 2 5 4 2 2" xfId="4051" xr:uid="{00000000-0005-0000-0000-00008C8D0000}"/>
    <cellStyle name="Percent 6 2 5 4 2 2 2" xfId="8284" xr:uid="{00000000-0005-0000-0000-00008D8D0000}"/>
    <cellStyle name="Percent 6 2 5 4 2 2 2 2" xfId="19682" xr:uid="{00000000-0005-0000-0000-00008E8D0000}"/>
    <cellStyle name="Percent 6 2 5 4 2 2 2 3" xfId="31333" xr:uid="{00000000-0005-0000-0000-00008F8D0000}"/>
    <cellStyle name="Percent 6 2 5 4 2 2 2 4" xfId="39119" xr:uid="{00000000-0005-0000-0000-0000908D0000}"/>
    <cellStyle name="Percent 6 2 5 4 2 2 3" xfId="13919" xr:uid="{00000000-0005-0000-0000-0000918D0000}"/>
    <cellStyle name="Percent 6 2 5 4 2 2 4" xfId="25574" xr:uid="{00000000-0005-0000-0000-0000928D0000}"/>
    <cellStyle name="Percent 6 2 5 4 2 2 5" xfId="39120" xr:uid="{00000000-0005-0000-0000-0000938D0000}"/>
    <cellStyle name="Percent 6 2 5 4 2 3" xfId="6460" xr:uid="{00000000-0005-0000-0000-0000948D0000}"/>
    <cellStyle name="Percent 6 2 5 4 2 3 2" xfId="19683" xr:uid="{00000000-0005-0000-0000-0000958D0000}"/>
    <cellStyle name="Percent 6 2 5 4 2 3 2 2" xfId="31334" xr:uid="{00000000-0005-0000-0000-0000968D0000}"/>
    <cellStyle name="Percent 6 2 5 4 2 3 3" xfId="13920" xr:uid="{00000000-0005-0000-0000-0000978D0000}"/>
    <cellStyle name="Percent 6 2 5 4 2 3 4" xfId="25575" xr:uid="{00000000-0005-0000-0000-0000988D0000}"/>
    <cellStyle name="Percent 6 2 5 4 2 3 5" xfId="39121" xr:uid="{00000000-0005-0000-0000-0000998D0000}"/>
    <cellStyle name="Percent 6 2 5 4 2 4" xfId="19681" xr:uid="{00000000-0005-0000-0000-00009A8D0000}"/>
    <cellStyle name="Percent 6 2 5 4 2 4 2" xfId="31332" xr:uid="{00000000-0005-0000-0000-00009B8D0000}"/>
    <cellStyle name="Percent 6 2 5 4 2 5" xfId="13918" xr:uid="{00000000-0005-0000-0000-00009C8D0000}"/>
    <cellStyle name="Percent 6 2 5 4 2 6" xfId="25573" xr:uid="{00000000-0005-0000-0000-00009D8D0000}"/>
    <cellStyle name="Percent 6 2 5 4 2 7" xfId="39122" xr:uid="{00000000-0005-0000-0000-00009E8D0000}"/>
    <cellStyle name="Percent 6 2 5 4 3" xfId="4050" xr:uid="{00000000-0005-0000-0000-00009F8D0000}"/>
    <cellStyle name="Percent 6 2 5 4 3 2" xfId="8283" xr:uid="{00000000-0005-0000-0000-0000A08D0000}"/>
    <cellStyle name="Percent 6 2 5 4 3 2 2" xfId="19684" xr:uid="{00000000-0005-0000-0000-0000A18D0000}"/>
    <cellStyle name="Percent 6 2 5 4 3 2 3" xfId="31335" xr:uid="{00000000-0005-0000-0000-0000A28D0000}"/>
    <cellStyle name="Percent 6 2 5 4 3 2 4" xfId="39123" xr:uid="{00000000-0005-0000-0000-0000A38D0000}"/>
    <cellStyle name="Percent 6 2 5 4 3 3" xfId="13921" xr:uid="{00000000-0005-0000-0000-0000A48D0000}"/>
    <cellStyle name="Percent 6 2 5 4 3 4" xfId="25576" xr:uid="{00000000-0005-0000-0000-0000A58D0000}"/>
    <cellStyle name="Percent 6 2 5 4 3 5" xfId="39124" xr:uid="{00000000-0005-0000-0000-0000A68D0000}"/>
    <cellStyle name="Percent 6 2 5 4 4" xfId="4926" xr:uid="{00000000-0005-0000-0000-0000A78D0000}"/>
    <cellStyle name="Percent 6 2 5 4 4 2" xfId="19685" xr:uid="{00000000-0005-0000-0000-0000A88D0000}"/>
    <cellStyle name="Percent 6 2 5 4 4 2 2" xfId="31336" xr:uid="{00000000-0005-0000-0000-0000A98D0000}"/>
    <cellStyle name="Percent 6 2 5 4 4 3" xfId="13922" xr:uid="{00000000-0005-0000-0000-0000AA8D0000}"/>
    <cellStyle name="Percent 6 2 5 4 4 4" xfId="25577" xr:uid="{00000000-0005-0000-0000-0000AB8D0000}"/>
    <cellStyle name="Percent 6 2 5 4 4 5" xfId="39125" xr:uid="{00000000-0005-0000-0000-0000AC8D0000}"/>
    <cellStyle name="Percent 6 2 5 4 5" xfId="19680" xr:uid="{00000000-0005-0000-0000-0000AD8D0000}"/>
    <cellStyle name="Percent 6 2 5 4 5 2" xfId="31331" xr:uid="{00000000-0005-0000-0000-0000AE8D0000}"/>
    <cellStyle name="Percent 6 2 5 4 6" xfId="13917" xr:uid="{00000000-0005-0000-0000-0000AF8D0000}"/>
    <cellStyle name="Percent 6 2 5 4 7" xfId="25572" xr:uid="{00000000-0005-0000-0000-0000B08D0000}"/>
    <cellStyle name="Percent 6 2 5 4 8" xfId="39126" xr:uid="{00000000-0005-0000-0000-0000B18D0000}"/>
    <cellStyle name="Percent 6 2 5 5" xfId="2111" xr:uid="{00000000-0005-0000-0000-0000B28D0000}"/>
    <cellStyle name="Percent 6 2 5 5 2" xfId="2112" xr:uid="{00000000-0005-0000-0000-0000B38D0000}"/>
    <cellStyle name="Percent 6 2 5 5 2 2" xfId="4053" xr:uid="{00000000-0005-0000-0000-0000B48D0000}"/>
    <cellStyle name="Percent 6 2 5 5 2 2 2" xfId="8286" xr:uid="{00000000-0005-0000-0000-0000B58D0000}"/>
    <cellStyle name="Percent 6 2 5 5 2 2 2 2" xfId="19688" xr:uid="{00000000-0005-0000-0000-0000B68D0000}"/>
    <cellStyle name="Percent 6 2 5 5 2 2 2 3" xfId="31339" xr:uid="{00000000-0005-0000-0000-0000B78D0000}"/>
    <cellStyle name="Percent 6 2 5 5 2 2 2 4" xfId="39127" xr:uid="{00000000-0005-0000-0000-0000B88D0000}"/>
    <cellStyle name="Percent 6 2 5 5 2 2 3" xfId="13925" xr:uid="{00000000-0005-0000-0000-0000B98D0000}"/>
    <cellStyle name="Percent 6 2 5 5 2 2 4" xfId="25580" xr:uid="{00000000-0005-0000-0000-0000BA8D0000}"/>
    <cellStyle name="Percent 6 2 5 5 2 2 5" xfId="39128" xr:uid="{00000000-0005-0000-0000-0000BB8D0000}"/>
    <cellStyle name="Percent 6 2 5 5 2 3" xfId="6461" xr:uid="{00000000-0005-0000-0000-0000BC8D0000}"/>
    <cellStyle name="Percent 6 2 5 5 2 3 2" xfId="19689" xr:uid="{00000000-0005-0000-0000-0000BD8D0000}"/>
    <cellStyle name="Percent 6 2 5 5 2 3 2 2" xfId="31340" xr:uid="{00000000-0005-0000-0000-0000BE8D0000}"/>
    <cellStyle name="Percent 6 2 5 5 2 3 3" xfId="13926" xr:uid="{00000000-0005-0000-0000-0000BF8D0000}"/>
    <cellStyle name="Percent 6 2 5 5 2 3 4" xfId="25581" xr:uid="{00000000-0005-0000-0000-0000C08D0000}"/>
    <cellStyle name="Percent 6 2 5 5 2 3 5" xfId="39129" xr:uid="{00000000-0005-0000-0000-0000C18D0000}"/>
    <cellStyle name="Percent 6 2 5 5 2 4" xfId="19687" xr:uid="{00000000-0005-0000-0000-0000C28D0000}"/>
    <cellStyle name="Percent 6 2 5 5 2 4 2" xfId="31338" xr:uid="{00000000-0005-0000-0000-0000C38D0000}"/>
    <cellStyle name="Percent 6 2 5 5 2 5" xfId="13924" xr:uid="{00000000-0005-0000-0000-0000C48D0000}"/>
    <cellStyle name="Percent 6 2 5 5 2 6" xfId="25579" xr:uid="{00000000-0005-0000-0000-0000C58D0000}"/>
    <cellStyle name="Percent 6 2 5 5 2 7" xfId="39130" xr:uid="{00000000-0005-0000-0000-0000C68D0000}"/>
    <cellStyle name="Percent 6 2 5 5 3" xfId="4052" xr:uid="{00000000-0005-0000-0000-0000C78D0000}"/>
    <cellStyle name="Percent 6 2 5 5 3 2" xfId="8285" xr:uid="{00000000-0005-0000-0000-0000C88D0000}"/>
    <cellStyle name="Percent 6 2 5 5 3 2 2" xfId="19690" xr:uid="{00000000-0005-0000-0000-0000C98D0000}"/>
    <cellStyle name="Percent 6 2 5 5 3 2 3" xfId="31341" xr:uid="{00000000-0005-0000-0000-0000CA8D0000}"/>
    <cellStyle name="Percent 6 2 5 5 3 2 4" xfId="39131" xr:uid="{00000000-0005-0000-0000-0000CB8D0000}"/>
    <cellStyle name="Percent 6 2 5 5 3 3" xfId="13927" xr:uid="{00000000-0005-0000-0000-0000CC8D0000}"/>
    <cellStyle name="Percent 6 2 5 5 3 4" xfId="25582" xr:uid="{00000000-0005-0000-0000-0000CD8D0000}"/>
    <cellStyle name="Percent 6 2 5 5 3 5" xfId="39132" xr:uid="{00000000-0005-0000-0000-0000CE8D0000}"/>
    <cellStyle name="Percent 6 2 5 5 4" xfId="5377" xr:uid="{00000000-0005-0000-0000-0000CF8D0000}"/>
    <cellStyle name="Percent 6 2 5 5 4 2" xfId="19691" xr:uid="{00000000-0005-0000-0000-0000D08D0000}"/>
    <cellStyle name="Percent 6 2 5 5 4 2 2" xfId="31342" xr:uid="{00000000-0005-0000-0000-0000D18D0000}"/>
    <cellStyle name="Percent 6 2 5 5 4 3" xfId="13928" xr:uid="{00000000-0005-0000-0000-0000D28D0000}"/>
    <cellStyle name="Percent 6 2 5 5 4 4" xfId="25583" xr:uid="{00000000-0005-0000-0000-0000D38D0000}"/>
    <cellStyle name="Percent 6 2 5 5 4 5" xfId="39133" xr:uid="{00000000-0005-0000-0000-0000D48D0000}"/>
    <cellStyle name="Percent 6 2 5 5 5" xfId="19686" xr:uid="{00000000-0005-0000-0000-0000D58D0000}"/>
    <cellStyle name="Percent 6 2 5 5 5 2" xfId="31337" xr:uid="{00000000-0005-0000-0000-0000D68D0000}"/>
    <cellStyle name="Percent 6 2 5 5 6" xfId="13923" xr:uid="{00000000-0005-0000-0000-0000D78D0000}"/>
    <cellStyle name="Percent 6 2 5 5 7" xfId="25578" xr:uid="{00000000-0005-0000-0000-0000D88D0000}"/>
    <cellStyle name="Percent 6 2 5 5 8" xfId="39134" xr:uid="{00000000-0005-0000-0000-0000D98D0000}"/>
    <cellStyle name="Percent 6 2 5 6" xfId="2113" xr:uid="{00000000-0005-0000-0000-0000DA8D0000}"/>
    <cellStyle name="Percent 6 2 5 6 2" xfId="4054" xr:uid="{00000000-0005-0000-0000-0000DB8D0000}"/>
    <cellStyle name="Percent 6 2 5 6 2 2" xfId="8287" xr:uid="{00000000-0005-0000-0000-0000DC8D0000}"/>
    <cellStyle name="Percent 6 2 5 6 2 2 2" xfId="19693" xr:uid="{00000000-0005-0000-0000-0000DD8D0000}"/>
    <cellStyle name="Percent 6 2 5 6 2 2 3" xfId="31344" xr:uid="{00000000-0005-0000-0000-0000DE8D0000}"/>
    <cellStyle name="Percent 6 2 5 6 2 2 4" xfId="39135" xr:uid="{00000000-0005-0000-0000-0000DF8D0000}"/>
    <cellStyle name="Percent 6 2 5 6 2 3" xfId="13930" xr:uid="{00000000-0005-0000-0000-0000E08D0000}"/>
    <cellStyle name="Percent 6 2 5 6 2 4" xfId="25585" xr:uid="{00000000-0005-0000-0000-0000E18D0000}"/>
    <cellStyle name="Percent 6 2 5 6 2 5" xfId="39136" xr:uid="{00000000-0005-0000-0000-0000E28D0000}"/>
    <cellStyle name="Percent 6 2 5 6 3" xfId="6462" xr:uid="{00000000-0005-0000-0000-0000E38D0000}"/>
    <cellStyle name="Percent 6 2 5 6 3 2" xfId="19694" xr:uid="{00000000-0005-0000-0000-0000E48D0000}"/>
    <cellStyle name="Percent 6 2 5 6 3 2 2" xfId="31345" xr:uid="{00000000-0005-0000-0000-0000E58D0000}"/>
    <cellStyle name="Percent 6 2 5 6 3 3" xfId="13931" xr:uid="{00000000-0005-0000-0000-0000E68D0000}"/>
    <cellStyle name="Percent 6 2 5 6 3 4" xfId="25586" xr:uid="{00000000-0005-0000-0000-0000E78D0000}"/>
    <cellStyle name="Percent 6 2 5 6 3 5" xfId="39137" xr:uid="{00000000-0005-0000-0000-0000E88D0000}"/>
    <cellStyle name="Percent 6 2 5 6 4" xfId="19692" xr:uid="{00000000-0005-0000-0000-0000E98D0000}"/>
    <cellStyle name="Percent 6 2 5 6 4 2" xfId="31343" xr:uid="{00000000-0005-0000-0000-0000EA8D0000}"/>
    <cellStyle name="Percent 6 2 5 6 5" xfId="13929" xr:uid="{00000000-0005-0000-0000-0000EB8D0000}"/>
    <cellStyle name="Percent 6 2 5 6 6" xfId="25584" xr:uid="{00000000-0005-0000-0000-0000EC8D0000}"/>
    <cellStyle name="Percent 6 2 5 6 7" xfId="39138" xr:uid="{00000000-0005-0000-0000-0000ED8D0000}"/>
    <cellStyle name="Percent 6 2 5 7" xfId="4039" xr:uid="{00000000-0005-0000-0000-0000EE8D0000}"/>
    <cellStyle name="Percent 6 2 5 7 2" xfId="8272" xr:uid="{00000000-0005-0000-0000-0000EF8D0000}"/>
    <cellStyle name="Percent 6 2 5 7 2 2" xfId="19695" xr:uid="{00000000-0005-0000-0000-0000F08D0000}"/>
    <cellStyle name="Percent 6 2 5 7 2 3" xfId="31346" xr:uid="{00000000-0005-0000-0000-0000F18D0000}"/>
    <cellStyle name="Percent 6 2 5 7 2 4" xfId="39139" xr:uid="{00000000-0005-0000-0000-0000F28D0000}"/>
    <cellStyle name="Percent 6 2 5 7 3" xfId="13932" xr:uid="{00000000-0005-0000-0000-0000F38D0000}"/>
    <cellStyle name="Percent 6 2 5 7 4" xfId="25587" xr:uid="{00000000-0005-0000-0000-0000F48D0000}"/>
    <cellStyle name="Percent 6 2 5 7 5" xfId="39140" xr:uid="{00000000-0005-0000-0000-0000F58D0000}"/>
    <cellStyle name="Percent 6 2 5 8" xfId="4684" xr:uid="{00000000-0005-0000-0000-0000F68D0000}"/>
    <cellStyle name="Percent 6 2 5 8 2" xfId="19696" xr:uid="{00000000-0005-0000-0000-0000F78D0000}"/>
    <cellStyle name="Percent 6 2 5 8 2 2" xfId="31347" xr:uid="{00000000-0005-0000-0000-0000F88D0000}"/>
    <cellStyle name="Percent 6 2 5 8 3" xfId="13933" xr:uid="{00000000-0005-0000-0000-0000F98D0000}"/>
    <cellStyle name="Percent 6 2 5 8 4" xfId="25588" xr:uid="{00000000-0005-0000-0000-0000FA8D0000}"/>
    <cellStyle name="Percent 6 2 5 8 5" xfId="39141" xr:uid="{00000000-0005-0000-0000-0000FB8D0000}"/>
    <cellStyle name="Percent 6 2 5 9" xfId="19649" xr:uid="{00000000-0005-0000-0000-0000FC8D0000}"/>
    <cellStyle name="Percent 6 2 5 9 2" xfId="31300" xr:uid="{00000000-0005-0000-0000-0000FD8D0000}"/>
    <cellStyle name="Percent 6 2 6" xfId="2114" xr:uid="{00000000-0005-0000-0000-0000FE8D0000}"/>
    <cellStyle name="Percent 6 2 6 10" xfId="13934" xr:uid="{00000000-0005-0000-0000-0000FF8D0000}"/>
    <cellStyle name="Percent 6 2 6 11" xfId="25589" xr:uid="{00000000-0005-0000-0000-0000008E0000}"/>
    <cellStyle name="Percent 6 2 6 12" xfId="39142" xr:uid="{00000000-0005-0000-0000-0000018E0000}"/>
    <cellStyle name="Percent 6 2 6 2" xfId="2115" xr:uid="{00000000-0005-0000-0000-0000028E0000}"/>
    <cellStyle name="Percent 6 2 6 2 10" xfId="25590" xr:uid="{00000000-0005-0000-0000-0000038E0000}"/>
    <cellStyle name="Percent 6 2 6 2 11" xfId="39143" xr:uid="{00000000-0005-0000-0000-0000048E0000}"/>
    <cellStyle name="Percent 6 2 6 2 2" xfId="2116" xr:uid="{00000000-0005-0000-0000-0000058E0000}"/>
    <cellStyle name="Percent 6 2 6 2 2 2" xfId="2117" xr:uid="{00000000-0005-0000-0000-0000068E0000}"/>
    <cellStyle name="Percent 6 2 6 2 2 2 2" xfId="4058" xr:uid="{00000000-0005-0000-0000-0000078E0000}"/>
    <cellStyle name="Percent 6 2 6 2 2 2 2 2" xfId="8291" xr:uid="{00000000-0005-0000-0000-0000088E0000}"/>
    <cellStyle name="Percent 6 2 6 2 2 2 2 2 2" xfId="19701" xr:uid="{00000000-0005-0000-0000-0000098E0000}"/>
    <cellStyle name="Percent 6 2 6 2 2 2 2 2 3" xfId="31352" xr:uid="{00000000-0005-0000-0000-00000A8E0000}"/>
    <cellStyle name="Percent 6 2 6 2 2 2 2 2 4" xfId="39144" xr:uid="{00000000-0005-0000-0000-00000B8E0000}"/>
    <cellStyle name="Percent 6 2 6 2 2 2 2 3" xfId="13938" xr:uid="{00000000-0005-0000-0000-00000C8E0000}"/>
    <cellStyle name="Percent 6 2 6 2 2 2 2 4" xfId="25593" xr:uid="{00000000-0005-0000-0000-00000D8E0000}"/>
    <cellStyle name="Percent 6 2 6 2 2 2 2 5" xfId="39145" xr:uid="{00000000-0005-0000-0000-00000E8E0000}"/>
    <cellStyle name="Percent 6 2 6 2 2 2 3" xfId="6463" xr:uid="{00000000-0005-0000-0000-00000F8E0000}"/>
    <cellStyle name="Percent 6 2 6 2 2 2 3 2" xfId="19702" xr:uid="{00000000-0005-0000-0000-0000108E0000}"/>
    <cellStyle name="Percent 6 2 6 2 2 2 3 2 2" xfId="31353" xr:uid="{00000000-0005-0000-0000-0000118E0000}"/>
    <cellStyle name="Percent 6 2 6 2 2 2 3 3" xfId="13939" xr:uid="{00000000-0005-0000-0000-0000128E0000}"/>
    <cellStyle name="Percent 6 2 6 2 2 2 3 4" xfId="25594" xr:uid="{00000000-0005-0000-0000-0000138E0000}"/>
    <cellStyle name="Percent 6 2 6 2 2 2 3 5" xfId="39146" xr:uid="{00000000-0005-0000-0000-0000148E0000}"/>
    <cellStyle name="Percent 6 2 6 2 2 2 4" xfId="19700" xr:uid="{00000000-0005-0000-0000-0000158E0000}"/>
    <cellStyle name="Percent 6 2 6 2 2 2 4 2" xfId="31351" xr:uid="{00000000-0005-0000-0000-0000168E0000}"/>
    <cellStyle name="Percent 6 2 6 2 2 2 5" xfId="13937" xr:uid="{00000000-0005-0000-0000-0000178E0000}"/>
    <cellStyle name="Percent 6 2 6 2 2 2 6" xfId="25592" xr:uid="{00000000-0005-0000-0000-0000188E0000}"/>
    <cellStyle name="Percent 6 2 6 2 2 2 7" xfId="39147" xr:uid="{00000000-0005-0000-0000-0000198E0000}"/>
    <cellStyle name="Percent 6 2 6 2 2 3" xfId="4057" xr:uid="{00000000-0005-0000-0000-00001A8E0000}"/>
    <cellStyle name="Percent 6 2 6 2 2 3 2" xfId="8290" xr:uid="{00000000-0005-0000-0000-00001B8E0000}"/>
    <cellStyle name="Percent 6 2 6 2 2 3 2 2" xfId="19703" xr:uid="{00000000-0005-0000-0000-00001C8E0000}"/>
    <cellStyle name="Percent 6 2 6 2 2 3 2 3" xfId="31354" xr:uid="{00000000-0005-0000-0000-00001D8E0000}"/>
    <cellStyle name="Percent 6 2 6 2 2 3 2 4" xfId="39148" xr:uid="{00000000-0005-0000-0000-00001E8E0000}"/>
    <cellStyle name="Percent 6 2 6 2 2 3 3" xfId="13940" xr:uid="{00000000-0005-0000-0000-00001F8E0000}"/>
    <cellStyle name="Percent 6 2 6 2 2 3 4" xfId="25595" xr:uid="{00000000-0005-0000-0000-0000208E0000}"/>
    <cellStyle name="Percent 6 2 6 2 2 3 5" xfId="39149" xr:uid="{00000000-0005-0000-0000-0000218E0000}"/>
    <cellStyle name="Percent 6 2 6 2 2 4" xfId="5269" xr:uid="{00000000-0005-0000-0000-0000228E0000}"/>
    <cellStyle name="Percent 6 2 6 2 2 4 2" xfId="19704" xr:uid="{00000000-0005-0000-0000-0000238E0000}"/>
    <cellStyle name="Percent 6 2 6 2 2 4 2 2" xfId="31355" xr:uid="{00000000-0005-0000-0000-0000248E0000}"/>
    <cellStyle name="Percent 6 2 6 2 2 4 3" xfId="13941" xr:uid="{00000000-0005-0000-0000-0000258E0000}"/>
    <cellStyle name="Percent 6 2 6 2 2 4 4" xfId="25596" xr:uid="{00000000-0005-0000-0000-0000268E0000}"/>
    <cellStyle name="Percent 6 2 6 2 2 4 5" xfId="39150" xr:uid="{00000000-0005-0000-0000-0000278E0000}"/>
    <cellStyle name="Percent 6 2 6 2 2 5" xfId="19699" xr:uid="{00000000-0005-0000-0000-0000288E0000}"/>
    <cellStyle name="Percent 6 2 6 2 2 5 2" xfId="31350" xr:uid="{00000000-0005-0000-0000-0000298E0000}"/>
    <cellStyle name="Percent 6 2 6 2 2 6" xfId="13936" xr:uid="{00000000-0005-0000-0000-00002A8E0000}"/>
    <cellStyle name="Percent 6 2 6 2 2 7" xfId="25591" xr:uid="{00000000-0005-0000-0000-00002B8E0000}"/>
    <cellStyle name="Percent 6 2 6 2 2 8" xfId="39151" xr:uid="{00000000-0005-0000-0000-00002C8E0000}"/>
    <cellStyle name="Percent 6 2 6 2 3" xfId="2118" xr:uid="{00000000-0005-0000-0000-00002D8E0000}"/>
    <cellStyle name="Percent 6 2 6 2 3 2" xfId="2119" xr:uid="{00000000-0005-0000-0000-00002E8E0000}"/>
    <cellStyle name="Percent 6 2 6 2 3 2 2" xfId="4060" xr:uid="{00000000-0005-0000-0000-00002F8E0000}"/>
    <cellStyle name="Percent 6 2 6 2 3 2 2 2" xfId="8293" xr:uid="{00000000-0005-0000-0000-0000308E0000}"/>
    <cellStyle name="Percent 6 2 6 2 3 2 2 2 2" xfId="19707" xr:uid="{00000000-0005-0000-0000-0000318E0000}"/>
    <cellStyle name="Percent 6 2 6 2 3 2 2 2 3" xfId="31358" xr:uid="{00000000-0005-0000-0000-0000328E0000}"/>
    <cellStyle name="Percent 6 2 6 2 3 2 2 2 4" xfId="39152" xr:uid="{00000000-0005-0000-0000-0000338E0000}"/>
    <cellStyle name="Percent 6 2 6 2 3 2 2 3" xfId="13944" xr:uid="{00000000-0005-0000-0000-0000348E0000}"/>
    <cellStyle name="Percent 6 2 6 2 3 2 2 4" xfId="25599" xr:uid="{00000000-0005-0000-0000-0000358E0000}"/>
    <cellStyle name="Percent 6 2 6 2 3 2 2 5" xfId="39153" xr:uid="{00000000-0005-0000-0000-0000368E0000}"/>
    <cellStyle name="Percent 6 2 6 2 3 2 3" xfId="6464" xr:uid="{00000000-0005-0000-0000-0000378E0000}"/>
    <cellStyle name="Percent 6 2 6 2 3 2 3 2" xfId="19708" xr:uid="{00000000-0005-0000-0000-0000388E0000}"/>
    <cellStyle name="Percent 6 2 6 2 3 2 3 2 2" xfId="31359" xr:uid="{00000000-0005-0000-0000-0000398E0000}"/>
    <cellStyle name="Percent 6 2 6 2 3 2 3 3" xfId="13945" xr:uid="{00000000-0005-0000-0000-00003A8E0000}"/>
    <cellStyle name="Percent 6 2 6 2 3 2 3 4" xfId="25600" xr:uid="{00000000-0005-0000-0000-00003B8E0000}"/>
    <cellStyle name="Percent 6 2 6 2 3 2 3 5" xfId="39154" xr:uid="{00000000-0005-0000-0000-00003C8E0000}"/>
    <cellStyle name="Percent 6 2 6 2 3 2 4" xfId="19706" xr:uid="{00000000-0005-0000-0000-00003D8E0000}"/>
    <cellStyle name="Percent 6 2 6 2 3 2 4 2" xfId="31357" xr:uid="{00000000-0005-0000-0000-00003E8E0000}"/>
    <cellStyle name="Percent 6 2 6 2 3 2 5" xfId="13943" xr:uid="{00000000-0005-0000-0000-00003F8E0000}"/>
    <cellStyle name="Percent 6 2 6 2 3 2 6" xfId="25598" xr:uid="{00000000-0005-0000-0000-0000408E0000}"/>
    <cellStyle name="Percent 6 2 6 2 3 2 7" xfId="39155" xr:uid="{00000000-0005-0000-0000-0000418E0000}"/>
    <cellStyle name="Percent 6 2 6 2 3 3" xfId="4059" xr:uid="{00000000-0005-0000-0000-0000428E0000}"/>
    <cellStyle name="Percent 6 2 6 2 3 3 2" xfId="8292" xr:uid="{00000000-0005-0000-0000-0000438E0000}"/>
    <cellStyle name="Percent 6 2 6 2 3 3 2 2" xfId="19709" xr:uid="{00000000-0005-0000-0000-0000448E0000}"/>
    <cellStyle name="Percent 6 2 6 2 3 3 2 3" xfId="31360" xr:uid="{00000000-0005-0000-0000-0000458E0000}"/>
    <cellStyle name="Percent 6 2 6 2 3 3 2 4" xfId="39156" xr:uid="{00000000-0005-0000-0000-0000468E0000}"/>
    <cellStyle name="Percent 6 2 6 2 3 3 3" xfId="13946" xr:uid="{00000000-0005-0000-0000-0000478E0000}"/>
    <cellStyle name="Percent 6 2 6 2 3 3 4" xfId="25601" xr:uid="{00000000-0005-0000-0000-0000488E0000}"/>
    <cellStyle name="Percent 6 2 6 2 3 3 5" xfId="39157" xr:uid="{00000000-0005-0000-0000-0000498E0000}"/>
    <cellStyle name="Percent 6 2 6 2 3 4" xfId="5027" xr:uid="{00000000-0005-0000-0000-00004A8E0000}"/>
    <cellStyle name="Percent 6 2 6 2 3 4 2" xfId="19710" xr:uid="{00000000-0005-0000-0000-00004B8E0000}"/>
    <cellStyle name="Percent 6 2 6 2 3 4 2 2" xfId="31361" xr:uid="{00000000-0005-0000-0000-00004C8E0000}"/>
    <cellStyle name="Percent 6 2 6 2 3 4 3" xfId="13947" xr:uid="{00000000-0005-0000-0000-00004D8E0000}"/>
    <cellStyle name="Percent 6 2 6 2 3 4 4" xfId="25602" xr:uid="{00000000-0005-0000-0000-00004E8E0000}"/>
    <cellStyle name="Percent 6 2 6 2 3 4 5" xfId="39158" xr:uid="{00000000-0005-0000-0000-00004F8E0000}"/>
    <cellStyle name="Percent 6 2 6 2 3 5" xfId="19705" xr:uid="{00000000-0005-0000-0000-0000508E0000}"/>
    <cellStyle name="Percent 6 2 6 2 3 5 2" xfId="31356" xr:uid="{00000000-0005-0000-0000-0000518E0000}"/>
    <cellStyle name="Percent 6 2 6 2 3 6" xfId="13942" xr:uid="{00000000-0005-0000-0000-0000528E0000}"/>
    <cellStyle name="Percent 6 2 6 2 3 7" xfId="25597" xr:uid="{00000000-0005-0000-0000-0000538E0000}"/>
    <cellStyle name="Percent 6 2 6 2 3 8" xfId="39159" xr:uid="{00000000-0005-0000-0000-0000548E0000}"/>
    <cellStyle name="Percent 6 2 6 2 4" xfId="2120" xr:uid="{00000000-0005-0000-0000-0000558E0000}"/>
    <cellStyle name="Percent 6 2 6 2 4 2" xfId="2121" xr:uid="{00000000-0005-0000-0000-0000568E0000}"/>
    <cellStyle name="Percent 6 2 6 2 4 2 2" xfId="4062" xr:uid="{00000000-0005-0000-0000-0000578E0000}"/>
    <cellStyle name="Percent 6 2 6 2 4 2 2 2" xfId="8295" xr:uid="{00000000-0005-0000-0000-0000588E0000}"/>
    <cellStyle name="Percent 6 2 6 2 4 2 2 2 2" xfId="19713" xr:uid="{00000000-0005-0000-0000-0000598E0000}"/>
    <cellStyle name="Percent 6 2 6 2 4 2 2 2 3" xfId="31364" xr:uid="{00000000-0005-0000-0000-00005A8E0000}"/>
    <cellStyle name="Percent 6 2 6 2 4 2 2 2 4" xfId="39160" xr:uid="{00000000-0005-0000-0000-00005B8E0000}"/>
    <cellStyle name="Percent 6 2 6 2 4 2 2 3" xfId="13950" xr:uid="{00000000-0005-0000-0000-00005C8E0000}"/>
    <cellStyle name="Percent 6 2 6 2 4 2 2 4" xfId="25605" xr:uid="{00000000-0005-0000-0000-00005D8E0000}"/>
    <cellStyle name="Percent 6 2 6 2 4 2 2 5" xfId="39161" xr:uid="{00000000-0005-0000-0000-00005E8E0000}"/>
    <cellStyle name="Percent 6 2 6 2 4 2 3" xfId="6465" xr:uid="{00000000-0005-0000-0000-00005F8E0000}"/>
    <cellStyle name="Percent 6 2 6 2 4 2 3 2" xfId="19714" xr:uid="{00000000-0005-0000-0000-0000608E0000}"/>
    <cellStyle name="Percent 6 2 6 2 4 2 3 2 2" xfId="31365" xr:uid="{00000000-0005-0000-0000-0000618E0000}"/>
    <cellStyle name="Percent 6 2 6 2 4 2 3 3" xfId="13951" xr:uid="{00000000-0005-0000-0000-0000628E0000}"/>
    <cellStyle name="Percent 6 2 6 2 4 2 3 4" xfId="25606" xr:uid="{00000000-0005-0000-0000-0000638E0000}"/>
    <cellStyle name="Percent 6 2 6 2 4 2 3 5" xfId="39162" xr:uid="{00000000-0005-0000-0000-0000648E0000}"/>
    <cellStyle name="Percent 6 2 6 2 4 2 4" xfId="19712" xr:uid="{00000000-0005-0000-0000-0000658E0000}"/>
    <cellStyle name="Percent 6 2 6 2 4 2 4 2" xfId="31363" xr:uid="{00000000-0005-0000-0000-0000668E0000}"/>
    <cellStyle name="Percent 6 2 6 2 4 2 5" xfId="13949" xr:uid="{00000000-0005-0000-0000-0000678E0000}"/>
    <cellStyle name="Percent 6 2 6 2 4 2 6" xfId="25604" xr:uid="{00000000-0005-0000-0000-0000688E0000}"/>
    <cellStyle name="Percent 6 2 6 2 4 2 7" xfId="39163" xr:uid="{00000000-0005-0000-0000-0000698E0000}"/>
    <cellStyle name="Percent 6 2 6 2 4 3" xfId="4061" xr:uid="{00000000-0005-0000-0000-00006A8E0000}"/>
    <cellStyle name="Percent 6 2 6 2 4 3 2" xfId="8294" xr:uid="{00000000-0005-0000-0000-00006B8E0000}"/>
    <cellStyle name="Percent 6 2 6 2 4 3 2 2" xfId="19715" xr:uid="{00000000-0005-0000-0000-00006C8E0000}"/>
    <cellStyle name="Percent 6 2 6 2 4 3 2 3" xfId="31366" xr:uid="{00000000-0005-0000-0000-00006D8E0000}"/>
    <cellStyle name="Percent 6 2 6 2 4 3 2 4" xfId="39164" xr:uid="{00000000-0005-0000-0000-00006E8E0000}"/>
    <cellStyle name="Percent 6 2 6 2 4 3 3" xfId="13952" xr:uid="{00000000-0005-0000-0000-00006F8E0000}"/>
    <cellStyle name="Percent 6 2 6 2 4 3 4" xfId="25607" xr:uid="{00000000-0005-0000-0000-0000708E0000}"/>
    <cellStyle name="Percent 6 2 6 2 4 3 5" xfId="39165" xr:uid="{00000000-0005-0000-0000-0000718E0000}"/>
    <cellStyle name="Percent 6 2 6 2 4 4" xfId="5478" xr:uid="{00000000-0005-0000-0000-0000728E0000}"/>
    <cellStyle name="Percent 6 2 6 2 4 4 2" xfId="19716" xr:uid="{00000000-0005-0000-0000-0000738E0000}"/>
    <cellStyle name="Percent 6 2 6 2 4 4 2 2" xfId="31367" xr:uid="{00000000-0005-0000-0000-0000748E0000}"/>
    <cellStyle name="Percent 6 2 6 2 4 4 3" xfId="13953" xr:uid="{00000000-0005-0000-0000-0000758E0000}"/>
    <cellStyle name="Percent 6 2 6 2 4 4 4" xfId="25608" xr:uid="{00000000-0005-0000-0000-0000768E0000}"/>
    <cellStyle name="Percent 6 2 6 2 4 4 5" xfId="39166" xr:uid="{00000000-0005-0000-0000-0000778E0000}"/>
    <cellStyle name="Percent 6 2 6 2 4 5" xfId="19711" xr:uid="{00000000-0005-0000-0000-0000788E0000}"/>
    <cellStyle name="Percent 6 2 6 2 4 5 2" xfId="31362" xr:uid="{00000000-0005-0000-0000-0000798E0000}"/>
    <cellStyle name="Percent 6 2 6 2 4 6" xfId="13948" xr:uid="{00000000-0005-0000-0000-00007A8E0000}"/>
    <cellStyle name="Percent 6 2 6 2 4 7" xfId="25603" xr:uid="{00000000-0005-0000-0000-00007B8E0000}"/>
    <cellStyle name="Percent 6 2 6 2 4 8" xfId="39167" xr:uid="{00000000-0005-0000-0000-00007C8E0000}"/>
    <cellStyle name="Percent 6 2 6 2 5" xfId="2122" xr:uid="{00000000-0005-0000-0000-00007D8E0000}"/>
    <cellStyle name="Percent 6 2 6 2 5 2" xfId="4063" xr:uid="{00000000-0005-0000-0000-00007E8E0000}"/>
    <cellStyle name="Percent 6 2 6 2 5 2 2" xfId="8296" xr:uid="{00000000-0005-0000-0000-00007F8E0000}"/>
    <cellStyle name="Percent 6 2 6 2 5 2 2 2" xfId="19718" xr:uid="{00000000-0005-0000-0000-0000808E0000}"/>
    <cellStyle name="Percent 6 2 6 2 5 2 2 3" xfId="31369" xr:uid="{00000000-0005-0000-0000-0000818E0000}"/>
    <cellStyle name="Percent 6 2 6 2 5 2 2 4" xfId="39168" xr:uid="{00000000-0005-0000-0000-0000828E0000}"/>
    <cellStyle name="Percent 6 2 6 2 5 2 3" xfId="13955" xr:uid="{00000000-0005-0000-0000-0000838E0000}"/>
    <cellStyle name="Percent 6 2 6 2 5 2 4" xfId="25610" xr:uid="{00000000-0005-0000-0000-0000848E0000}"/>
    <cellStyle name="Percent 6 2 6 2 5 2 5" xfId="39169" xr:uid="{00000000-0005-0000-0000-0000858E0000}"/>
    <cellStyle name="Percent 6 2 6 2 5 3" xfId="6466" xr:uid="{00000000-0005-0000-0000-0000868E0000}"/>
    <cellStyle name="Percent 6 2 6 2 5 3 2" xfId="19719" xr:uid="{00000000-0005-0000-0000-0000878E0000}"/>
    <cellStyle name="Percent 6 2 6 2 5 3 2 2" xfId="31370" xr:uid="{00000000-0005-0000-0000-0000888E0000}"/>
    <cellStyle name="Percent 6 2 6 2 5 3 3" xfId="13956" xr:uid="{00000000-0005-0000-0000-0000898E0000}"/>
    <cellStyle name="Percent 6 2 6 2 5 3 4" xfId="25611" xr:uid="{00000000-0005-0000-0000-00008A8E0000}"/>
    <cellStyle name="Percent 6 2 6 2 5 3 5" xfId="39170" xr:uid="{00000000-0005-0000-0000-00008B8E0000}"/>
    <cellStyle name="Percent 6 2 6 2 5 4" xfId="19717" xr:uid="{00000000-0005-0000-0000-00008C8E0000}"/>
    <cellStyle name="Percent 6 2 6 2 5 4 2" xfId="31368" xr:uid="{00000000-0005-0000-0000-00008D8E0000}"/>
    <cellStyle name="Percent 6 2 6 2 5 5" xfId="13954" xr:uid="{00000000-0005-0000-0000-00008E8E0000}"/>
    <cellStyle name="Percent 6 2 6 2 5 6" xfId="25609" xr:uid="{00000000-0005-0000-0000-00008F8E0000}"/>
    <cellStyle name="Percent 6 2 6 2 5 7" xfId="39171" xr:uid="{00000000-0005-0000-0000-0000908E0000}"/>
    <cellStyle name="Percent 6 2 6 2 6" xfId="4056" xr:uid="{00000000-0005-0000-0000-0000918E0000}"/>
    <cellStyle name="Percent 6 2 6 2 6 2" xfId="8289" xr:uid="{00000000-0005-0000-0000-0000928E0000}"/>
    <cellStyle name="Percent 6 2 6 2 6 2 2" xfId="19720" xr:uid="{00000000-0005-0000-0000-0000938E0000}"/>
    <cellStyle name="Percent 6 2 6 2 6 2 3" xfId="31371" xr:uid="{00000000-0005-0000-0000-0000948E0000}"/>
    <cellStyle name="Percent 6 2 6 2 6 2 4" xfId="39172" xr:uid="{00000000-0005-0000-0000-0000958E0000}"/>
    <cellStyle name="Percent 6 2 6 2 6 3" xfId="13957" xr:uid="{00000000-0005-0000-0000-0000968E0000}"/>
    <cellStyle name="Percent 6 2 6 2 6 4" xfId="25612" xr:uid="{00000000-0005-0000-0000-0000978E0000}"/>
    <cellStyle name="Percent 6 2 6 2 6 5" xfId="39173" xr:uid="{00000000-0005-0000-0000-0000988E0000}"/>
    <cellStyle name="Percent 6 2 6 2 7" xfId="4785" xr:uid="{00000000-0005-0000-0000-0000998E0000}"/>
    <cellStyle name="Percent 6 2 6 2 7 2" xfId="19721" xr:uid="{00000000-0005-0000-0000-00009A8E0000}"/>
    <cellStyle name="Percent 6 2 6 2 7 2 2" xfId="31372" xr:uid="{00000000-0005-0000-0000-00009B8E0000}"/>
    <cellStyle name="Percent 6 2 6 2 7 3" xfId="13958" xr:uid="{00000000-0005-0000-0000-00009C8E0000}"/>
    <cellStyle name="Percent 6 2 6 2 7 4" xfId="25613" xr:uid="{00000000-0005-0000-0000-00009D8E0000}"/>
    <cellStyle name="Percent 6 2 6 2 7 5" xfId="39174" xr:uid="{00000000-0005-0000-0000-00009E8E0000}"/>
    <cellStyle name="Percent 6 2 6 2 8" xfId="19698" xr:uid="{00000000-0005-0000-0000-00009F8E0000}"/>
    <cellStyle name="Percent 6 2 6 2 8 2" xfId="31349" xr:uid="{00000000-0005-0000-0000-0000A08E0000}"/>
    <cellStyle name="Percent 6 2 6 2 9" xfId="13935" xr:uid="{00000000-0005-0000-0000-0000A18E0000}"/>
    <cellStyle name="Percent 6 2 6 3" xfId="2123" xr:uid="{00000000-0005-0000-0000-0000A28E0000}"/>
    <cellStyle name="Percent 6 2 6 3 2" xfId="2124" xr:uid="{00000000-0005-0000-0000-0000A38E0000}"/>
    <cellStyle name="Percent 6 2 6 3 2 2" xfId="4065" xr:uid="{00000000-0005-0000-0000-0000A48E0000}"/>
    <cellStyle name="Percent 6 2 6 3 2 2 2" xfId="8298" xr:uid="{00000000-0005-0000-0000-0000A58E0000}"/>
    <cellStyle name="Percent 6 2 6 3 2 2 2 2" xfId="19724" xr:uid="{00000000-0005-0000-0000-0000A68E0000}"/>
    <cellStyle name="Percent 6 2 6 3 2 2 2 3" xfId="31375" xr:uid="{00000000-0005-0000-0000-0000A78E0000}"/>
    <cellStyle name="Percent 6 2 6 3 2 2 2 4" xfId="39175" xr:uid="{00000000-0005-0000-0000-0000A88E0000}"/>
    <cellStyle name="Percent 6 2 6 3 2 2 3" xfId="13961" xr:uid="{00000000-0005-0000-0000-0000A98E0000}"/>
    <cellStyle name="Percent 6 2 6 3 2 2 4" xfId="25616" xr:uid="{00000000-0005-0000-0000-0000AA8E0000}"/>
    <cellStyle name="Percent 6 2 6 3 2 2 5" xfId="39176" xr:uid="{00000000-0005-0000-0000-0000AB8E0000}"/>
    <cellStyle name="Percent 6 2 6 3 2 3" xfId="6467" xr:uid="{00000000-0005-0000-0000-0000AC8E0000}"/>
    <cellStyle name="Percent 6 2 6 3 2 3 2" xfId="19725" xr:uid="{00000000-0005-0000-0000-0000AD8E0000}"/>
    <cellStyle name="Percent 6 2 6 3 2 3 2 2" xfId="31376" xr:uid="{00000000-0005-0000-0000-0000AE8E0000}"/>
    <cellStyle name="Percent 6 2 6 3 2 3 3" xfId="13962" xr:uid="{00000000-0005-0000-0000-0000AF8E0000}"/>
    <cellStyle name="Percent 6 2 6 3 2 3 4" xfId="25617" xr:uid="{00000000-0005-0000-0000-0000B08E0000}"/>
    <cellStyle name="Percent 6 2 6 3 2 3 5" xfId="39177" xr:uid="{00000000-0005-0000-0000-0000B18E0000}"/>
    <cellStyle name="Percent 6 2 6 3 2 4" xfId="19723" xr:uid="{00000000-0005-0000-0000-0000B28E0000}"/>
    <cellStyle name="Percent 6 2 6 3 2 4 2" xfId="31374" xr:uid="{00000000-0005-0000-0000-0000B38E0000}"/>
    <cellStyle name="Percent 6 2 6 3 2 5" xfId="13960" xr:uid="{00000000-0005-0000-0000-0000B48E0000}"/>
    <cellStyle name="Percent 6 2 6 3 2 6" xfId="25615" xr:uid="{00000000-0005-0000-0000-0000B58E0000}"/>
    <cellStyle name="Percent 6 2 6 3 2 7" xfId="39178" xr:uid="{00000000-0005-0000-0000-0000B68E0000}"/>
    <cellStyle name="Percent 6 2 6 3 3" xfId="4064" xr:uid="{00000000-0005-0000-0000-0000B78E0000}"/>
    <cellStyle name="Percent 6 2 6 3 3 2" xfId="8297" xr:uid="{00000000-0005-0000-0000-0000B88E0000}"/>
    <cellStyle name="Percent 6 2 6 3 3 2 2" xfId="19726" xr:uid="{00000000-0005-0000-0000-0000B98E0000}"/>
    <cellStyle name="Percent 6 2 6 3 3 2 3" xfId="31377" xr:uid="{00000000-0005-0000-0000-0000BA8E0000}"/>
    <cellStyle name="Percent 6 2 6 3 3 2 4" xfId="39179" xr:uid="{00000000-0005-0000-0000-0000BB8E0000}"/>
    <cellStyle name="Percent 6 2 6 3 3 3" xfId="13963" xr:uid="{00000000-0005-0000-0000-0000BC8E0000}"/>
    <cellStyle name="Percent 6 2 6 3 3 4" xfId="25618" xr:uid="{00000000-0005-0000-0000-0000BD8E0000}"/>
    <cellStyle name="Percent 6 2 6 3 3 5" xfId="39180" xr:uid="{00000000-0005-0000-0000-0000BE8E0000}"/>
    <cellStyle name="Percent 6 2 6 3 4" xfId="5182" xr:uid="{00000000-0005-0000-0000-0000BF8E0000}"/>
    <cellStyle name="Percent 6 2 6 3 4 2" xfId="19727" xr:uid="{00000000-0005-0000-0000-0000C08E0000}"/>
    <cellStyle name="Percent 6 2 6 3 4 2 2" xfId="31378" xr:uid="{00000000-0005-0000-0000-0000C18E0000}"/>
    <cellStyle name="Percent 6 2 6 3 4 3" xfId="13964" xr:uid="{00000000-0005-0000-0000-0000C28E0000}"/>
    <cellStyle name="Percent 6 2 6 3 4 4" xfId="25619" xr:uid="{00000000-0005-0000-0000-0000C38E0000}"/>
    <cellStyle name="Percent 6 2 6 3 4 5" xfId="39181" xr:uid="{00000000-0005-0000-0000-0000C48E0000}"/>
    <cellStyle name="Percent 6 2 6 3 5" xfId="19722" xr:uid="{00000000-0005-0000-0000-0000C58E0000}"/>
    <cellStyle name="Percent 6 2 6 3 5 2" xfId="31373" xr:uid="{00000000-0005-0000-0000-0000C68E0000}"/>
    <cellStyle name="Percent 6 2 6 3 6" xfId="13959" xr:uid="{00000000-0005-0000-0000-0000C78E0000}"/>
    <cellStyle name="Percent 6 2 6 3 7" xfId="25614" xr:uid="{00000000-0005-0000-0000-0000C88E0000}"/>
    <cellStyle name="Percent 6 2 6 3 8" xfId="39182" xr:uid="{00000000-0005-0000-0000-0000C98E0000}"/>
    <cellStyle name="Percent 6 2 6 4" xfId="2125" xr:uid="{00000000-0005-0000-0000-0000CA8E0000}"/>
    <cellStyle name="Percent 6 2 6 4 2" xfId="2126" xr:uid="{00000000-0005-0000-0000-0000CB8E0000}"/>
    <cellStyle name="Percent 6 2 6 4 2 2" xfId="4067" xr:uid="{00000000-0005-0000-0000-0000CC8E0000}"/>
    <cellStyle name="Percent 6 2 6 4 2 2 2" xfId="8300" xr:uid="{00000000-0005-0000-0000-0000CD8E0000}"/>
    <cellStyle name="Percent 6 2 6 4 2 2 2 2" xfId="19730" xr:uid="{00000000-0005-0000-0000-0000CE8E0000}"/>
    <cellStyle name="Percent 6 2 6 4 2 2 2 3" xfId="31381" xr:uid="{00000000-0005-0000-0000-0000CF8E0000}"/>
    <cellStyle name="Percent 6 2 6 4 2 2 2 4" xfId="39183" xr:uid="{00000000-0005-0000-0000-0000D08E0000}"/>
    <cellStyle name="Percent 6 2 6 4 2 2 3" xfId="13967" xr:uid="{00000000-0005-0000-0000-0000D18E0000}"/>
    <cellStyle name="Percent 6 2 6 4 2 2 4" xfId="25622" xr:uid="{00000000-0005-0000-0000-0000D28E0000}"/>
    <cellStyle name="Percent 6 2 6 4 2 2 5" xfId="39184" xr:uid="{00000000-0005-0000-0000-0000D38E0000}"/>
    <cellStyle name="Percent 6 2 6 4 2 3" xfId="6468" xr:uid="{00000000-0005-0000-0000-0000D48E0000}"/>
    <cellStyle name="Percent 6 2 6 4 2 3 2" xfId="19731" xr:uid="{00000000-0005-0000-0000-0000D58E0000}"/>
    <cellStyle name="Percent 6 2 6 4 2 3 2 2" xfId="31382" xr:uid="{00000000-0005-0000-0000-0000D68E0000}"/>
    <cellStyle name="Percent 6 2 6 4 2 3 3" xfId="13968" xr:uid="{00000000-0005-0000-0000-0000D78E0000}"/>
    <cellStyle name="Percent 6 2 6 4 2 3 4" xfId="25623" xr:uid="{00000000-0005-0000-0000-0000D88E0000}"/>
    <cellStyle name="Percent 6 2 6 4 2 3 5" xfId="39185" xr:uid="{00000000-0005-0000-0000-0000D98E0000}"/>
    <cellStyle name="Percent 6 2 6 4 2 4" xfId="19729" xr:uid="{00000000-0005-0000-0000-0000DA8E0000}"/>
    <cellStyle name="Percent 6 2 6 4 2 4 2" xfId="31380" xr:uid="{00000000-0005-0000-0000-0000DB8E0000}"/>
    <cellStyle name="Percent 6 2 6 4 2 5" xfId="13966" xr:uid="{00000000-0005-0000-0000-0000DC8E0000}"/>
    <cellStyle name="Percent 6 2 6 4 2 6" xfId="25621" xr:uid="{00000000-0005-0000-0000-0000DD8E0000}"/>
    <cellStyle name="Percent 6 2 6 4 2 7" xfId="39186" xr:uid="{00000000-0005-0000-0000-0000DE8E0000}"/>
    <cellStyle name="Percent 6 2 6 4 3" xfId="4066" xr:uid="{00000000-0005-0000-0000-0000DF8E0000}"/>
    <cellStyle name="Percent 6 2 6 4 3 2" xfId="8299" xr:uid="{00000000-0005-0000-0000-0000E08E0000}"/>
    <cellStyle name="Percent 6 2 6 4 3 2 2" xfId="19732" xr:uid="{00000000-0005-0000-0000-0000E18E0000}"/>
    <cellStyle name="Percent 6 2 6 4 3 2 3" xfId="31383" xr:uid="{00000000-0005-0000-0000-0000E28E0000}"/>
    <cellStyle name="Percent 6 2 6 4 3 2 4" xfId="39187" xr:uid="{00000000-0005-0000-0000-0000E38E0000}"/>
    <cellStyle name="Percent 6 2 6 4 3 3" xfId="13969" xr:uid="{00000000-0005-0000-0000-0000E48E0000}"/>
    <cellStyle name="Percent 6 2 6 4 3 4" xfId="25624" xr:uid="{00000000-0005-0000-0000-0000E58E0000}"/>
    <cellStyle name="Percent 6 2 6 4 3 5" xfId="39188" xr:uid="{00000000-0005-0000-0000-0000E68E0000}"/>
    <cellStyle name="Percent 6 2 6 4 4" xfId="4940" xr:uid="{00000000-0005-0000-0000-0000E78E0000}"/>
    <cellStyle name="Percent 6 2 6 4 4 2" xfId="19733" xr:uid="{00000000-0005-0000-0000-0000E88E0000}"/>
    <cellStyle name="Percent 6 2 6 4 4 2 2" xfId="31384" xr:uid="{00000000-0005-0000-0000-0000E98E0000}"/>
    <cellStyle name="Percent 6 2 6 4 4 3" xfId="13970" xr:uid="{00000000-0005-0000-0000-0000EA8E0000}"/>
    <cellStyle name="Percent 6 2 6 4 4 4" xfId="25625" xr:uid="{00000000-0005-0000-0000-0000EB8E0000}"/>
    <cellStyle name="Percent 6 2 6 4 4 5" xfId="39189" xr:uid="{00000000-0005-0000-0000-0000EC8E0000}"/>
    <cellStyle name="Percent 6 2 6 4 5" xfId="19728" xr:uid="{00000000-0005-0000-0000-0000ED8E0000}"/>
    <cellStyle name="Percent 6 2 6 4 5 2" xfId="31379" xr:uid="{00000000-0005-0000-0000-0000EE8E0000}"/>
    <cellStyle name="Percent 6 2 6 4 6" xfId="13965" xr:uid="{00000000-0005-0000-0000-0000EF8E0000}"/>
    <cellStyle name="Percent 6 2 6 4 7" xfId="25620" xr:uid="{00000000-0005-0000-0000-0000F08E0000}"/>
    <cellStyle name="Percent 6 2 6 4 8" xfId="39190" xr:uid="{00000000-0005-0000-0000-0000F18E0000}"/>
    <cellStyle name="Percent 6 2 6 5" xfId="2127" xr:uid="{00000000-0005-0000-0000-0000F28E0000}"/>
    <cellStyle name="Percent 6 2 6 5 2" xfId="2128" xr:uid="{00000000-0005-0000-0000-0000F38E0000}"/>
    <cellStyle name="Percent 6 2 6 5 2 2" xfId="4069" xr:uid="{00000000-0005-0000-0000-0000F48E0000}"/>
    <cellStyle name="Percent 6 2 6 5 2 2 2" xfId="8302" xr:uid="{00000000-0005-0000-0000-0000F58E0000}"/>
    <cellStyle name="Percent 6 2 6 5 2 2 2 2" xfId="19736" xr:uid="{00000000-0005-0000-0000-0000F68E0000}"/>
    <cellStyle name="Percent 6 2 6 5 2 2 2 3" xfId="31387" xr:uid="{00000000-0005-0000-0000-0000F78E0000}"/>
    <cellStyle name="Percent 6 2 6 5 2 2 2 4" xfId="39191" xr:uid="{00000000-0005-0000-0000-0000F88E0000}"/>
    <cellStyle name="Percent 6 2 6 5 2 2 3" xfId="13973" xr:uid="{00000000-0005-0000-0000-0000F98E0000}"/>
    <cellStyle name="Percent 6 2 6 5 2 2 4" xfId="25628" xr:uid="{00000000-0005-0000-0000-0000FA8E0000}"/>
    <cellStyle name="Percent 6 2 6 5 2 2 5" xfId="39192" xr:uid="{00000000-0005-0000-0000-0000FB8E0000}"/>
    <cellStyle name="Percent 6 2 6 5 2 3" xfId="6469" xr:uid="{00000000-0005-0000-0000-0000FC8E0000}"/>
    <cellStyle name="Percent 6 2 6 5 2 3 2" xfId="19737" xr:uid="{00000000-0005-0000-0000-0000FD8E0000}"/>
    <cellStyle name="Percent 6 2 6 5 2 3 2 2" xfId="31388" xr:uid="{00000000-0005-0000-0000-0000FE8E0000}"/>
    <cellStyle name="Percent 6 2 6 5 2 3 3" xfId="13974" xr:uid="{00000000-0005-0000-0000-0000FF8E0000}"/>
    <cellStyle name="Percent 6 2 6 5 2 3 4" xfId="25629" xr:uid="{00000000-0005-0000-0000-0000008F0000}"/>
    <cellStyle name="Percent 6 2 6 5 2 3 5" xfId="39193" xr:uid="{00000000-0005-0000-0000-0000018F0000}"/>
    <cellStyle name="Percent 6 2 6 5 2 4" xfId="19735" xr:uid="{00000000-0005-0000-0000-0000028F0000}"/>
    <cellStyle name="Percent 6 2 6 5 2 4 2" xfId="31386" xr:uid="{00000000-0005-0000-0000-0000038F0000}"/>
    <cellStyle name="Percent 6 2 6 5 2 5" xfId="13972" xr:uid="{00000000-0005-0000-0000-0000048F0000}"/>
    <cellStyle name="Percent 6 2 6 5 2 6" xfId="25627" xr:uid="{00000000-0005-0000-0000-0000058F0000}"/>
    <cellStyle name="Percent 6 2 6 5 2 7" xfId="39194" xr:uid="{00000000-0005-0000-0000-0000068F0000}"/>
    <cellStyle name="Percent 6 2 6 5 3" xfId="4068" xr:uid="{00000000-0005-0000-0000-0000078F0000}"/>
    <cellStyle name="Percent 6 2 6 5 3 2" xfId="8301" xr:uid="{00000000-0005-0000-0000-0000088F0000}"/>
    <cellStyle name="Percent 6 2 6 5 3 2 2" xfId="19738" xr:uid="{00000000-0005-0000-0000-0000098F0000}"/>
    <cellStyle name="Percent 6 2 6 5 3 2 3" xfId="31389" xr:uid="{00000000-0005-0000-0000-00000A8F0000}"/>
    <cellStyle name="Percent 6 2 6 5 3 2 4" xfId="39195" xr:uid="{00000000-0005-0000-0000-00000B8F0000}"/>
    <cellStyle name="Percent 6 2 6 5 3 3" xfId="13975" xr:uid="{00000000-0005-0000-0000-00000C8F0000}"/>
    <cellStyle name="Percent 6 2 6 5 3 4" xfId="25630" xr:uid="{00000000-0005-0000-0000-00000D8F0000}"/>
    <cellStyle name="Percent 6 2 6 5 3 5" xfId="39196" xr:uid="{00000000-0005-0000-0000-00000E8F0000}"/>
    <cellStyle name="Percent 6 2 6 5 4" xfId="5391" xr:uid="{00000000-0005-0000-0000-00000F8F0000}"/>
    <cellStyle name="Percent 6 2 6 5 4 2" xfId="19739" xr:uid="{00000000-0005-0000-0000-0000108F0000}"/>
    <cellStyle name="Percent 6 2 6 5 4 2 2" xfId="31390" xr:uid="{00000000-0005-0000-0000-0000118F0000}"/>
    <cellStyle name="Percent 6 2 6 5 4 3" xfId="13976" xr:uid="{00000000-0005-0000-0000-0000128F0000}"/>
    <cellStyle name="Percent 6 2 6 5 4 4" xfId="25631" xr:uid="{00000000-0005-0000-0000-0000138F0000}"/>
    <cellStyle name="Percent 6 2 6 5 4 5" xfId="39197" xr:uid="{00000000-0005-0000-0000-0000148F0000}"/>
    <cellStyle name="Percent 6 2 6 5 5" xfId="19734" xr:uid="{00000000-0005-0000-0000-0000158F0000}"/>
    <cellStyle name="Percent 6 2 6 5 5 2" xfId="31385" xr:uid="{00000000-0005-0000-0000-0000168F0000}"/>
    <cellStyle name="Percent 6 2 6 5 6" xfId="13971" xr:uid="{00000000-0005-0000-0000-0000178F0000}"/>
    <cellStyle name="Percent 6 2 6 5 7" xfId="25626" xr:uid="{00000000-0005-0000-0000-0000188F0000}"/>
    <cellStyle name="Percent 6 2 6 5 8" xfId="39198" xr:uid="{00000000-0005-0000-0000-0000198F0000}"/>
    <cellStyle name="Percent 6 2 6 6" xfId="2129" xr:uid="{00000000-0005-0000-0000-00001A8F0000}"/>
    <cellStyle name="Percent 6 2 6 6 2" xfId="4070" xr:uid="{00000000-0005-0000-0000-00001B8F0000}"/>
    <cellStyle name="Percent 6 2 6 6 2 2" xfId="8303" xr:uid="{00000000-0005-0000-0000-00001C8F0000}"/>
    <cellStyle name="Percent 6 2 6 6 2 2 2" xfId="19741" xr:uid="{00000000-0005-0000-0000-00001D8F0000}"/>
    <cellStyle name="Percent 6 2 6 6 2 2 3" xfId="31392" xr:uid="{00000000-0005-0000-0000-00001E8F0000}"/>
    <cellStyle name="Percent 6 2 6 6 2 2 4" xfId="39199" xr:uid="{00000000-0005-0000-0000-00001F8F0000}"/>
    <cellStyle name="Percent 6 2 6 6 2 3" xfId="13978" xr:uid="{00000000-0005-0000-0000-0000208F0000}"/>
    <cellStyle name="Percent 6 2 6 6 2 4" xfId="25633" xr:uid="{00000000-0005-0000-0000-0000218F0000}"/>
    <cellStyle name="Percent 6 2 6 6 2 5" xfId="39200" xr:uid="{00000000-0005-0000-0000-0000228F0000}"/>
    <cellStyle name="Percent 6 2 6 6 3" xfId="6470" xr:uid="{00000000-0005-0000-0000-0000238F0000}"/>
    <cellStyle name="Percent 6 2 6 6 3 2" xfId="19742" xr:uid="{00000000-0005-0000-0000-0000248F0000}"/>
    <cellStyle name="Percent 6 2 6 6 3 2 2" xfId="31393" xr:uid="{00000000-0005-0000-0000-0000258F0000}"/>
    <cellStyle name="Percent 6 2 6 6 3 3" xfId="13979" xr:uid="{00000000-0005-0000-0000-0000268F0000}"/>
    <cellStyle name="Percent 6 2 6 6 3 4" xfId="25634" xr:uid="{00000000-0005-0000-0000-0000278F0000}"/>
    <cellStyle name="Percent 6 2 6 6 3 5" xfId="39201" xr:uid="{00000000-0005-0000-0000-0000288F0000}"/>
    <cellStyle name="Percent 6 2 6 6 4" xfId="19740" xr:uid="{00000000-0005-0000-0000-0000298F0000}"/>
    <cellStyle name="Percent 6 2 6 6 4 2" xfId="31391" xr:uid="{00000000-0005-0000-0000-00002A8F0000}"/>
    <cellStyle name="Percent 6 2 6 6 5" xfId="13977" xr:uid="{00000000-0005-0000-0000-00002B8F0000}"/>
    <cellStyle name="Percent 6 2 6 6 6" xfId="25632" xr:uid="{00000000-0005-0000-0000-00002C8F0000}"/>
    <cellStyle name="Percent 6 2 6 6 7" xfId="39202" xr:uid="{00000000-0005-0000-0000-00002D8F0000}"/>
    <cellStyle name="Percent 6 2 6 7" xfId="4055" xr:uid="{00000000-0005-0000-0000-00002E8F0000}"/>
    <cellStyle name="Percent 6 2 6 7 2" xfId="8288" xr:uid="{00000000-0005-0000-0000-00002F8F0000}"/>
    <cellStyle name="Percent 6 2 6 7 2 2" xfId="19743" xr:uid="{00000000-0005-0000-0000-0000308F0000}"/>
    <cellStyle name="Percent 6 2 6 7 2 3" xfId="31394" xr:uid="{00000000-0005-0000-0000-0000318F0000}"/>
    <cellStyle name="Percent 6 2 6 7 2 4" xfId="39203" xr:uid="{00000000-0005-0000-0000-0000328F0000}"/>
    <cellStyle name="Percent 6 2 6 7 3" xfId="13980" xr:uid="{00000000-0005-0000-0000-0000338F0000}"/>
    <cellStyle name="Percent 6 2 6 7 4" xfId="25635" xr:uid="{00000000-0005-0000-0000-0000348F0000}"/>
    <cellStyle name="Percent 6 2 6 7 5" xfId="39204" xr:uid="{00000000-0005-0000-0000-0000358F0000}"/>
    <cellStyle name="Percent 6 2 6 8" xfId="4698" xr:uid="{00000000-0005-0000-0000-0000368F0000}"/>
    <cellStyle name="Percent 6 2 6 8 2" xfId="19744" xr:uid="{00000000-0005-0000-0000-0000378F0000}"/>
    <cellStyle name="Percent 6 2 6 8 2 2" xfId="31395" xr:uid="{00000000-0005-0000-0000-0000388F0000}"/>
    <cellStyle name="Percent 6 2 6 8 3" xfId="13981" xr:uid="{00000000-0005-0000-0000-0000398F0000}"/>
    <cellStyle name="Percent 6 2 6 8 4" xfId="25636" xr:uid="{00000000-0005-0000-0000-00003A8F0000}"/>
    <cellStyle name="Percent 6 2 6 8 5" xfId="39205" xr:uid="{00000000-0005-0000-0000-00003B8F0000}"/>
    <cellStyle name="Percent 6 2 6 9" xfId="19697" xr:uid="{00000000-0005-0000-0000-00003C8F0000}"/>
    <cellStyle name="Percent 6 2 6 9 2" xfId="31348" xr:uid="{00000000-0005-0000-0000-00003D8F0000}"/>
    <cellStyle name="Percent 6 2 7" xfId="2130" xr:uid="{00000000-0005-0000-0000-00003E8F0000}"/>
    <cellStyle name="Percent 6 2 7 10" xfId="25637" xr:uid="{00000000-0005-0000-0000-00003F8F0000}"/>
    <cellStyle name="Percent 6 2 7 11" xfId="39206" xr:uid="{00000000-0005-0000-0000-0000408F0000}"/>
    <cellStyle name="Percent 6 2 7 2" xfId="2131" xr:uid="{00000000-0005-0000-0000-0000418F0000}"/>
    <cellStyle name="Percent 6 2 7 2 2" xfId="2132" xr:uid="{00000000-0005-0000-0000-0000428F0000}"/>
    <cellStyle name="Percent 6 2 7 2 2 2" xfId="4073" xr:uid="{00000000-0005-0000-0000-0000438F0000}"/>
    <cellStyle name="Percent 6 2 7 2 2 2 2" xfId="8306" xr:uid="{00000000-0005-0000-0000-0000448F0000}"/>
    <cellStyle name="Percent 6 2 7 2 2 2 2 2" xfId="19748" xr:uid="{00000000-0005-0000-0000-0000458F0000}"/>
    <cellStyle name="Percent 6 2 7 2 2 2 2 3" xfId="31399" xr:uid="{00000000-0005-0000-0000-0000468F0000}"/>
    <cellStyle name="Percent 6 2 7 2 2 2 2 4" xfId="39207" xr:uid="{00000000-0005-0000-0000-0000478F0000}"/>
    <cellStyle name="Percent 6 2 7 2 2 2 3" xfId="13985" xr:uid="{00000000-0005-0000-0000-0000488F0000}"/>
    <cellStyle name="Percent 6 2 7 2 2 2 4" xfId="25640" xr:uid="{00000000-0005-0000-0000-0000498F0000}"/>
    <cellStyle name="Percent 6 2 7 2 2 2 5" xfId="39208" xr:uid="{00000000-0005-0000-0000-00004A8F0000}"/>
    <cellStyle name="Percent 6 2 7 2 2 3" xfId="6471" xr:uid="{00000000-0005-0000-0000-00004B8F0000}"/>
    <cellStyle name="Percent 6 2 7 2 2 3 2" xfId="19749" xr:uid="{00000000-0005-0000-0000-00004C8F0000}"/>
    <cellStyle name="Percent 6 2 7 2 2 3 2 2" xfId="31400" xr:uid="{00000000-0005-0000-0000-00004D8F0000}"/>
    <cellStyle name="Percent 6 2 7 2 2 3 3" xfId="13986" xr:uid="{00000000-0005-0000-0000-00004E8F0000}"/>
    <cellStyle name="Percent 6 2 7 2 2 3 4" xfId="25641" xr:uid="{00000000-0005-0000-0000-00004F8F0000}"/>
    <cellStyle name="Percent 6 2 7 2 2 3 5" xfId="39209" xr:uid="{00000000-0005-0000-0000-0000508F0000}"/>
    <cellStyle name="Percent 6 2 7 2 2 4" xfId="19747" xr:uid="{00000000-0005-0000-0000-0000518F0000}"/>
    <cellStyle name="Percent 6 2 7 2 2 4 2" xfId="31398" xr:uid="{00000000-0005-0000-0000-0000528F0000}"/>
    <cellStyle name="Percent 6 2 7 2 2 5" xfId="13984" xr:uid="{00000000-0005-0000-0000-0000538F0000}"/>
    <cellStyle name="Percent 6 2 7 2 2 6" xfId="25639" xr:uid="{00000000-0005-0000-0000-0000548F0000}"/>
    <cellStyle name="Percent 6 2 7 2 2 7" xfId="39210" xr:uid="{00000000-0005-0000-0000-0000558F0000}"/>
    <cellStyle name="Percent 6 2 7 2 3" xfId="4072" xr:uid="{00000000-0005-0000-0000-0000568F0000}"/>
    <cellStyle name="Percent 6 2 7 2 3 2" xfId="8305" xr:uid="{00000000-0005-0000-0000-0000578F0000}"/>
    <cellStyle name="Percent 6 2 7 2 3 2 2" xfId="19750" xr:uid="{00000000-0005-0000-0000-0000588F0000}"/>
    <cellStyle name="Percent 6 2 7 2 3 2 3" xfId="31401" xr:uid="{00000000-0005-0000-0000-0000598F0000}"/>
    <cellStyle name="Percent 6 2 7 2 3 2 4" xfId="39211" xr:uid="{00000000-0005-0000-0000-00005A8F0000}"/>
    <cellStyle name="Percent 6 2 7 2 3 3" xfId="13987" xr:uid="{00000000-0005-0000-0000-00005B8F0000}"/>
    <cellStyle name="Percent 6 2 7 2 3 4" xfId="25642" xr:uid="{00000000-0005-0000-0000-00005C8F0000}"/>
    <cellStyle name="Percent 6 2 7 2 3 5" xfId="39212" xr:uid="{00000000-0005-0000-0000-00005D8F0000}"/>
    <cellStyle name="Percent 6 2 7 2 4" xfId="5112" xr:uid="{00000000-0005-0000-0000-00005E8F0000}"/>
    <cellStyle name="Percent 6 2 7 2 4 2" xfId="19751" xr:uid="{00000000-0005-0000-0000-00005F8F0000}"/>
    <cellStyle name="Percent 6 2 7 2 4 2 2" xfId="31402" xr:uid="{00000000-0005-0000-0000-0000608F0000}"/>
    <cellStyle name="Percent 6 2 7 2 4 3" xfId="13988" xr:uid="{00000000-0005-0000-0000-0000618F0000}"/>
    <cellStyle name="Percent 6 2 7 2 4 4" xfId="25643" xr:uid="{00000000-0005-0000-0000-0000628F0000}"/>
    <cellStyle name="Percent 6 2 7 2 4 5" xfId="39213" xr:uid="{00000000-0005-0000-0000-0000638F0000}"/>
    <cellStyle name="Percent 6 2 7 2 5" xfId="19746" xr:uid="{00000000-0005-0000-0000-0000648F0000}"/>
    <cellStyle name="Percent 6 2 7 2 5 2" xfId="31397" xr:uid="{00000000-0005-0000-0000-0000658F0000}"/>
    <cellStyle name="Percent 6 2 7 2 6" xfId="13983" xr:uid="{00000000-0005-0000-0000-0000668F0000}"/>
    <cellStyle name="Percent 6 2 7 2 7" xfId="25638" xr:uid="{00000000-0005-0000-0000-0000678F0000}"/>
    <cellStyle name="Percent 6 2 7 2 8" xfId="39214" xr:uid="{00000000-0005-0000-0000-0000688F0000}"/>
    <cellStyle name="Percent 6 2 7 3" xfId="2133" xr:uid="{00000000-0005-0000-0000-0000698F0000}"/>
    <cellStyle name="Percent 6 2 7 3 2" xfId="2134" xr:uid="{00000000-0005-0000-0000-00006A8F0000}"/>
    <cellStyle name="Percent 6 2 7 3 2 2" xfId="4075" xr:uid="{00000000-0005-0000-0000-00006B8F0000}"/>
    <cellStyle name="Percent 6 2 7 3 2 2 2" xfId="8308" xr:uid="{00000000-0005-0000-0000-00006C8F0000}"/>
    <cellStyle name="Percent 6 2 7 3 2 2 2 2" xfId="19754" xr:uid="{00000000-0005-0000-0000-00006D8F0000}"/>
    <cellStyle name="Percent 6 2 7 3 2 2 2 3" xfId="31405" xr:uid="{00000000-0005-0000-0000-00006E8F0000}"/>
    <cellStyle name="Percent 6 2 7 3 2 2 2 4" xfId="39215" xr:uid="{00000000-0005-0000-0000-00006F8F0000}"/>
    <cellStyle name="Percent 6 2 7 3 2 2 3" xfId="13991" xr:uid="{00000000-0005-0000-0000-0000708F0000}"/>
    <cellStyle name="Percent 6 2 7 3 2 2 4" xfId="25646" xr:uid="{00000000-0005-0000-0000-0000718F0000}"/>
    <cellStyle name="Percent 6 2 7 3 2 2 5" xfId="39216" xr:uid="{00000000-0005-0000-0000-0000728F0000}"/>
    <cellStyle name="Percent 6 2 7 3 2 3" xfId="6472" xr:uid="{00000000-0005-0000-0000-0000738F0000}"/>
    <cellStyle name="Percent 6 2 7 3 2 3 2" xfId="19755" xr:uid="{00000000-0005-0000-0000-0000748F0000}"/>
    <cellStyle name="Percent 6 2 7 3 2 3 2 2" xfId="31406" xr:uid="{00000000-0005-0000-0000-0000758F0000}"/>
    <cellStyle name="Percent 6 2 7 3 2 3 3" xfId="13992" xr:uid="{00000000-0005-0000-0000-0000768F0000}"/>
    <cellStyle name="Percent 6 2 7 3 2 3 4" xfId="25647" xr:uid="{00000000-0005-0000-0000-0000778F0000}"/>
    <cellStyle name="Percent 6 2 7 3 2 3 5" xfId="39217" xr:uid="{00000000-0005-0000-0000-0000788F0000}"/>
    <cellStyle name="Percent 6 2 7 3 2 4" xfId="19753" xr:uid="{00000000-0005-0000-0000-0000798F0000}"/>
    <cellStyle name="Percent 6 2 7 3 2 4 2" xfId="31404" xr:uid="{00000000-0005-0000-0000-00007A8F0000}"/>
    <cellStyle name="Percent 6 2 7 3 2 5" xfId="13990" xr:uid="{00000000-0005-0000-0000-00007B8F0000}"/>
    <cellStyle name="Percent 6 2 7 3 2 6" xfId="25645" xr:uid="{00000000-0005-0000-0000-00007C8F0000}"/>
    <cellStyle name="Percent 6 2 7 3 2 7" xfId="39218" xr:uid="{00000000-0005-0000-0000-00007D8F0000}"/>
    <cellStyle name="Percent 6 2 7 3 3" xfId="4074" xr:uid="{00000000-0005-0000-0000-00007E8F0000}"/>
    <cellStyle name="Percent 6 2 7 3 3 2" xfId="8307" xr:uid="{00000000-0005-0000-0000-00007F8F0000}"/>
    <cellStyle name="Percent 6 2 7 3 3 2 2" xfId="19756" xr:uid="{00000000-0005-0000-0000-0000808F0000}"/>
    <cellStyle name="Percent 6 2 7 3 3 2 3" xfId="31407" xr:uid="{00000000-0005-0000-0000-0000818F0000}"/>
    <cellStyle name="Percent 6 2 7 3 3 2 4" xfId="39219" xr:uid="{00000000-0005-0000-0000-0000828F0000}"/>
    <cellStyle name="Percent 6 2 7 3 3 3" xfId="13993" xr:uid="{00000000-0005-0000-0000-0000838F0000}"/>
    <cellStyle name="Percent 6 2 7 3 3 4" xfId="25648" xr:uid="{00000000-0005-0000-0000-0000848F0000}"/>
    <cellStyle name="Percent 6 2 7 3 3 5" xfId="39220" xr:uid="{00000000-0005-0000-0000-0000858F0000}"/>
    <cellStyle name="Percent 6 2 7 3 4" xfId="4870" xr:uid="{00000000-0005-0000-0000-0000868F0000}"/>
    <cellStyle name="Percent 6 2 7 3 4 2" xfId="19757" xr:uid="{00000000-0005-0000-0000-0000878F0000}"/>
    <cellStyle name="Percent 6 2 7 3 4 2 2" xfId="31408" xr:uid="{00000000-0005-0000-0000-0000888F0000}"/>
    <cellStyle name="Percent 6 2 7 3 4 3" xfId="13994" xr:uid="{00000000-0005-0000-0000-0000898F0000}"/>
    <cellStyle name="Percent 6 2 7 3 4 4" xfId="25649" xr:uid="{00000000-0005-0000-0000-00008A8F0000}"/>
    <cellStyle name="Percent 6 2 7 3 4 5" xfId="39221" xr:uid="{00000000-0005-0000-0000-00008B8F0000}"/>
    <cellStyle name="Percent 6 2 7 3 5" xfId="19752" xr:uid="{00000000-0005-0000-0000-00008C8F0000}"/>
    <cellStyle name="Percent 6 2 7 3 5 2" xfId="31403" xr:uid="{00000000-0005-0000-0000-00008D8F0000}"/>
    <cellStyle name="Percent 6 2 7 3 6" xfId="13989" xr:uid="{00000000-0005-0000-0000-00008E8F0000}"/>
    <cellStyle name="Percent 6 2 7 3 7" xfId="25644" xr:uid="{00000000-0005-0000-0000-00008F8F0000}"/>
    <cellStyle name="Percent 6 2 7 3 8" xfId="39222" xr:uid="{00000000-0005-0000-0000-0000908F0000}"/>
    <cellStyle name="Percent 6 2 7 4" xfId="2135" xr:uid="{00000000-0005-0000-0000-0000918F0000}"/>
    <cellStyle name="Percent 6 2 7 4 2" xfId="2136" xr:uid="{00000000-0005-0000-0000-0000928F0000}"/>
    <cellStyle name="Percent 6 2 7 4 2 2" xfId="4077" xr:uid="{00000000-0005-0000-0000-0000938F0000}"/>
    <cellStyle name="Percent 6 2 7 4 2 2 2" xfId="8310" xr:uid="{00000000-0005-0000-0000-0000948F0000}"/>
    <cellStyle name="Percent 6 2 7 4 2 2 2 2" xfId="19760" xr:uid="{00000000-0005-0000-0000-0000958F0000}"/>
    <cellStyle name="Percent 6 2 7 4 2 2 2 3" xfId="31411" xr:uid="{00000000-0005-0000-0000-0000968F0000}"/>
    <cellStyle name="Percent 6 2 7 4 2 2 2 4" xfId="39223" xr:uid="{00000000-0005-0000-0000-0000978F0000}"/>
    <cellStyle name="Percent 6 2 7 4 2 2 3" xfId="13997" xr:uid="{00000000-0005-0000-0000-0000988F0000}"/>
    <cellStyle name="Percent 6 2 7 4 2 2 4" xfId="25652" xr:uid="{00000000-0005-0000-0000-0000998F0000}"/>
    <cellStyle name="Percent 6 2 7 4 2 2 5" xfId="39224" xr:uid="{00000000-0005-0000-0000-00009A8F0000}"/>
    <cellStyle name="Percent 6 2 7 4 2 3" xfId="6473" xr:uid="{00000000-0005-0000-0000-00009B8F0000}"/>
    <cellStyle name="Percent 6 2 7 4 2 3 2" xfId="19761" xr:uid="{00000000-0005-0000-0000-00009C8F0000}"/>
    <cellStyle name="Percent 6 2 7 4 2 3 2 2" xfId="31412" xr:uid="{00000000-0005-0000-0000-00009D8F0000}"/>
    <cellStyle name="Percent 6 2 7 4 2 3 3" xfId="13998" xr:uid="{00000000-0005-0000-0000-00009E8F0000}"/>
    <cellStyle name="Percent 6 2 7 4 2 3 4" xfId="25653" xr:uid="{00000000-0005-0000-0000-00009F8F0000}"/>
    <cellStyle name="Percent 6 2 7 4 2 3 5" xfId="39225" xr:uid="{00000000-0005-0000-0000-0000A08F0000}"/>
    <cellStyle name="Percent 6 2 7 4 2 4" xfId="19759" xr:uid="{00000000-0005-0000-0000-0000A18F0000}"/>
    <cellStyle name="Percent 6 2 7 4 2 4 2" xfId="31410" xr:uid="{00000000-0005-0000-0000-0000A28F0000}"/>
    <cellStyle name="Percent 6 2 7 4 2 5" xfId="13996" xr:uid="{00000000-0005-0000-0000-0000A38F0000}"/>
    <cellStyle name="Percent 6 2 7 4 2 6" xfId="25651" xr:uid="{00000000-0005-0000-0000-0000A48F0000}"/>
    <cellStyle name="Percent 6 2 7 4 2 7" xfId="39226" xr:uid="{00000000-0005-0000-0000-0000A58F0000}"/>
    <cellStyle name="Percent 6 2 7 4 3" xfId="4076" xr:uid="{00000000-0005-0000-0000-0000A68F0000}"/>
    <cellStyle name="Percent 6 2 7 4 3 2" xfId="8309" xr:uid="{00000000-0005-0000-0000-0000A78F0000}"/>
    <cellStyle name="Percent 6 2 7 4 3 2 2" xfId="19762" xr:uid="{00000000-0005-0000-0000-0000A88F0000}"/>
    <cellStyle name="Percent 6 2 7 4 3 2 3" xfId="31413" xr:uid="{00000000-0005-0000-0000-0000A98F0000}"/>
    <cellStyle name="Percent 6 2 7 4 3 2 4" xfId="39227" xr:uid="{00000000-0005-0000-0000-0000AA8F0000}"/>
    <cellStyle name="Percent 6 2 7 4 3 3" xfId="13999" xr:uid="{00000000-0005-0000-0000-0000AB8F0000}"/>
    <cellStyle name="Percent 6 2 7 4 3 4" xfId="25654" xr:uid="{00000000-0005-0000-0000-0000AC8F0000}"/>
    <cellStyle name="Percent 6 2 7 4 3 5" xfId="39228" xr:uid="{00000000-0005-0000-0000-0000AD8F0000}"/>
    <cellStyle name="Percent 6 2 7 4 4" xfId="5321" xr:uid="{00000000-0005-0000-0000-0000AE8F0000}"/>
    <cellStyle name="Percent 6 2 7 4 4 2" xfId="19763" xr:uid="{00000000-0005-0000-0000-0000AF8F0000}"/>
    <cellStyle name="Percent 6 2 7 4 4 2 2" xfId="31414" xr:uid="{00000000-0005-0000-0000-0000B08F0000}"/>
    <cellStyle name="Percent 6 2 7 4 4 3" xfId="14000" xr:uid="{00000000-0005-0000-0000-0000B18F0000}"/>
    <cellStyle name="Percent 6 2 7 4 4 4" xfId="25655" xr:uid="{00000000-0005-0000-0000-0000B28F0000}"/>
    <cellStyle name="Percent 6 2 7 4 4 5" xfId="39229" xr:uid="{00000000-0005-0000-0000-0000B38F0000}"/>
    <cellStyle name="Percent 6 2 7 4 5" xfId="19758" xr:uid="{00000000-0005-0000-0000-0000B48F0000}"/>
    <cellStyle name="Percent 6 2 7 4 5 2" xfId="31409" xr:uid="{00000000-0005-0000-0000-0000B58F0000}"/>
    <cellStyle name="Percent 6 2 7 4 6" xfId="13995" xr:uid="{00000000-0005-0000-0000-0000B68F0000}"/>
    <cellStyle name="Percent 6 2 7 4 7" xfId="25650" xr:uid="{00000000-0005-0000-0000-0000B78F0000}"/>
    <cellStyle name="Percent 6 2 7 4 8" xfId="39230" xr:uid="{00000000-0005-0000-0000-0000B88F0000}"/>
    <cellStyle name="Percent 6 2 7 5" xfId="2137" xr:uid="{00000000-0005-0000-0000-0000B98F0000}"/>
    <cellStyle name="Percent 6 2 7 5 2" xfId="4078" xr:uid="{00000000-0005-0000-0000-0000BA8F0000}"/>
    <cellStyle name="Percent 6 2 7 5 2 2" xfId="8311" xr:uid="{00000000-0005-0000-0000-0000BB8F0000}"/>
    <cellStyle name="Percent 6 2 7 5 2 2 2" xfId="19765" xr:uid="{00000000-0005-0000-0000-0000BC8F0000}"/>
    <cellStyle name="Percent 6 2 7 5 2 2 3" xfId="31416" xr:uid="{00000000-0005-0000-0000-0000BD8F0000}"/>
    <cellStyle name="Percent 6 2 7 5 2 2 4" xfId="39231" xr:uid="{00000000-0005-0000-0000-0000BE8F0000}"/>
    <cellStyle name="Percent 6 2 7 5 2 3" xfId="14002" xr:uid="{00000000-0005-0000-0000-0000BF8F0000}"/>
    <cellStyle name="Percent 6 2 7 5 2 4" xfId="25657" xr:uid="{00000000-0005-0000-0000-0000C08F0000}"/>
    <cellStyle name="Percent 6 2 7 5 2 5" xfId="39232" xr:uid="{00000000-0005-0000-0000-0000C18F0000}"/>
    <cellStyle name="Percent 6 2 7 5 3" xfId="6474" xr:uid="{00000000-0005-0000-0000-0000C28F0000}"/>
    <cellStyle name="Percent 6 2 7 5 3 2" xfId="19766" xr:uid="{00000000-0005-0000-0000-0000C38F0000}"/>
    <cellStyle name="Percent 6 2 7 5 3 2 2" xfId="31417" xr:uid="{00000000-0005-0000-0000-0000C48F0000}"/>
    <cellStyle name="Percent 6 2 7 5 3 3" xfId="14003" xr:uid="{00000000-0005-0000-0000-0000C58F0000}"/>
    <cellStyle name="Percent 6 2 7 5 3 4" xfId="25658" xr:uid="{00000000-0005-0000-0000-0000C68F0000}"/>
    <cellStyle name="Percent 6 2 7 5 3 5" xfId="39233" xr:uid="{00000000-0005-0000-0000-0000C78F0000}"/>
    <cellStyle name="Percent 6 2 7 5 4" xfId="19764" xr:uid="{00000000-0005-0000-0000-0000C88F0000}"/>
    <cellStyle name="Percent 6 2 7 5 4 2" xfId="31415" xr:uid="{00000000-0005-0000-0000-0000C98F0000}"/>
    <cellStyle name="Percent 6 2 7 5 5" xfId="14001" xr:uid="{00000000-0005-0000-0000-0000CA8F0000}"/>
    <cellStyle name="Percent 6 2 7 5 6" xfId="25656" xr:uid="{00000000-0005-0000-0000-0000CB8F0000}"/>
    <cellStyle name="Percent 6 2 7 5 7" xfId="39234" xr:uid="{00000000-0005-0000-0000-0000CC8F0000}"/>
    <cellStyle name="Percent 6 2 7 6" xfId="4071" xr:uid="{00000000-0005-0000-0000-0000CD8F0000}"/>
    <cellStyle name="Percent 6 2 7 6 2" xfId="8304" xr:uid="{00000000-0005-0000-0000-0000CE8F0000}"/>
    <cellStyle name="Percent 6 2 7 6 2 2" xfId="19767" xr:uid="{00000000-0005-0000-0000-0000CF8F0000}"/>
    <cellStyle name="Percent 6 2 7 6 2 3" xfId="31418" xr:uid="{00000000-0005-0000-0000-0000D08F0000}"/>
    <cellStyle name="Percent 6 2 7 6 2 4" xfId="39235" xr:uid="{00000000-0005-0000-0000-0000D18F0000}"/>
    <cellStyle name="Percent 6 2 7 6 3" xfId="14004" xr:uid="{00000000-0005-0000-0000-0000D28F0000}"/>
    <cellStyle name="Percent 6 2 7 6 4" xfId="25659" xr:uid="{00000000-0005-0000-0000-0000D38F0000}"/>
    <cellStyle name="Percent 6 2 7 6 5" xfId="39236" xr:uid="{00000000-0005-0000-0000-0000D48F0000}"/>
    <cellStyle name="Percent 6 2 7 7" xfId="4628" xr:uid="{00000000-0005-0000-0000-0000D58F0000}"/>
    <cellStyle name="Percent 6 2 7 7 2" xfId="19768" xr:uid="{00000000-0005-0000-0000-0000D68F0000}"/>
    <cellStyle name="Percent 6 2 7 7 2 2" xfId="31419" xr:uid="{00000000-0005-0000-0000-0000D78F0000}"/>
    <cellStyle name="Percent 6 2 7 7 3" xfId="14005" xr:uid="{00000000-0005-0000-0000-0000D88F0000}"/>
    <cellStyle name="Percent 6 2 7 7 4" xfId="25660" xr:uid="{00000000-0005-0000-0000-0000D98F0000}"/>
    <cellStyle name="Percent 6 2 7 7 5" xfId="39237" xr:uid="{00000000-0005-0000-0000-0000DA8F0000}"/>
    <cellStyle name="Percent 6 2 7 8" xfId="19745" xr:uid="{00000000-0005-0000-0000-0000DB8F0000}"/>
    <cellStyle name="Percent 6 2 7 8 2" xfId="31396" xr:uid="{00000000-0005-0000-0000-0000DC8F0000}"/>
    <cellStyle name="Percent 6 2 7 9" xfId="13982" xr:uid="{00000000-0005-0000-0000-0000DD8F0000}"/>
    <cellStyle name="Percent 6 2 8" xfId="2138" xr:uid="{00000000-0005-0000-0000-0000DE8F0000}"/>
    <cellStyle name="Percent 6 2 8 10" xfId="25661" xr:uid="{00000000-0005-0000-0000-0000DF8F0000}"/>
    <cellStyle name="Percent 6 2 8 11" xfId="39238" xr:uid="{00000000-0005-0000-0000-0000E08F0000}"/>
    <cellStyle name="Percent 6 2 8 2" xfId="2139" xr:uid="{00000000-0005-0000-0000-0000E18F0000}"/>
    <cellStyle name="Percent 6 2 8 2 2" xfId="2140" xr:uid="{00000000-0005-0000-0000-0000E28F0000}"/>
    <cellStyle name="Percent 6 2 8 2 2 2" xfId="4081" xr:uid="{00000000-0005-0000-0000-0000E38F0000}"/>
    <cellStyle name="Percent 6 2 8 2 2 2 2" xfId="8314" xr:uid="{00000000-0005-0000-0000-0000E48F0000}"/>
    <cellStyle name="Percent 6 2 8 2 2 2 2 2" xfId="19772" xr:uid="{00000000-0005-0000-0000-0000E58F0000}"/>
    <cellStyle name="Percent 6 2 8 2 2 2 2 3" xfId="31423" xr:uid="{00000000-0005-0000-0000-0000E68F0000}"/>
    <cellStyle name="Percent 6 2 8 2 2 2 2 4" xfId="39239" xr:uid="{00000000-0005-0000-0000-0000E78F0000}"/>
    <cellStyle name="Percent 6 2 8 2 2 2 3" xfId="14009" xr:uid="{00000000-0005-0000-0000-0000E88F0000}"/>
    <cellStyle name="Percent 6 2 8 2 2 2 4" xfId="25664" xr:uid="{00000000-0005-0000-0000-0000E98F0000}"/>
    <cellStyle name="Percent 6 2 8 2 2 2 5" xfId="39240" xr:uid="{00000000-0005-0000-0000-0000EA8F0000}"/>
    <cellStyle name="Percent 6 2 8 2 2 3" xfId="6475" xr:uid="{00000000-0005-0000-0000-0000EB8F0000}"/>
    <cellStyle name="Percent 6 2 8 2 2 3 2" xfId="19773" xr:uid="{00000000-0005-0000-0000-0000EC8F0000}"/>
    <cellStyle name="Percent 6 2 8 2 2 3 2 2" xfId="31424" xr:uid="{00000000-0005-0000-0000-0000ED8F0000}"/>
    <cellStyle name="Percent 6 2 8 2 2 3 3" xfId="14010" xr:uid="{00000000-0005-0000-0000-0000EE8F0000}"/>
    <cellStyle name="Percent 6 2 8 2 2 3 4" xfId="25665" xr:uid="{00000000-0005-0000-0000-0000EF8F0000}"/>
    <cellStyle name="Percent 6 2 8 2 2 3 5" xfId="39241" xr:uid="{00000000-0005-0000-0000-0000F08F0000}"/>
    <cellStyle name="Percent 6 2 8 2 2 4" xfId="19771" xr:uid="{00000000-0005-0000-0000-0000F18F0000}"/>
    <cellStyle name="Percent 6 2 8 2 2 4 2" xfId="31422" xr:uid="{00000000-0005-0000-0000-0000F28F0000}"/>
    <cellStyle name="Percent 6 2 8 2 2 5" xfId="14008" xr:uid="{00000000-0005-0000-0000-0000F38F0000}"/>
    <cellStyle name="Percent 6 2 8 2 2 6" xfId="25663" xr:uid="{00000000-0005-0000-0000-0000F48F0000}"/>
    <cellStyle name="Percent 6 2 8 2 2 7" xfId="39242" xr:uid="{00000000-0005-0000-0000-0000F58F0000}"/>
    <cellStyle name="Percent 6 2 8 2 3" xfId="4080" xr:uid="{00000000-0005-0000-0000-0000F68F0000}"/>
    <cellStyle name="Percent 6 2 8 2 3 2" xfId="8313" xr:uid="{00000000-0005-0000-0000-0000F78F0000}"/>
    <cellStyle name="Percent 6 2 8 2 3 2 2" xfId="19774" xr:uid="{00000000-0005-0000-0000-0000F88F0000}"/>
    <cellStyle name="Percent 6 2 8 2 3 2 3" xfId="31425" xr:uid="{00000000-0005-0000-0000-0000F98F0000}"/>
    <cellStyle name="Percent 6 2 8 2 3 2 4" xfId="39243" xr:uid="{00000000-0005-0000-0000-0000FA8F0000}"/>
    <cellStyle name="Percent 6 2 8 2 3 3" xfId="14011" xr:uid="{00000000-0005-0000-0000-0000FB8F0000}"/>
    <cellStyle name="Percent 6 2 8 2 3 4" xfId="25666" xr:uid="{00000000-0005-0000-0000-0000FC8F0000}"/>
    <cellStyle name="Percent 6 2 8 2 3 5" xfId="39244" xr:uid="{00000000-0005-0000-0000-0000FD8F0000}"/>
    <cellStyle name="Percent 6 2 8 2 4" xfId="5199" xr:uid="{00000000-0005-0000-0000-0000FE8F0000}"/>
    <cellStyle name="Percent 6 2 8 2 4 2" xfId="19775" xr:uid="{00000000-0005-0000-0000-0000FF8F0000}"/>
    <cellStyle name="Percent 6 2 8 2 4 2 2" xfId="31426" xr:uid="{00000000-0005-0000-0000-000000900000}"/>
    <cellStyle name="Percent 6 2 8 2 4 3" xfId="14012" xr:uid="{00000000-0005-0000-0000-000001900000}"/>
    <cellStyle name="Percent 6 2 8 2 4 4" xfId="25667" xr:uid="{00000000-0005-0000-0000-000002900000}"/>
    <cellStyle name="Percent 6 2 8 2 4 5" xfId="39245" xr:uid="{00000000-0005-0000-0000-000003900000}"/>
    <cellStyle name="Percent 6 2 8 2 5" xfId="19770" xr:uid="{00000000-0005-0000-0000-000004900000}"/>
    <cellStyle name="Percent 6 2 8 2 5 2" xfId="31421" xr:uid="{00000000-0005-0000-0000-000005900000}"/>
    <cellStyle name="Percent 6 2 8 2 6" xfId="14007" xr:uid="{00000000-0005-0000-0000-000006900000}"/>
    <cellStyle name="Percent 6 2 8 2 7" xfId="25662" xr:uid="{00000000-0005-0000-0000-000007900000}"/>
    <cellStyle name="Percent 6 2 8 2 8" xfId="39246" xr:uid="{00000000-0005-0000-0000-000008900000}"/>
    <cellStyle name="Percent 6 2 8 3" xfId="2141" xr:uid="{00000000-0005-0000-0000-000009900000}"/>
    <cellStyle name="Percent 6 2 8 3 2" xfId="2142" xr:uid="{00000000-0005-0000-0000-00000A900000}"/>
    <cellStyle name="Percent 6 2 8 3 2 2" xfId="4083" xr:uid="{00000000-0005-0000-0000-00000B900000}"/>
    <cellStyle name="Percent 6 2 8 3 2 2 2" xfId="8316" xr:uid="{00000000-0005-0000-0000-00000C900000}"/>
    <cellStyle name="Percent 6 2 8 3 2 2 2 2" xfId="19778" xr:uid="{00000000-0005-0000-0000-00000D900000}"/>
    <cellStyle name="Percent 6 2 8 3 2 2 2 3" xfId="31429" xr:uid="{00000000-0005-0000-0000-00000E900000}"/>
    <cellStyle name="Percent 6 2 8 3 2 2 2 4" xfId="39247" xr:uid="{00000000-0005-0000-0000-00000F900000}"/>
    <cellStyle name="Percent 6 2 8 3 2 2 3" xfId="14015" xr:uid="{00000000-0005-0000-0000-000010900000}"/>
    <cellStyle name="Percent 6 2 8 3 2 2 4" xfId="25670" xr:uid="{00000000-0005-0000-0000-000011900000}"/>
    <cellStyle name="Percent 6 2 8 3 2 2 5" xfId="39248" xr:uid="{00000000-0005-0000-0000-000012900000}"/>
    <cellStyle name="Percent 6 2 8 3 2 3" xfId="6476" xr:uid="{00000000-0005-0000-0000-000013900000}"/>
    <cellStyle name="Percent 6 2 8 3 2 3 2" xfId="19779" xr:uid="{00000000-0005-0000-0000-000014900000}"/>
    <cellStyle name="Percent 6 2 8 3 2 3 2 2" xfId="31430" xr:uid="{00000000-0005-0000-0000-000015900000}"/>
    <cellStyle name="Percent 6 2 8 3 2 3 3" xfId="14016" xr:uid="{00000000-0005-0000-0000-000016900000}"/>
    <cellStyle name="Percent 6 2 8 3 2 3 4" xfId="25671" xr:uid="{00000000-0005-0000-0000-000017900000}"/>
    <cellStyle name="Percent 6 2 8 3 2 3 5" xfId="39249" xr:uid="{00000000-0005-0000-0000-000018900000}"/>
    <cellStyle name="Percent 6 2 8 3 2 4" xfId="19777" xr:uid="{00000000-0005-0000-0000-000019900000}"/>
    <cellStyle name="Percent 6 2 8 3 2 4 2" xfId="31428" xr:uid="{00000000-0005-0000-0000-00001A900000}"/>
    <cellStyle name="Percent 6 2 8 3 2 5" xfId="14014" xr:uid="{00000000-0005-0000-0000-00001B900000}"/>
    <cellStyle name="Percent 6 2 8 3 2 6" xfId="25669" xr:uid="{00000000-0005-0000-0000-00001C900000}"/>
    <cellStyle name="Percent 6 2 8 3 2 7" xfId="39250" xr:uid="{00000000-0005-0000-0000-00001D900000}"/>
    <cellStyle name="Percent 6 2 8 3 3" xfId="4082" xr:uid="{00000000-0005-0000-0000-00001E900000}"/>
    <cellStyle name="Percent 6 2 8 3 3 2" xfId="8315" xr:uid="{00000000-0005-0000-0000-00001F900000}"/>
    <cellStyle name="Percent 6 2 8 3 3 2 2" xfId="19780" xr:uid="{00000000-0005-0000-0000-000020900000}"/>
    <cellStyle name="Percent 6 2 8 3 3 2 3" xfId="31431" xr:uid="{00000000-0005-0000-0000-000021900000}"/>
    <cellStyle name="Percent 6 2 8 3 3 2 4" xfId="39251" xr:uid="{00000000-0005-0000-0000-000022900000}"/>
    <cellStyle name="Percent 6 2 8 3 3 3" xfId="14017" xr:uid="{00000000-0005-0000-0000-000023900000}"/>
    <cellStyle name="Percent 6 2 8 3 3 4" xfId="25672" xr:uid="{00000000-0005-0000-0000-000024900000}"/>
    <cellStyle name="Percent 6 2 8 3 3 5" xfId="39252" xr:uid="{00000000-0005-0000-0000-000025900000}"/>
    <cellStyle name="Percent 6 2 8 3 4" xfId="4957" xr:uid="{00000000-0005-0000-0000-000026900000}"/>
    <cellStyle name="Percent 6 2 8 3 4 2" xfId="19781" xr:uid="{00000000-0005-0000-0000-000027900000}"/>
    <cellStyle name="Percent 6 2 8 3 4 2 2" xfId="31432" xr:uid="{00000000-0005-0000-0000-000028900000}"/>
    <cellStyle name="Percent 6 2 8 3 4 3" xfId="14018" xr:uid="{00000000-0005-0000-0000-000029900000}"/>
    <cellStyle name="Percent 6 2 8 3 4 4" xfId="25673" xr:uid="{00000000-0005-0000-0000-00002A900000}"/>
    <cellStyle name="Percent 6 2 8 3 4 5" xfId="39253" xr:uid="{00000000-0005-0000-0000-00002B900000}"/>
    <cellStyle name="Percent 6 2 8 3 5" xfId="19776" xr:uid="{00000000-0005-0000-0000-00002C900000}"/>
    <cellStyle name="Percent 6 2 8 3 5 2" xfId="31427" xr:uid="{00000000-0005-0000-0000-00002D900000}"/>
    <cellStyle name="Percent 6 2 8 3 6" xfId="14013" xr:uid="{00000000-0005-0000-0000-00002E900000}"/>
    <cellStyle name="Percent 6 2 8 3 7" xfId="25668" xr:uid="{00000000-0005-0000-0000-00002F900000}"/>
    <cellStyle name="Percent 6 2 8 3 8" xfId="39254" xr:uid="{00000000-0005-0000-0000-000030900000}"/>
    <cellStyle name="Percent 6 2 8 4" xfId="2143" xr:uid="{00000000-0005-0000-0000-000031900000}"/>
    <cellStyle name="Percent 6 2 8 4 2" xfId="2144" xr:uid="{00000000-0005-0000-0000-000032900000}"/>
    <cellStyle name="Percent 6 2 8 4 2 2" xfId="4085" xr:uid="{00000000-0005-0000-0000-000033900000}"/>
    <cellStyle name="Percent 6 2 8 4 2 2 2" xfId="8318" xr:uid="{00000000-0005-0000-0000-000034900000}"/>
    <cellStyle name="Percent 6 2 8 4 2 2 2 2" xfId="19784" xr:uid="{00000000-0005-0000-0000-000035900000}"/>
    <cellStyle name="Percent 6 2 8 4 2 2 2 3" xfId="31435" xr:uid="{00000000-0005-0000-0000-000036900000}"/>
    <cellStyle name="Percent 6 2 8 4 2 2 2 4" xfId="39255" xr:uid="{00000000-0005-0000-0000-000037900000}"/>
    <cellStyle name="Percent 6 2 8 4 2 2 3" xfId="14021" xr:uid="{00000000-0005-0000-0000-000038900000}"/>
    <cellStyle name="Percent 6 2 8 4 2 2 4" xfId="25676" xr:uid="{00000000-0005-0000-0000-000039900000}"/>
    <cellStyle name="Percent 6 2 8 4 2 2 5" xfId="39256" xr:uid="{00000000-0005-0000-0000-00003A900000}"/>
    <cellStyle name="Percent 6 2 8 4 2 3" xfId="6477" xr:uid="{00000000-0005-0000-0000-00003B900000}"/>
    <cellStyle name="Percent 6 2 8 4 2 3 2" xfId="19785" xr:uid="{00000000-0005-0000-0000-00003C900000}"/>
    <cellStyle name="Percent 6 2 8 4 2 3 2 2" xfId="31436" xr:uid="{00000000-0005-0000-0000-00003D900000}"/>
    <cellStyle name="Percent 6 2 8 4 2 3 3" xfId="14022" xr:uid="{00000000-0005-0000-0000-00003E900000}"/>
    <cellStyle name="Percent 6 2 8 4 2 3 4" xfId="25677" xr:uid="{00000000-0005-0000-0000-00003F900000}"/>
    <cellStyle name="Percent 6 2 8 4 2 3 5" xfId="39257" xr:uid="{00000000-0005-0000-0000-000040900000}"/>
    <cellStyle name="Percent 6 2 8 4 2 4" xfId="19783" xr:uid="{00000000-0005-0000-0000-000041900000}"/>
    <cellStyle name="Percent 6 2 8 4 2 4 2" xfId="31434" xr:uid="{00000000-0005-0000-0000-000042900000}"/>
    <cellStyle name="Percent 6 2 8 4 2 5" xfId="14020" xr:uid="{00000000-0005-0000-0000-000043900000}"/>
    <cellStyle name="Percent 6 2 8 4 2 6" xfId="25675" xr:uid="{00000000-0005-0000-0000-000044900000}"/>
    <cellStyle name="Percent 6 2 8 4 2 7" xfId="39258" xr:uid="{00000000-0005-0000-0000-000045900000}"/>
    <cellStyle name="Percent 6 2 8 4 3" xfId="4084" xr:uid="{00000000-0005-0000-0000-000046900000}"/>
    <cellStyle name="Percent 6 2 8 4 3 2" xfId="8317" xr:uid="{00000000-0005-0000-0000-000047900000}"/>
    <cellStyle name="Percent 6 2 8 4 3 2 2" xfId="19786" xr:uid="{00000000-0005-0000-0000-000048900000}"/>
    <cellStyle name="Percent 6 2 8 4 3 2 3" xfId="31437" xr:uid="{00000000-0005-0000-0000-000049900000}"/>
    <cellStyle name="Percent 6 2 8 4 3 2 4" xfId="39259" xr:uid="{00000000-0005-0000-0000-00004A900000}"/>
    <cellStyle name="Percent 6 2 8 4 3 3" xfId="14023" xr:uid="{00000000-0005-0000-0000-00004B900000}"/>
    <cellStyle name="Percent 6 2 8 4 3 4" xfId="25678" xr:uid="{00000000-0005-0000-0000-00004C900000}"/>
    <cellStyle name="Percent 6 2 8 4 3 5" xfId="39260" xr:uid="{00000000-0005-0000-0000-00004D900000}"/>
    <cellStyle name="Percent 6 2 8 4 4" xfId="5408" xr:uid="{00000000-0005-0000-0000-00004E900000}"/>
    <cellStyle name="Percent 6 2 8 4 4 2" xfId="19787" xr:uid="{00000000-0005-0000-0000-00004F900000}"/>
    <cellStyle name="Percent 6 2 8 4 4 2 2" xfId="31438" xr:uid="{00000000-0005-0000-0000-000050900000}"/>
    <cellStyle name="Percent 6 2 8 4 4 3" xfId="14024" xr:uid="{00000000-0005-0000-0000-000051900000}"/>
    <cellStyle name="Percent 6 2 8 4 4 4" xfId="25679" xr:uid="{00000000-0005-0000-0000-000052900000}"/>
    <cellStyle name="Percent 6 2 8 4 4 5" xfId="39261" xr:uid="{00000000-0005-0000-0000-000053900000}"/>
    <cellStyle name="Percent 6 2 8 4 5" xfId="19782" xr:uid="{00000000-0005-0000-0000-000054900000}"/>
    <cellStyle name="Percent 6 2 8 4 5 2" xfId="31433" xr:uid="{00000000-0005-0000-0000-000055900000}"/>
    <cellStyle name="Percent 6 2 8 4 6" xfId="14019" xr:uid="{00000000-0005-0000-0000-000056900000}"/>
    <cellStyle name="Percent 6 2 8 4 7" xfId="25674" xr:uid="{00000000-0005-0000-0000-000057900000}"/>
    <cellStyle name="Percent 6 2 8 4 8" xfId="39262" xr:uid="{00000000-0005-0000-0000-000058900000}"/>
    <cellStyle name="Percent 6 2 8 5" xfId="2145" xr:uid="{00000000-0005-0000-0000-000059900000}"/>
    <cellStyle name="Percent 6 2 8 5 2" xfId="4086" xr:uid="{00000000-0005-0000-0000-00005A900000}"/>
    <cellStyle name="Percent 6 2 8 5 2 2" xfId="8319" xr:uid="{00000000-0005-0000-0000-00005B900000}"/>
    <cellStyle name="Percent 6 2 8 5 2 2 2" xfId="19789" xr:uid="{00000000-0005-0000-0000-00005C900000}"/>
    <cellStyle name="Percent 6 2 8 5 2 2 3" xfId="31440" xr:uid="{00000000-0005-0000-0000-00005D900000}"/>
    <cellStyle name="Percent 6 2 8 5 2 2 4" xfId="39263" xr:uid="{00000000-0005-0000-0000-00005E900000}"/>
    <cellStyle name="Percent 6 2 8 5 2 3" xfId="14026" xr:uid="{00000000-0005-0000-0000-00005F900000}"/>
    <cellStyle name="Percent 6 2 8 5 2 4" xfId="25681" xr:uid="{00000000-0005-0000-0000-000060900000}"/>
    <cellStyle name="Percent 6 2 8 5 2 5" xfId="39264" xr:uid="{00000000-0005-0000-0000-000061900000}"/>
    <cellStyle name="Percent 6 2 8 5 3" xfId="6478" xr:uid="{00000000-0005-0000-0000-000062900000}"/>
    <cellStyle name="Percent 6 2 8 5 3 2" xfId="19790" xr:uid="{00000000-0005-0000-0000-000063900000}"/>
    <cellStyle name="Percent 6 2 8 5 3 2 2" xfId="31441" xr:uid="{00000000-0005-0000-0000-000064900000}"/>
    <cellStyle name="Percent 6 2 8 5 3 3" xfId="14027" xr:uid="{00000000-0005-0000-0000-000065900000}"/>
    <cellStyle name="Percent 6 2 8 5 3 4" xfId="25682" xr:uid="{00000000-0005-0000-0000-000066900000}"/>
    <cellStyle name="Percent 6 2 8 5 3 5" xfId="39265" xr:uid="{00000000-0005-0000-0000-000067900000}"/>
    <cellStyle name="Percent 6 2 8 5 4" xfId="19788" xr:uid="{00000000-0005-0000-0000-000068900000}"/>
    <cellStyle name="Percent 6 2 8 5 4 2" xfId="31439" xr:uid="{00000000-0005-0000-0000-000069900000}"/>
    <cellStyle name="Percent 6 2 8 5 5" xfId="14025" xr:uid="{00000000-0005-0000-0000-00006A900000}"/>
    <cellStyle name="Percent 6 2 8 5 6" xfId="25680" xr:uid="{00000000-0005-0000-0000-00006B900000}"/>
    <cellStyle name="Percent 6 2 8 5 7" xfId="39266" xr:uid="{00000000-0005-0000-0000-00006C900000}"/>
    <cellStyle name="Percent 6 2 8 6" xfId="4079" xr:uid="{00000000-0005-0000-0000-00006D900000}"/>
    <cellStyle name="Percent 6 2 8 6 2" xfId="8312" xr:uid="{00000000-0005-0000-0000-00006E900000}"/>
    <cellStyle name="Percent 6 2 8 6 2 2" xfId="19791" xr:uid="{00000000-0005-0000-0000-00006F900000}"/>
    <cellStyle name="Percent 6 2 8 6 2 3" xfId="31442" xr:uid="{00000000-0005-0000-0000-000070900000}"/>
    <cellStyle name="Percent 6 2 8 6 2 4" xfId="39267" xr:uid="{00000000-0005-0000-0000-000071900000}"/>
    <cellStyle name="Percent 6 2 8 6 3" xfId="14028" xr:uid="{00000000-0005-0000-0000-000072900000}"/>
    <cellStyle name="Percent 6 2 8 6 4" xfId="25683" xr:uid="{00000000-0005-0000-0000-000073900000}"/>
    <cellStyle name="Percent 6 2 8 6 5" xfId="39268" xr:uid="{00000000-0005-0000-0000-000074900000}"/>
    <cellStyle name="Percent 6 2 8 7" xfId="4715" xr:uid="{00000000-0005-0000-0000-000075900000}"/>
    <cellStyle name="Percent 6 2 8 7 2" xfId="19792" xr:uid="{00000000-0005-0000-0000-000076900000}"/>
    <cellStyle name="Percent 6 2 8 7 2 2" xfId="31443" xr:uid="{00000000-0005-0000-0000-000077900000}"/>
    <cellStyle name="Percent 6 2 8 7 3" xfId="14029" xr:uid="{00000000-0005-0000-0000-000078900000}"/>
    <cellStyle name="Percent 6 2 8 7 4" xfId="25684" xr:uid="{00000000-0005-0000-0000-000079900000}"/>
    <cellStyle name="Percent 6 2 8 7 5" xfId="39269" xr:uid="{00000000-0005-0000-0000-00007A900000}"/>
    <cellStyle name="Percent 6 2 8 8" xfId="19769" xr:uid="{00000000-0005-0000-0000-00007B900000}"/>
    <cellStyle name="Percent 6 2 8 8 2" xfId="31420" xr:uid="{00000000-0005-0000-0000-00007C900000}"/>
    <cellStyle name="Percent 6 2 8 9" xfId="14006" xr:uid="{00000000-0005-0000-0000-00007D900000}"/>
    <cellStyle name="Percent 6 2 9" xfId="2146" xr:uid="{00000000-0005-0000-0000-00007E900000}"/>
    <cellStyle name="Percent 6 2 9 2" xfId="2147" xr:uid="{00000000-0005-0000-0000-00007F900000}"/>
    <cellStyle name="Percent 6 2 9 2 2" xfId="4088" xr:uid="{00000000-0005-0000-0000-000080900000}"/>
    <cellStyle name="Percent 6 2 9 2 2 2" xfId="8321" xr:uid="{00000000-0005-0000-0000-000081900000}"/>
    <cellStyle name="Percent 6 2 9 2 2 2 2" xfId="19795" xr:uid="{00000000-0005-0000-0000-000082900000}"/>
    <cellStyle name="Percent 6 2 9 2 2 2 3" xfId="31446" xr:uid="{00000000-0005-0000-0000-000083900000}"/>
    <cellStyle name="Percent 6 2 9 2 2 2 4" xfId="39270" xr:uid="{00000000-0005-0000-0000-000084900000}"/>
    <cellStyle name="Percent 6 2 9 2 2 3" xfId="14032" xr:uid="{00000000-0005-0000-0000-000085900000}"/>
    <cellStyle name="Percent 6 2 9 2 2 4" xfId="25687" xr:uid="{00000000-0005-0000-0000-000086900000}"/>
    <cellStyle name="Percent 6 2 9 2 2 5" xfId="39271" xr:uid="{00000000-0005-0000-0000-000087900000}"/>
    <cellStyle name="Percent 6 2 9 2 3" xfId="6479" xr:uid="{00000000-0005-0000-0000-000088900000}"/>
    <cellStyle name="Percent 6 2 9 2 3 2" xfId="19796" xr:uid="{00000000-0005-0000-0000-000089900000}"/>
    <cellStyle name="Percent 6 2 9 2 3 2 2" xfId="31447" xr:uid="{00000000-0005-0000-0000-00008A900000}"/>
    <cellStyle name="Percent 6 2 9 2 3 3" xfId="14033" xr:uid="{00000000-0005-0000-0000-00008B900000}"/>
    <cellStyle name="Percent 6 2 9 2 3 4" xfId="25688" xr:uid="{00000000-0005-0000-0000-00008C900000}"/>
    <cellStyle name="Percent 6 2 9 2 3 5" xfId="39272" xr:uid="{00000000-0005-0000-0000-00008D900000}"/>
    <cellStyle name="Percent 6 2 9 2 4" xfId="19794" xr:uid="{00000000-0005-0000-0000-00008E900000}"/>
    <cellStyle name="Percent 6 2 9 2 4 2" xfId="31445" xr:uid="{00000000-0005-0000-0000-00008F900000}"/>
    <cellStyle name="Percent 6 2 9 2 5" xfId="14031" xr:uid="{00000000-0005-0000-0000-000090900000}"/>
    <cellStyle name="Percent 6 2 9 2 6" xfId="25686" xr:uid="{00000000-0005-0000-0000-000091900000}"/>
    <cellStyle name="Percent 6 2 9 2 7" xfId="39273" xr:uid="{00000000-0005-0000-0000-000092900000}"/>
    <cellStyle name="Percent 6 2 9 3" xfId="4087" xr:uid="{00000000-0005-0000-0000-000093900000}"/>
    <cellStyle name="Percent 6 2 9 3 2" xfId="8320" xr:uid="{00000000-0005-0000-0000-000094900000}"/>
    <cellStyle name="Percent 6 2 9 3 2 2" xfId="19797" xr:uid="{00000000-0005-0000-0000-000095900000}"/>
    <cellStyle name="Percent 6 2 9 3 2 3" xfId="31448" xr:uid="{00000000-0005-0000-0000-000096900000}"/>
    <cellStyle name="Percent 6 2 9 3 2 4" xfId="39274" xr:uid="{00000000-0005-0000-0000-000097900000}"/>
    <cellStyle name="Percent 6 2 9 3 3" xfId="14034" xr:uid="{00000000-0005-0000-0000-000098900000}"/>
    <cellStyle name="Percent 6 2 9 3 4" xfId="25689" xr:uid="{00000000-0005-0000-0000-000099900000}"/>
    <cellStyle name="Percent 6 2 9 3 5" xfId="39275" xr:uid="{00000000-0005-0000-0000-00009A900000}"/>
    <cellStyle name="Percent 6 2 9 4" xfId="5079" xr:uid="{00000000-0005-0000-0000-00009B900000}"/>
    <cellStyle name="Percent 6 2 9 4 2" xfId="19798" xr:uid="{00000000-0005-0000-0000-00009C900000}"/>
    <cellStyle name="Percent 6 2 9 4 2 2" xfId="31449" xr:uid="{00000000-0005-0000-0000-00009D900000}"/>
    <cellStyle name="Percent 6 2 9 4 3" xfId="14035" xr:uid="{00000000-0005-0000-0000-00009E900000}"/>
    <cellStyle name="Percent 6 2 9 4 4" xfId="25690" xr:uid="{00000000-0005-0000-0000-00009F900000}"/>
    <cellStyle name="Percent 6 2 9 4 5" xfId="39276" xr:uid="{00000000-0005-0000-0000-0000A0900000}"/>
    <cellStyle name="Percent 6 2 9 5" xfId="19793" xr:uid="{00000000-0005-0000-0000-0000A1900000}"/>
    <cellStyle name="Percent 6 2 9 5 2" xfId="31444" xr:uid="{00000000-0005-0000-0000-0000A2900000}"/>
    <cellStyle name="Percent 6 2 9 6" xfId="14030" xr:uid="{00000000-0005-0000-0000-0000A3900000}"/>
    <cellStyle name="Percent 6 2 9 7" xfId="25685" xr:uid="{00000000-0005-0000-0000-0000A4900000}"/>
    <cellStyle name="Percent 6 2 9 8" xfId="39277" xr:uid="{00000000-0005-0000-0000-0000A5900000}"/>
    <cellStyle name="Percent 6 20" xfId="39278" xr:uid="{00000000-0005-0000-0000-0000A6900000}"/>
    <cellStyle name="Percent 6 3" xfId="2148" xr:uid="{00000000-0005-0000-0000-0000A7900000}"/>
    <cellStyle name="Percent 6 3 10" xfId="14037" xr:uid="{00000000-0005-0000-0000-0000A8900000}"/>
    <cellStyle name="Percent 6 3 10 2" xfId="19800" xr:uid="{00000000-0005-0000-0000-0000A9900000}"/>
    <cellStyle name="Percent 6 3 10 2 2" xfId="31451" xr:uid="{00000000-0005-0000-0000-0000AA900000}"/>
    <cellStyle name="Percent 6 3 10 3" xfId="25692" xr:uid="{00000000-0005-0000-0000-0000AB900000}"/>
    <cellStyle name="Percent 6 3 11" xfId="19799" xr:uid="{00000000-0005-0000-0000-0000AC900000}"/>
    <cellStyle name="Percent 6 3 11 2" xfId="31450" xr:uid="{00000000-0005-0000-0000-0000AD900000}"/>
    <cellStyle name="Percent 6 3 12" xfId="20292" xr:uid="{00000000-0005-0000-0000-0000AE900000}"/>
    <cellStyle name="Percent 6 3 12 2" xfId="31878" xr:uid="{00000000-0005-0000-0000-0000AF900000}"/>
    <cellStyle name="Percent 6 3 13" xfId="14036" xr:uid="{00000000-0005-0000-0000-0000B0900000}"/>
    <cellStyle name="Percent 6 3 14" xfId="25691" xr:uid="{00000000-0005-0000-0000-0000B1900000}"/>
    <cellStyle name="Percent 6 3 15" xfId="39279" xr:uid="{00000000-0005-0000-0000-0000B2900000}"/>
    <cellStyle name="Percent 6 3 2" xfId="2149" xr:uid="{00000000-0005-0000-0000-0000B3900000}"/>
    <cellStyle name="Percent 6 3 2 10" xfId="25693" xr:uid="{00000000-0005-0000-0000-0000B4900000}"/>
    <cellStyle name="Percent 6 3 2 11" xfId="39280" xr:uid="{00000000-0005-0000-0000-0000B5900000}"/>
    <cellStyle name="Percent 6 3 2 2" xfId="2150" xr:uid="{00000000-0005-0000-0000-0000B6900000}"/>
    <cellStyle name="Percent 6 3 2 2 2" xfId="2151" xr:uid="{00000000-0005-0000-0000-0000B7900000}"/>
    <cellStyle name="Percent 6 3 2 2 2 2" xfId="4092" xr:uid="{00000000-0005-0000-0000-0000B8900000}"/>
    <cellStyle name="Percent 6 3 2 2 2 2 2" xfId="8325" xr:uid="{00000000-0005-0000-0000-0000B9900000}"/>
    <cellStyle name="Percent 6 3 2 2 2 2 2 2" xfId="19804" xr:uid="{00000000-0005-0000-0000-0000BA900000}"/>
    <cellStyle name="Percent 6 3 2 2 2 2 2 3" xfId="31455" xr:uid="{00000000-0005-0000-0000-0000BB900000}"/>
    <cellStyle name="Percent 6 3 2 2 2 2 2 4" xfId="39281" xr:uid="{00000000-0005-0000-0000-0000BC900000}"/>
    <cellStyle name="Percent 6 3 2 2 2 2 3" xfId="14041" xr:uid="{00000000-0005-0000-0000-0000BD900000}"/>
    <cellStyle name="Percent 6 3 2 2 2 2 4" xfId="25696" xr:uid="{00000000-0005-0000-0000-0000BE900000}"/>
    <cellStyle name="Percent 6 3 2 2 2 2 5" xfId="39282" xr:uid="{00000000-0005-0000-0000-0000BF900000}"/>
    <cellStyle name="Percent 6 3 2 2 2 3" xfId="6480" xr:uid="{00000000-0005-0000-0000-0000C0900000}"/>
    <cellStyle name="Percent 6 3 2 2 2 3 2" xfId="19805" xr:uid="{00000000-0005-0000-0000-0000C1900000}"/>
    <cellStyle name="Percent 6 3 2 2 2 3 2 2" xfId="31456" xr:uid="{00000000-0005-0000-0000-0000C2900000}"/>
    <cellStyle name="Percent 6 3 2 2 2 3 3" xfId="14042" xr:uid="{00000000-0005-0000-0000-0000C3900000}"/>
    <cellStyle name="Percent 6 3 2 2 2 3 4" xfId="25697" xr:uid="{00000000-0005-0000-0000-0000C4900000}"/>
    <cellStyle name="Percent 6 3 2 2 2 3 5" xfId="39283" xr:uid="{00000000-0005-0000-0000-0000C5900000}"/>
    <cellStyle name="Percent 6 3 2 2 2 4" xfId="19803" xr:uid="{00000000-0005-0000-0000-0000C6900000}"/>
    <cellStyle name="Percent 6 3 2 2 2 4 2" xfId="31454" xr:uid="{00000000-0005-0000-0000-0000C7900000}"/>
    <cellStyle name="Percent 6 3 2 2 2 5" xfId="14040" xr:uid="{00000000-0005-0000-0000-0000C8900000}"/>
    <cellStyle name="Percent 6 3 2 2 2 6" xfId="25695" xr:uid="{00000000-0005-0000-0000-0000C9900000}"/>
    <cellStyle name="Percent 6 3 2 2 2 7" xfId="39284" xr:uid="{00000000-0005-0000-0000-0000CA900000}"/>
    <cellStyle name="Percent 6 3 2 2 3" xfId="4091" xr:uid="{00000000-0005-0000-0000-0000CB900000}"/>
    <cellStyle name="Percent 6 3 2 2 3 2" xfId="8324" xr:uid="{00000000-0005-0000-0000-0000CC900000}"/>
    <cellStyle name="Percent 6 3 2 2 3 2 2" xfId="19806" xr:uid="{00000000-0005-0000-0000-0000CD900000}"/>
    <cellStyle name="Percent 6 3 2 2 3 2 3" xfId="31457" xr:uid="{00000000-0005-0000-0000-0000CE900000}"/>
    <cellStyle name="Percent 6 3 2 2 3 2 4" xfId="39285" xr:uid="{00000000-0005-0000-0000-0000CF900000}"/>
    <cellStyle name="Percent 6 3 2 2 3 3" xfId="14043" xr:uid="{00000000-0005-0000-0000-0000D0900000}"/>
    <cellStyle name="Percent 6 3 2 2 3 4" xfId="25698" xr:uid="{00000000-0005-0000-0000-0000D1900000}"/>
    <cellStyle name="Percent 6 3 2 2 3 5" xfId="39286" xr:uid="{00000000-0005-0000-0000-0000D2900000}"/>
    <cellStyle name="Percent 6 3 2 2 4" xfId="5119" xr:uid="{00000000-0005-0000-0000-0000D3900000}"/>
    <cellStyle name="Percent 6 3 2 2 4 2" xfId="19807" xr:uid="{00000000-0005-0000-0000-0000D4900000}"/>
    <cellStyle name="Percent 6 3 2 2 4 2 2" xfId="31458" xr:uid="{00000000-0005-0000-0000-0000D5900000}"/>
    <cellStyle name="Percent 6 3 2 2 4 3" xfId="14044" xr:uid="{00000000-0005-0000-0000-0000D6900000}"/>
    <cellStyle name="Percent 6 3 2 2 4 4" xfId="25699" xr:uid="{00000000-0005-0000-0000-0000D7900000}"/>
    <cellStyle name="Percent 6 3 2 2 4 5" xfId="39287" xr:uid="{00000000-0005-0000-0000-0000D8900000}"/>
    <cellStyle name="Percent 6 3 2 2 5" xfId="19802" xr:uid="{00000000-0005-0000-0000-0000D9900000}"/>
    <cellStyle name="Percent 6 3 2 2 5 2" xfId="31453" xr:uid="{00000000-0005-0000-0000-0000DA900000}"/>
    <cellStyle name="Percent 6 3 2 2 6" xfId="14039" xr:uid="{00000000-0005-0000-0000-0000DB900000}"/>
    <cellStyle name="Percent 6 3 2 2 7" xfId="25694" xr:uid="{00000000-0005-0000-0000-0000DC900000}"/>
    <cellStyle name="Percent 6 3 2 2 8" xfId="39288" xr:uid="{00000000-0005-0000-0000-0000DD900000}"/>
    <cellStyle name="Percent 6 3 2 3" xfId="2152" xr:uid="{00000000-0005-0000-0000-0000DE900000}"/>
    <cellStyle name="Percent 6 3 2 3 2" xfId="2153" xr:uid="{00000000-0005-0000-0000-0000DF900000}"/>
    <cellStyle name="Percent 6 3 2 3 2 2" xfId="4094" xr:uid="{00000000-0005-0000-0000-0000E0900000}"/>
    <cellStyle name="Percent 6 3 2 3 2 2 2" xfId="8327" xr:uid="{00000000-0005-0000-0000-0000E1900000}"/>
    <cellStyle name="Percent 6 3 2 3 2 2 2 2" xfId="19810" xr:uid="{00000000-0005-0000-0000-0000E2900000}"/>
    <cellStyle name="Percent 6 3 2 3 2 2 2 3" xfId="31461" xr:uid="{00000000-0005-0000-0000-0000E3900000}"/>
    <cellStyle name="Percent 6 3 2 3 2 2 2 4" xfId="39289" xr:uid="{00000000-0005-0000-0000-0000E4900000}"/>
    <cellStyle name="Percent 6 3 2 3 2 2 3" xfId="14047" xr:uid="{00000000-0005-0000-0000-0000E5900000}"/>
    <cellStyle name="Percent 6 3 2 3 2 2 4" xfId="25702" xr:uid="{00000000-0005-0000-0000-0000E6900000}"/>
    <cellStyle name="Percent 6 3 2 3 2 2 5" xfId="39290" xr:uid="{00000000-0005-0000-0000-0000E7900000}"/>
    <cellStyle name="Percent 6 3 2 3 2 3" xfId="6481" xr:uid="{00000000-0005-0000-0000-0000E8900000}"/>
    <cellStyle name="Percent 6 3 2 3 2 3 2" xfId="19811" xr:uid="{00000000-0005-0000-0000-0000E9900000}"/>
    <cellStyle name="Percent 6 3 2 3 2 3 2 2" xfId="31462" xr:uid="{00000000-0005-0000-0000-0000EA900000}"/>
    <cellStyle name="Percent 6 3 2 3 2 3 3" xfId="14048" xr:uid="{00000000-0005-0000-0000-0000EB900000}"/>
    <cellStyle name="Percent 6 3 2 3 2 3 4" xfId="25703" xr:uid="{00000000-0005-0000-0000-0000EC900000}"/>
    <cellStyle name="Percent 6 3 2 3 2 3 5" xfId="39291" xr:uid="{00000000-0005-0000-0000-0000ED900000}"/>
    <cellStyle name="Percent 6 3 2 3 2 4" xfId="19809" xr:uid="{00000000-0005-0000-0000-0000EE900000}"/>
    <cellStyle name="Percent 6 3 2 3 2 4 2" xfId="31460" xr:uid="{00000000-0005-0000-0000-0000EF900000}"/>
    <cellStyle name="Percent 6 3 2 3 2 5" xfId="14046" xr:uid="{00000000-0005-0000-0000-0000F0900000}"/>
    <cellStyle name="Percent 6 3 2 3 2 6" xfId="25701" xr:uid="{00000000-0005-0000-0000-0000F1900000}"/>
    <cellStyle name="Percent 6 3 2 3 2 7" xfId="39292" xr:uid="{00000000-0005-0000-0000-0000F2900000}"/>
    <cellStyle name="Percent 6 3 2 3 3" xfId="4093" xr:uid="{00000000-0005-0000-0000-0000F3900000}"/>
    <cellStyle name="Percent 6 3 2 3 3 2" xfId="8326" xr:uid="{00000000-0005-0000-0000-0000F4900000}"/>
    <cellStyle name="Percent 6 3 2 3 3 2 2" xfId="19812" xr:uid="{00000000-0005-0000-0000-0000F5900000}"/>
    <cellStyle name="Percent 6 3 2 3 3 2 3" xfId="31463" xr:uid="{00000000-0005-0000-0000-0000F6900000}"/>
    <cellStyle name="Percent 6 3 2 3 3 2 4" xfId="39293" xr:uid="{00000000-0005-0000-0000-0000F7900000}"/>
    <cellStyle name="Percent 6 3 2 3 3 3" xfId="14049" xr:uid="{00000000-0005-0000-0000-0000F8900000}"/>
    <cellStyle name="Percent 6 3 2 3 3 4" xfId="25704" xr:uid="{00000000-0005-0000-0000-0000F9900000}"/>
    <cellStyle name="Percent 6 3 2 3 3 5" xfId="39294" xr:uid="{00000000-0005-0000-0000-0000FA900000}"/>
    <cellStyle name="Percent 6 3 2 3 4" xfId="4877" xr:uid="{00000000-0005-0000-0000-0000FB900000}"/>
    <cellStyle name="Percent 6 3 2 3 4 2" xfId="19813" xr:uid="{00000000-0005-0000-0000-0000FC900000}"/>
    <cellStyle name="Percent 6 3 2 3 4 2 2" xfId="31464" xr:uid="{00000000-0005-0000-0000-0000FD900000}"/>
    <cellStyle name="Percent 6 3 2 3 4 3" xfId="14050" xr:uid="{00000000-0005-0000-0000-0000FE900000}"/>
    <cellStyle name="Percent 6 3 2 3 4 4" xfId="25705" xr:uid="{00000000-0005-0000-0000-0000FF900000}"/>
    <cellStyle name="Percent 6 3 2 3 4 5" xfId="39295" xr:uid="{00000000-0005-0000-0000-000000910000}"/>
    <cellStyle name="Percent 6 3 2 3 5" xfId="19808" xr:uid="{00000000-0005-0000-0000-000001910000}"/>
    <cellStyle name="Percent 6 3 2 3 5 2" xfId="31459" xr:uid="{00000000-0005-0000-0000-000002910000}"/>
    <cellStyle name="Percent 6 3 2 3 6" xfId="14045" xr:uid="{00000000-0005-0000-0000-000003910000}"/>
    <cellStyle name="Percent 6 3 2 3 7" xfId="25700" xr:uid="{00000000-0005-0000-0000-000004910000}"/>
    <cellStyle name="Percent 6 3 2 3 8" xfId="39296" xr:uid="{00000000-0005-0000-0000-000005910000}"/>
    <cellStyle name="Percent 6 3 2 4" xfId="2154" xr:uid="{00000000-0005-0000-0000-000006910000}"/>
    <cellStyle name="Percent 6 3 2 4 2" xfId="2155" xr:uid="{00000000-0005-0000-0000-000007910000}"/>
    <cellStyle name="Percent 6 3 2 4 2 2" xfId="4096" xr:uid="{00000000-0005-0000-0000-000008910000}"/>
    <cellStyle name="Percent 6 3 2 4 2 2 2" xfId="8329" xr:uid="{00000000-0005-0000-0000-000009910000}"/>
    <cellStyle name="Percent 6 3 2 4 2 2 2 2" xfId="19816" xr:uid="{00000000-0005-0000-0000-00000A910000}"/>
    <cellStyle name="Percent 6 3 2 4 2 2 2 3" xfId="31467" xr:uid="{00000000-0005-0000-0000-00000B910000}"/>
    <cellStyle name="Percent 6 3 2 4 2 2 2 4" xfId="39297" xr:uid="{00000000-0005-0000-0000-00000C910000}"/>
    <cellStyle name="Percent 6 3 2 4 2 2 3" xfId="14053" xr:uid="{00000000-0005-0000-0000-00000D910000}"/>
    <cellStyle name="Percent 6 3 2 4 2 2 4" xfId="25708" xr:uid="{00000000-0005-0000-0000-00000E910000}"/>
    <cellStyle name="Percent 6 3 2 4 2 2 5" xfId="39298" xr:uid="{00000000-0005-0000-0000-00000F910000}"/>
    <cellStyle name="Percent 6 3 2 4 2 3" xfId="6482" xr:uid="{00000000-0005-0000-0000-000010910000}"/>
    <cellStyle name="Percent 6 3 2 4 2 3 2" xfId="19817" xr:uid="{00000000-0005-0000-0000-000011910000}"/>
    <cellStyle name="Percent 6 3 2 4 2 3 2 2" xfId="31468" xr:uid="{00000000-0005-0000-0000-000012910000}"/>
    <cellStyle name="Percent 6 3 2 4 2 3 3" xfId="14054" xr:uid="{00000000-0005-0000-0000-000013910000}"/>
    <cellStyle name="Percent 6 3 2 4 2 3 4" xfId="25709" xr:uid="{00000000-0005-0000-0000-000014910000}"/>
    <cellStyle name="Percent 6 3 2 4 2 3 5" xfId="39299" xr:uid="{00000000-0005-0000-0000-000015910000}"/>
    <cellStyle name="Percent 6 3 2 4 2 4" xfId="19815" xr:uid="{00000000-0005-0000-0000-000016910000}"/>
    <cellStyle name="Percent 6 3 2 4 2 4 2" xfId="31466" xr:uid="{00000000-0005-0000-0000-000017910000}"/>
    <cellStyle name="Percent 6 3 2 4 2 5" xfId="14052" xr:uid="{00000000-0005-0000-0000-000018910000}"/>
    <cellStyle name="Percent 6 3 2 4 2 6" xfId="25707" xr:uid="{00000000-0005-0000-0000-000019910000}"/>
    <cellStyle name="Percent 6 3 2 4 2 7" xfId="39300" xr:uid="{00000000-0005-0000-0000-00001A910000}"/>
    <cellStyle name="Percent 6 3 2 4 3" xfId="4095" xr:uid="{00000000-0005-0000-0000-00001B910000}"/>
    <cellStyle name="Percent 6 3 2 4 3 2" xfId="8328" xr:uid="{00000000-0005-0000-0000-00001C910000}"/>
    <cellStyle name="Percent 6 3 2 4 3 2 2" xfId="19818" xr:uid="{00000000-0005-0000-0000-00001D910000}"/>
    <cellStyle name="Percent 6 3 2 4 3 2 3" xfId="31469" xr:uid="{00000000-0005-0000-0000-00001E910000}"/>
    <cellStyle name="Percent 6 3 2 4 3 2 4" xfId="39301" xr:uid="{00000000-0005-0000-0000-00001F910000}"/>
    <cellStyle name="Percent 6 3 2 4 3 3" xfId="14055" xr:uid="{00000000-0005-0000-0000-000020910000}"/>
    <cellStyle name="Percent 6 3 2 4 3 4" xfId="25710" xr:uid="{00000000-0005-0000-0000-000021910000}"/>
    <cellStyle name="Percent 6 3 2 4 3 5" xfId="39302" xr:uid="{00000000-0005-0000-0000-000022910000}"/>
    <cellStyle name="Percent 6 3 2 4 4" xfId="5328" xr:uid="{00000000-0005-0000-0000-000023910000}"/>
    <cellStyle name="Percent 6 3 2 4 4 2" xfId="19819" xr:uid="{00000000-0005-0000-0000-000024910000}"/>
    <cellStyle name="Percent 6 3 2 4 4 2 2" xfId="31470" xr:uid="{00000000-0005-0000-0000-000025910000}"/>
    <cellStyle name="Percent 6 3 2 4 4 3" xfId="14056" xr:uid="{00000000-0005-0000-0000-000026910000}"/>
    <cellStyle name="Percent 6 3 2 4 4 4" xfId="25711" xr:uid="{00000000-0005-0000-0000-000027910000}"/>
    <cellStyle name="Percent 6 3 2 4 4 5" xfId="39303" xr:uid="{00000000-0005-0000-0000-000028910000}"/>
    <cellStyle name="Percent 6 3 2 4 5" xfId="19814" xr:uid="{00000000-0005-0000-0000-000029910000}"/>
    <cellStyle name="Percent 6 3 2 4 5 2" xfId="31465" xr:uid="{00000000-0005-0000-0000-00002A910000}"/>
    <cellStyle name="Percent 6 3 2 4 6" xfId="14051" xr:uid="{00000000-0005-0000-0000-00002B910000}"/>
    <cellStyle name="Percent 6 3 2 4 7" xfId="25706" xr:uid="{00000000-0005-0000-0000-00002C910000}"/>
    <cellStyle name="Percent 6 3 2 4 8" xfId="39304" xr:uid="{00000000-0005-0000-0000-00002D910000}"/>
    <cellStyle name="Percent 6 3 2 5" xfId="2156" xr:uid="{00000000-0005-0000-0000-00002E910000}"/>
    <cellStyle name="Percent 6 3 2 5 2" xfId="4097" xr:uid="{00000000-0005-0000-0000-00002F910000}"/>
    <cellStyle name="Percent 6 3 2 5 2 2" xfId="8330" xr:uid="{00000000-0005-0000-0000-000030910000}"/>
    <cellStyle name="Percent 6 3 2 5 2 2 2" xfId="19821" xr:uid="{00000000-0005-0000-0000-000031910000}"/>
    <cellStyle name="Percent 6 3 2 5 2 2 3" xfId="31472" xr:uid="{00000000-0005-0000-0000-000032910000}"/>
    <cellStyle name="Percent 6 3 2 5 2 2 4" xfId="39305" xr:uid="{00000000-0005-0000-0000-000033910000}"/>
    <cellStyle name="Percent 6 3 2 5 2 3" xfId="14058" xr:uid="{00000000-0005-0000-0000-000034910000}"/>
    <cellStyle name="Percent 6 3 2 5 2 4" xfId="25713" xr:uid="{00000000-0005-0000-0000-000035910000}"/>
    <cellStyle name="Percent 6 3 2 5 2 5" xfId="39306" xr:uid="{00000000-0005-0000-0000-000036910000}"/>
    <cellStyle name="Percent 6 3 2 5 3" xfId="6483" xr:uid="{00000000-0005-0000-0000-000037910000}"/>
    <cellStyle name="Percent 6 3 2 5 3 2" xfId="19822" xr:uid="{00000000-0005-0000-0000-000038910000}"/>
    <cellStyle name="Percent 6 3 2 5 3 2 2" xfId="31473" xr:uid="{00000000-0005-0000-0000-000039910000}"/>
    <cellStyle name="Percent 6 3 2 5 3 3" xfId="14059" xr:uid="{00000000-0005-0000-0000-00003A910000}"/>
    <cellStyle name="Percent 6 3 2 5 3 4" xfId="25714" xr:uid="{00000000-0005-0000-0000-00003B910000}"/>
    <cellStyle name="Percent 6 3 2 5 3 5" xfId="39307" xr:uid="{00000000-0005-0000-0000-00003C910000}"/>
    <cellStyle name="Percent 6 3 2 5 4" xfId="19820" xr:uid="{00000000-0005-0000-0000-00003D910000}"/>
    <cellStyle name="Percent 6 3 2 5 4 2" xfId="31471" xr:uid="{00000000-0005-0000-0000-00003E910000}"/>
    <cellStyle name="Percent 6 3 2 5 5" xfId="14057" xr:uid="{00000000-0005-0000-0000-00003F910000}"/>
    <cellStyle name="Percent 6 3 2 5 6" xfId="25712" xr:uid="{00000000-0005-0000-0000-000040910000}"/>
    <cellStyle name="Percent 6 3 2 5 7" xfId="39308" xr:uid="{00000000-0005-0000-0000-000041910000}"/>
    <cellStyle name="Percent 6 3 2 6" xfId="4090" xr:uid="{00000000-0005-0000-0000-000042910000}"/>
    <cellStyle name="Percent 6 3 2 6 2" xfId="8323" xr:uid="{00000000-0005-0000-0000-000043910000}"/>
    <cellStyle name="Percent 6 3 2 6 2 2" xfId="19823" xr:uid="{00000000-0005-0000-0000-000044910000}"/>
    <cellStyle name="Percent 6 3 2 6 2 3" xfId="31474" xr:uid="{00000000-0005-0000-0000-000045910000}"/>
    <cellStyle name="Percent 6 3 2 6 2 4" xfId="39309" xr:uid="{00000000-0005-0000-0000-000046910000}"/>
    <cellStyle name="Percent 6 3 2 6 3" xfId="14060" xr:uid="{00000000-0005-0000-0000-000047910000}"/>
    <cellStyle name="Percent 6 3 2 6 4" xfId="25715" xr:uid="{00000000-0005-0000-0000-000048910000}"/>
    <cellStyle name="Percent 6 3 2 6 5" xfId="39310" xr:uid="{00000000-0005-0000-0000-000049910000}"/>
    <cellStyle name="Percent 6 3 2 7" xfId="4635" xr:uid="{00000000-0005-0000-0000-00004A910000}"/>
    <cellStyle name="Percent 6 3 2 7 2" xfId="19824" xr:uid="{00000000-0005-0000-0000-00004B910000}"/>
    <cellStyle name="Percent 6 3 2 7 2 2" xfId="31475" xr:uid="{00000000-0005-0000-0000-00004C910000}"/>
    <cellStyle name="Percent 6 3 2 7 3" xfId="14061" xr:uid="{00000000-0005-0000-0000-00004D910000}"/>
    <cellStyle name="Percent 6 3 2 7 4" xfId="25716" xr:uid="{00000000-0005-0000-0000-00004E910000}"/>
    <cellStyle name="Percent 6 3 2 7 5" xfId="39311" xr:uid="{00000000-0005-0000-0000-00004F910000}"/>
    <cellStyle name="Percent 6 3 2 8" xfId="19801" xr:uid="{00000000-0005-0000-0000-000050910000}"/>
    <cellStyle name="Percent 6 3 2 8 2" xfId="31452" xr:uid="{00000000-0005-0000-0000-000051910000}"/>
    <cellStyle name="Percent 6 3 2 9" xfId="14038" xr:uid="{00000000-0005-0000-0000-000052910000}"/>
    <cellStyle name="Percent 6 3 3" xfId="2157" xr:uid="{00000000-0005-0000-0000-000053910000}"/>
    <cellStyle name="Percent 6 3 3 10" xfId="25717" xr:uid="{00000000-0005-0000-0000-000054910000}"/>
    <cellStyle name="Percent 6 3 3 11" xfId="39312" xr:uid="{00000000-0005-0000-0000-000055910000}"/>
    <cellStyle name="Percent 6 3 3 2" xfId="2158" xr:uid="{00000000-0005-0000-0000-000056910000}"/>
    <cellStyle name="Percent 6 3 3 2 2" xfId="2159" xr:uid="{00000000-0005-0000-0000-000057910000}"/>
    <cellStyle name="Percent 6 3 3 2 2 2" xfId="4100" xr:uid="{00000000-0005-0000-0000-000058910000}"/>
    <cellStyle name="Percent 6 3 3 2 2 2 2" xfId="8333" xr:uid="{00000000-0005-0000-0000-000059910000}"/>
    <cellStyle name="Percent 6 3 3 2 2 2 2 2" xfId="19828" xr:uid="{00000000-0005-0000-0000-00005A910000}"/>
    <cellStyle name="Percent 6 3 3 2 2 2 2 3" xfId="31479" xr:uid="{00000000-0005-0000-0000-00005B910000}"/>
    <cellStyle name="Percent 6 3 3 2 2 2 2 4" xfId="39313" xr:uid="{00000000-0005-0000-0000-00005C910000}"/>
    <cellStyle name="Percent 6 3 3 2 2 2 3" xfId="14065" xr:uid="{00000000-0005-0000-0000-00005D910000}"/>
    <cellStyle name="Percent 6 3 3 2 2 2 4" xfId="25720" xr:uid="{00000000-0005-0000-0000-00005E910000}"/>
    <cellStyle name="Percent 6 3 3 2 2 2 5" xfId="39314" xr:uid="{00000000-0005-0000-0000-00005F910000}"/>
    <cellStyle name="Percent 6 3 3 2 2 3" xfId="6484" xr:uid="{00000000-0005-0000-0000-000060910000}"/>
    <cellStyle name="Percent 6 3 3 2 2 3 2" xfId="19829" xr:uid="{00000000-0005-0000-0000-000061910000}"/>
    <cellStyle name="Percent 6 3 3 2 2 3 2 2" xfId="31480" xr:uid="{00000000-0005-0000-0000-000062910000}"/>
    <cellStyle name="Percent 6 3 3 2 2 3 3" xfId="14066" xr:uid="{00000000-0005-0000-0000-000063910000}"/>
    <cellStyle name="Percent 6 3 3 2 2 3 4" xfId="25721" xr:uid="{00000000-0005-0000-0000-000064910000}"/>
    <cellStyle name="Percent 6 3 3 2 2 3 5" xfId="39315" xr:uid="{00000000-0005-0000-0000-000065910000}"/>
    <cellStyle name="Percent 6 3 3 2 2 4" xfId="19827" xr:uid="{00000000-0005-0000-0000-000066910000}"/>
    <cellStyle name="Percent 6 3 3 2 2 4 2" xfId="31478" xr:uid="{00000000-0005-0000-0000-000067910000}"/>
    <cellStyle name="Percent 6 3 3 2 2 5" xfId="14064" xr:uid="{00000000-0005-0000-0000-000068910000}"/>
    <cellStyle name="Percent 6 3 3 2 2 6" xfId="25719" xr:uid="{00000000-0005-0000-0000-000069910000}"/>
    <cellStyle name="Percent 6 3 3 2 2 7" xfId="39316" xr:uid="{00000000-0005-0000-0000-00006A910000}"/>
    <cellStyle name="Percent 6 3 3 2 3" xfId="4099" xr:uid="{00000000-0005-0000-0000-00006B910000}"/>
    <cellStyle name="Percent 6 3 3 2 3 2" xfId="8332" xr:uid="{00000000-0005-0000-0000-00006C910000}"/>
    <cellStyle name="Percent 6 3 3 2 3 2 2" xfId="19830" xr:uid="{00000000-0005-0000-0000-00006D910000}"/>
    <cellStyle name="Percent 6 3 3 2 3 2 3" xfId="31481" xr:uid="{00000000-0005-0000-0000-00006E910000}"/>
    <cellStyle name="Percent 6 3 3 2 3 2 4" xfId="39317" xr:uid="{00000000-0005-0000-0000-00006F910000}"/>
    <cellStyle name="Percent 6 3 3 2 3 3" xfId="14067" xr:uid="{00000000-0005-0000-0000-000070910000}"/>
    <cellStyle name="Percent 6 3 3 2 3 4" xfId="25722" xr:uid="{00000000-0005-0000-0000-000071910000}"/>
    <cellStyle name="Percent 6 3 3 2 3 5" xfId="39318" xr:uid="{00000000-0005-0000-0000-000072910000}"/>
    <cellStyle name="Percent 6 3 3 2 4" xfId="5206" xr:uid="{00000000-0005-0000-0000-000073910000}"/>
    <cellStyle name="Percent 6 3 3 2 4 2" xfId="19831" xr:uid="{00000000-0005-0000-0000-000074910000}"/>
    <cellStyle name="Percent 6 3 3 2 4 2 2" xfId="31482" xr:uid="{00000000-0005-0000-0000-000075910000}"/>
    <cellStyle name="Percent 6 3 3 2 4 3" xfId="14068" xr:uid="{00000000-0005-0000-0000-000076910000}"/>
    <cellStyle name="Percent 6 3 3 2 4 4" xfId="25723" xr:uid="{00000000-0005-0000-0000-000077910000}"/>
    <cellStyle name="Percent 6 3 3 2 4 5" xfId="39319" xr:uid="{00000000-0005-0000-0000-000078910000}"/>
    <cellStyle name="Percent 6 3 3 2 5" xfId="19826" xr:uid="{00000000-0005-0000-0000-000079910000}"/>
    <cellStyle name="Percent 6 3 3 2 5 2" xfId="31477" xr:uid="{00000000-0005-0000-0000-00007A910000}"/>
    <cellStyle name="Percent 6 3 3 2 6" xfId="14063" xr:uid="{00000000-0005-0000-0000-00007B910000}"/>
    <cellStyle name="Percent 6 3 3 2 7" xfId="25718" xr:uid="{00000000-0005-0000-0000-00007C910000}"/>
    <cellStyle name="Percent 6 3 3 2 8" xfId="39320" xr:uid="{00000000-0005-0000-0000-00007D910000}"/>
    <cellStyle name="Percent 6 3 3 3" xfId="2160" xr:uid="{00000000-0005-0000-0000-00007E910000}"/>
    <cellStyle name="Percent 6 3 3 3 2" xfId="2161" xr:uid="{00000000-0005-0000-0000-00007F910000}"/>
    <cellStyle name="Percent 6 3 3 3 2 2" xfId="4102" xr:uid="{00000000-0005-0000-0000-000080910000}"/>
    <cellStyle name="Percent 6 3 3 3 2 2 2" xfId="8335" xr:uid="{00000000-0005-0000-0000-000081910000}"/>
    <cellStyle name="Percent 6 3 3 3 2 2 2 2" xfId="19834" xr:uid="{00000000-0005-0000-0000-000082910000}"/>
    <cellStyle name="Percent 6 3 3 3 2 2 2 3" xfId="31485" xr:uid="{00000000-0005-0000-0000-000083910000}"/>
    <cellStyle name="Percent 6 3 3 3 2 2 2 4" xfId="39321" xr:uid="{00000000-0005-0000-0000-000084910000}"/>
    <cellStyle name="Percent 6 3 3 3 2 2 3" xfId="14071" xr:uid="{00000000-0005-0000-0000-000085910000}"/>
    <cellStyle name="Percent 6 3 3 3 2 2 4" xfId="25726" xr:uid="{00000000-0005-0000-0000-000086910000}"/>
    <cellStyle name="Percent 6 3 3 3 2 2 5" xfId="39322" xr:uid="{00000000-0005-0000-0000-000087910000}"/>
    <cellStyle name="Percent 6 3 3 3 2 3" xfId="6485" xr:uid="{00000000-0005-0000-0000-000088910000}"/>
    <cellStyle name="Percent 6 3 3 3 2 3 2" xfId="19835" xr:uid="{00000000-0005-0000-0000-000089910000}"/>
    <cellStyle name="Percent 6 3 3 3 2 3 2 2" xfId="31486" xr:uid="{00000000-0005-0000-0000-00008A910000}"/>
    <cellStyle name="Percent 6 3 3 3 2 3 3" xfId="14072" xr:uid="{00000000-0005-0000-0000-00008B910000}"/>
    <cellStyle name="Percent 6 3 3 3 2 3 4" xfId="25727" xr:uid="{00000000-0005-0000-0000-00008C910000}"/>
    <cellStyle name="Percent 6 3 3 3 2 3 5" xfId="39323" xr:uid="{00000000-0005-0000-0000-00008D910000}"/>
    <cellStyle name="Percent 6 3 3 3 2 4" xfId="19833" xr:uid="{00000000-0005-0000-0000-00008E910000}"/>
    <cellStyle name="Percent 6 3 3 3 2 4 2" xfId="31484" xr:uid="{00000000-0005-0000-0000-00008F910000}"/>
    <cellStyle name="Percent 6 3 3 3 2 5" xfId="14070" xr:uid="{00000000-0005-0000-0000-000090910000}"/>
    <cellStyle name="Percent 6 3 3 3 2 6" xfId="25725" xr:uid="{00000000-0005-0000-0000-000091910000}"/>
    <cellStyle name="Percent 6 3 3 3 2 7" xfId="39324" xr:uid="{00000000-0005-0000-0000-000092910000}"/>
    <cellStyle name="Percent 6 3 3 3 3" xfId="4101" xr:uid="{00000000-0005-0000-0000-000093910000}"/>
    <cellStyle name="Percent 6 3 3 3 3 2" xfId="8334" xr:uid="{00000000-0005-0000-0000-000094910000}"/>
    <cellStyle name="Percent 6 3 3 3 3 2 2" xfId="19836" xr:uid="{00000000-0005-0000-0000-000095910000}"/>
    <cellStyle name="Percent 6 3 3 3 3 2 3" xfId="31487" xr:uid="{00000000-0005-0000-0000-000096910000}"/>
    <cellStyle name="Percent 6 3 3 3 3 2 4" xfId="39325" xr:uid="{00000000-0005-0000-0000-000097910000}"/>
    <cellStyle name="Percent 6 3 3 3 3 3" xfId="14073" xr:uid="{00000000-0005-0000-0000-000098910000}"/>
    <cellStyle name="Percent 6 3 3 3 3 4" xfId="25728" xr:uid="{00000000-0005-0000-0000-000099910000}"/>
    <cellStyle name="Percent 6 3 3 3 3 5" xfId="39326" xr:uid="{00000000-0005-0000-0000-00009A910000}"/>
    <cellStyle name="Percent 6 3 3 3 4" xfId="4964" xr:uid="{00000000-0005-0000-0000-00009B910000}"/>
    <cellStyle name="Percent 6 3 3 3 4 2" xfId="19837" xr:uid="{00000000-0005-0000-0000-00009C910000}"/>
    <cellStyle name="Percent 6 3 3 3 4 2 2" xfId="31488" xr:uid="{00000000-0005-0000-0000-00009D910000}"/>
    <cellStyle name="Percent 6 3 3 3 4 3" xfId="14074" xr:uid="{00000000-0005-0000-0000-00009E910000}"/>
    <cellStyle name="Percent 6 3 3 3 4 4" xfId="25729" xr:uid="{00000000-0005-0000-0000-00009F910000}"/>
    <cellStyle name="Percent 6 3 3 3 4 5" xfId="39327" xr:uid="{00000000-0005-0000-0000-0000A0910000}"/>
    <cellStyle name="Percent 6 3 3 3 5" xfId="19832" xr:uid="{00000000-0005-0000-0000-0000A1910000}"/>
    <cellStyle name="Percent 6 3 3 3 5 2" xfId="31483" xr:uid="{00000000-0005-0000-0000-0000A2910000}"/>
    <cellStyle name="Percent 6 3 3 3 6" xfId="14069" xr:uid="{00000000-0005-0000-0000-0000A3910000}"/>
    <cellStyle name="Percent 6 3 3 3 7" xfId="25724" xr:uid="{00000000-0005-0000-0000-0000A4910000}"/>
    <cellStyle name="Percent 6 3 3 3 8" xfId="39328" xr:uid="{00000000-0005-0000-0000-0000A5910000}"/>
    <cellStyle name="Percent 6 3 3 4" xfId="2162" xr:uid="{00000000-0005-0000-0000-0000A6910000}"/>
    <cellStyle name="Percent 6 3 3 4 2" xfId="2163" xr:uid="{00000000-0005-0000-0000-0000A7910000}"/>
    <cellStyle name="Percent 6 3 3 4 2 2" xfId="4104" xr:uid="{00000000-0005-0000-0000-0000A8910000}"/>
    <cellStyle name="Percent 6 3 3 4 2 2 2" xfId="8337" xr:uid="{00000000-0005-0000-0000-0000A9910000}"/>
    <cellStyle name="Percent 6 3 3 4 2 2 2 2" xfId="19840" xr:uid="{00000000-0005-0000-0000-0000AA910000}"/>
    <cellStyle name="Percent 6 3 3 4 2 2 2 3" xfId="31491" xr:uid="{00000000-0005-0000-0000-0000AB910000}"/>
    <cellStyle name="Percent 6 3 3 4 2 2 2 4" xfId="39329" xr:uid="{00000000-0005-0000-0000-0000AC910000}"/>
    <cellStyle name="Percent 6 3 3 4 2 2 3" xfId="14077" xr:uid="{00000000-0005-0000-0000-0000AD910000}"/>
    <cellStyle name="Percent 6 3 3 4 2 2 4" xfId="25732" xr:uid="{00000000-0005-0000-0000-0000AE910000}"/>
    <cellStyle name="Percent 6 3 3 4 2 2 5" xfId="39330" xr:uid="{00000000-0005-0000-0000-0000AF910000}"/>
    <cellStyle name="Percent 6 3 3 4 2 3" xfId="6486" xr:uid="{00000000-0005-0000-0000-0000B0910000}"/>
    <cellStyle name="Percent 6 3 3 4 2 3 2" xfId="19841" xr:uid="{00000000-0005-0000-0000-0000B1910000}"/>
    <cellStyle name="Percent 6 3 3 4 2 3 2 2" xfId="31492" xr:uid="{00000000-0005-0000-0000-0000B2910000}"/>
    <cellStyle name="Percent 6 3 3 4 2 3 3" xfId="14078" xr:uid="{00000000-0005-0000-0000-0000B3910000}"/>
    <cellStyle name="Percent 6 3 3 4 2 3 4" xfId="25733" xr:uid="{00000000-0005-0000-0000-0000B4910000}"/>
    <cellStyle name="Percent 6 3 3 4 2 3 5" xfId="39331" xr:uid="{00000000-0005-0000-0000-0000B5910000}"/>
    <cellStyle name="Percent 6 3 3 4 2 4" xfId="19839" xr:uid="{00000000-0005-0000-0000-0000B6910000}"/>
    <cellStyle name="Percent 6 3 3 4 2 4 2" xfId="31490" xr:uid="{00000000-0005-0000-0000-0000B7910000}"/>
    <cellStyle name="Percent 6 3 3 4 2 5" xfId="14076" xr:uid="{00000000-0005-0000-0000-0000B8910000}"/>
    <cellStyle name="Percent 6 3 3 4 2 6" xfId="25731" xr:uid="{00000000-0005-0000-0000-0000B9910000}"/>
    <cellStyle name="Percent 6 3 3 4 2 7" xfId="39332" xr:uid="{00000000-0005-0000-0000-0000BA910000}"/>
    <cellStyle name="Percent 6 3 3 4 3" xfId="4103" xr:uid="{00000000-0005-0000-0000-0000BB910000}"/>
    <cellStyle name="Percent 6 3 3 4 3 2" xfId="8336" xr:uid="{00000000-0005-0000-0000-0000BC910000}"/>
    <cellStyle name="Percent 6 3 3 4 3 2 2" xfId="19842" xr:uid="{00000000-0005-0000-0000-0000BD910000}"/>
    <cellStyle name="Percent 6 3 3 4 3 2 3" xfId="31493" xr:uid="{00000000-0005-0000-0000-0000BE910000}"/>
    <cellStyle name="Percent 6 3 3 4 3 2 4" xfId="39333" xr:uid="{00000000-0005-0000-0000-0000BF910000}"/>
    <cellStyle name="Percent 6 3 3 4 3 3" xfId="14079" xr:uid="{00000000-0005-0000-0000-0000C0910000}"/>
    <cellStyle name="Percent 6 3 3 4 3 4" xfId="25734" xr:uid="{00000000-0005-0000-0000-0000C1910000}"/>
    <cellStyle name="Percent 6 3 3 4 3 5" xfId="39334" xr:uid="{00000000-0005-0000-0000-0000C2910000}"/>
    <cellStyle name="Percent 6 3 3 4 4" xfId="5415" xr:uid="{00000000-0005-0000-0000-0000C3910000}"/>
    <cellStyle name="Percent 6 3 3 4 4 2" xfId="19843" xr:uid="{00000000-0005-0000-0000-0000C4910000}"/>
    <cellStyle name="Percent 6 3 3 4 4 2 2" xfId="31494" xr:uid="{00000000-0005-0000-0000-0000C5910000}"/>
    <cellStyle name="Percent 6 3 3 4 4 3" xfId="14080" xr:uid="{00000000-0005-0000-0000-0000C6910000}"/>
    <cellStyle name="Percent 6 3 3 4 4 4" xfId="25735" xr:uid="{00000000-0005-0000-0000-0000C7910000}"/>
    <cellStyle name="Percent 6 3 3 4 4 5" xfId="39335" xr:uid="{00000000-0005-0000-0000-0000C8910000}"/>
    <cellStyle name="Percent 6 3 3 4 5" xfId="19838" xr:uid="{00000000-0005-0000-0000-0000C9910000}"/>
    <cellStyle name="Percent 6 3 3 4 5 2" xfId="31489" xr:uid="{00000000-0005-0000-0000-0000CA910000}"/>
    <cellStyle name="Percent 6 3 3 4 6" xfId="14075" xr:uid="{00000000-0005-0000-0000-0000CB910000}"/>
    <cellStyle name="Percent 6 3 3 4 7" xfId="25730" xr:uid="{00000000-0005-0000-0000-0000CC910000}"/>
    <cellStyle name="Percent 6 3 3 4 8" xfId="39336" xr:uid="{00000000-0005-0000-0000-0000CD910000}"/>
    <cellStyle name="Percent 6 3 3 5" xfId="2164" xr:uid="{00000000-0005-0000-0000-0000CE910000}"/>
    <cellStyle name="Percent 6 3 3 5 2" xfId="4105" xr:uid="{00000000-0005-0000-0000-0000CF910000}"/>
    <cellStyle name="Percent 6 3 3 5 2 2" xfId="8338" xr:uid="{00000000-0005-0000-0000-0000D0910000}"/>
    <cellStyle name="Percent 6 3 3 5 2 2 2" xfId="19845" xr:uid="{00000000-0005-0000-0000-0000D1910000}"/>
    <cellStyle name="Percent 6 3 3 5 2 2 3" xfId="31496" xr:uid="{00000000-0005-0000-0000-0000D2910000}"/>
    <cellStyle name="Percent 6 3 3 5 2 2 4" xfId="39337" xr:uid="{00000000-0005-0000-0000-0000D3910000}"/>
    <cellStyle name="Percent 6 3 3 5 2 3" xfId="14082" xr:uid="{00000000-0005-0000-0000-0000D4910000}"/>
    <cellStyle name="Percent 6 3 3 5 2 4" xfId="25737" xr:uid="{00000000-0005-0000-0000-0000D5910000}"/>
    <cellStyle name="Percent 6 3 3 5 2 5" xfId="39338" xr:uid="{00000000-0005-0000-0000-0000D6910000}"/>
    <cellStyle name="Percent 6 3 3 5 3" xfId="6487" xr:uid="{00000000-0005-0000-0000-0000D7910000}"/>
    <cellStyle name="Percent 6 3 3 5 3 2" xfId="19846" xr:uid="{00000000-0005-0000-0000-0000D8910000}"/>
    <cellStyle name="Percent 6 3 3 5 3 2 2" xfId="31497" xr:uid="{00000000-0005-0000-0000-0000D9910000}"/>
    <cellStyle name="Percent 6 3 3 5 3 3" xfId="14083" xr:uid="{00000000-0005-0000-0000-0000DA910000}"/>
    <cellStyle name="Percent 6 3 3 5 3 4" xfId="25738" xr:uid="{00000000-0005-0000-0000-0000DB910000}"/>
    <cellStyle name="Percent 6 3 3 5 3 5" xfId="39339" xr:uid="{00000000-0005-0000-0000-0000DC910000}"/>
    <cellStyle name="Percent 6 3 3 5 4" xfId="19844" xr:uid="{00000000-0005-0000-0000-0000DD910000}"/>
    <cellStyle name="Percent 6 3 3 5 4 2" xfId="31495" xr:uid="{00000000-0005-0000-0000-0000DE910000}"/>
    <cellStyle name="Percent 6 3 3 5 5" xfId="14081" xr:uid="{00000000-0005-0000-0000-0000DF910000}"/>
    <cellStyle name="Percent 6 3 3 5 6" xfId="25736" xr:uid="{00000000-0005-0000-0000-0000E0910000}"/>
    <cellStyle name="Percent 6 3 3 5 7" xfId="39340" xr:uid="{00000000-0005-0000-0000-0000E1910000}"/>
    <cellStyle name="Percent 6 3 3 6" xfId="4098" xr:uid="{00000000-0005-0000-0000-0000E2910000}"/>
    <cellStyle name="Percent 6 3 3 6 2" xfId="8331" xr:uid="{00000000-0005-0000-0000-0000E3910000}"/>
    <cellStyle name="Percent 6 3 3 6 2 2" xfId="19847" xr:uid="{00000000-0005-0000-0000-0000E4910000}"/>
    <cellStyle name="Percent 6 3 3 6 2 3" xfId="31498" xr:uid="{00000000-0005-0000-0000-0000E5910000}"/>
    <cellStyle name="Percent 6 3 3 6 2 4" xfId="39341" xr:uid="{00000000-0005-0000-0000-0000E6910000}"/>
    <cellStyle name="Percent 6 3 3 6 3" xfId="14084" xr:uid="{00000000-0005-0000-0000-0000E7910000}"/>
    <cellStyle name="Percent 6 3 3 6 4" xfId="25739" xr:uid="{00000000-0005-0000-0000-0000E8910000}"/>
    <cellStyle name="Percent 6 3 3 6 5" xfId="39342" xr:uid="{00000000-0005-0000-0000-0000E9910000}"/>
    <cellStyle name="Percent 6 3 3 7" xfId="4722" xr:uid="{00000000-0005-0000-0000-0000EA910000}"/>
    <cellStyle name="Percent 6 3 3 7 2" xfId="19848" xr:uid="{00000000-0005-0000-0000-0000EB910000}"/>
    <cellStyle name="Percent 6 3 3 7 2 2" xfId="31499" xr:uid="{00000000-0005-0000-0000-0000EC910000}"/>
    <cellStyle name="Percent 6 3 3 7 3" xfId="14085" xr:uid="{00000000-0005-0000-0000-0000ED910000}"/>
    <cellStyle name="Percent 6 3 3 7 4" xfId="25740" xr:uid="{00000000-0005-0000-0000-0000EE910000}"/>
    <cellStyle name="Percent 6 3 3 7 5" xfId="39343" xr:uid="{00000000-0005-0000-0000-0000EF910000}"/>
    <cellStyle name="Percent 6 3 3 8" xfId="19825" xr:uid="{00000000-0005-0000-0000-0000F0910000}"/>
    <cellStyle name="Percent 6 3 3 8 2" xfId="31476" xr:uid="{00000000-0005-0000-0000-0000F1910000}"/>
    <cellStyle name="Percent 6 3 3 9" xfId="14062" xr:uid="{00000000-0005-0000-0000-0000F2910000}"/>
    <cellStyle name="Percent 6 3 4" xfId="2165" xr:uid="{00000000-0005-0000-0000-0000F3910000}"/>
    <cellStyle name="Percent 6 3 4 2" xfId="2166" xr:uid="{00000000-0005-0000-0000-0000F4910000}"/>
    <cellStyle name="Percent 6 3 4 2 2" xfId="4107" xr:uid="{00000000-0005-0000-0000-0000F5910000}"/>
    <cellStyle name="Percent 6 3 4 2 2 2" xfId="8340" xr:uid="{00000000-0005-0000-0000-0000F6910000}"/>
    <cellStyle name="Percent 6 3 4 2 2 2 2" xfId="19851" xr:uid="{00000000-0005-0000-0000-0000F7910000}"/>
    <cellStyle name="Percent 6 3 4 2 2 2 3" xfId="31502" xr:uid="{00000000-0005-0000-0000-0000F8910000}"/>
    <cellStyle name="Percent 6 3 4 2 2 2 4" xfId="39344" xr:uid="{00000000-0005-0000-0000-0000F9910000}"/>
    <cellStyle name="Percent 6 3 4 2 2 3" xfId="14088" xr:uid="{00000000-0005-0000-0000-0000FA910000}"/>
    <cellStyle name="Percent 6 3 4 2 2 4" xfId="25743" xr:uid="{00000000-0005-0000-0000-0000FB910000}"/>
    <cellStyle name="Percent 6 3 4 2 2 5" xfId="39345" xr:uid="{00000000-0005-0000-0000-0000FC910000}"/>
    <cellStyle name="Percent 6 3 4 2 3" xfId="6488" xr:uid="{00000000-0005-0000-0000-0000FD910000}"/>
    <cellStyle name="Percent 6 3 4 2 3 2" xfId="19852" xr:uid="{00000000-0005-0000-0000-0000FE910000}"/>
    <cellStyle name="Percent 6 3 4 2 3 2 2" xfId="31503" xr:uid="{00000000-0005-0000-0000-0000FF910000}"/>
    <cellStyle name="Percent 6 3 4 2 3 3" xfId="14089" xr:uid="{00000000-0005-0000-0000-000000920000}"/>
    <cellStyle name="Percent 6 3 4 2 3 4" xfId="25744" xr:uid="{00000000-0005-0000-0000-000001920000}"/>
    <cellStyle name="Percent 6 3 4 2 3 5" xfId="39346" xr:uid="{00000000-0005-0000-0000-000002920000}"/>
    <cellStyle name="Percent 6 3 4 2 4" xfId="19850" xr:uid="{00000000-0005-0000-0000-000003920000}"/>
    <cellStyle name="Percent 6 3 4 2 4 2" xfId="31501" xr:uid="{00000000-0005-0000-0000-000004920000}"/>
    <cellStyle name="Percent 6 3 4 2 5" xfId="14087" xr:uid="{00000000-0005-0000-0000-000005920000}"/>
    <cellStyle name="Percent 6 3 4 2 6" xfId="25742" xr:uid="{00000000-0005-0000-0000-000006920000}"/>
    <cellStyle name="Percent 6 3 4 2 7" xfId="39347" xr:uid="{00000000-0005-0000-0000-000007920000}"/>
    <cellStyle name="Percent 6 3 4 3" xfId="4106" xr:uid="{00000000-0005-0000-0000-000008920000}"/>
    <cellStyle name="Percent 6 3 4 3 2" xfId="8339" xr:uid="{00000000-0005-0000-0000-000009920000}"/>
    <cellStyle name="Percent 6 3 4 3 2 2" xfId="19853" xr:uid="{00000000-0005-0000-0000-00000A920000}"/>
    <cellStyle name="Percent 6 3 4 3 2 3" xfId="31504" xr:uid="{00000000-0005-0000-0000-00000B920000}"/>
    <cellStyle name="Percent 6 3 4 3 2 4" xfId="39348" xr:uid="{00000000-0005-0000-0000-00000C920000}"/>
    <cellStyle name="Percent 6 3 4 3 3" xfId="14090" xr:uid="{00000000-0005-0000-0000-00000D920000}"/>
    <cellStyle name="Percent 6 3 4 3 4" xfId="25745" xr:uid="{00000000-0005-0000-0000-00000E920000}"/>
    <cellStyle name="Percent 6 3 4 3 5" xfId="39349" xr:uid="{00000000-0005-0000-0000-00000F920000}"/>
    <cellStyle name="Percent 6 3 4 4" xfId="5086" xr:uid="{00000000-0005-0000-0000-000010920000}"/>
    <cellStyle name="Percent 6 3 4 4 2" xfId="19854" xr:uid="{00000000-0005-0000-0000-000011920000}"/>
    <cellStyle name="Percent 6 3 4 4 2 2" xfId="31505" xr:uid="{00000000-0005-0000-0000-000012920000}"/>
    <cellStyle name="Percent 6 3 4 4 3" xfId="14091" xr:uid="{00000000-0005-0000-0000-000013920000}"/>
    <cellStyle name="Percent 6 3 4 4 4" xfId="25746" xr:uid="{00000000-0005-0000-0000-000014920000}"/>
    <cellStyle name="Percent 6 3 4 4 5" xfId="39350" xr:uid="{00000000-0005-0000-0000-000015920000}"/>
    <cellStyle name="Percent 6 3 4 5" xfId="19849" xr:uid="{00000000-0005-0000-0000-000016920000}"/>
    <cellStyle name="Percent 6 3 4 5 2" xfId="31500" xr:uid="{00000000-0005-0000-0000-000017920000}"/>
    <cellStyle name="Percent 6 3 4 6" xfId="14086" xr:uid="{00000000-0005-0000-0000-000018920000}"/>
    <cellStyle name="Percent 6 3 4 7" xfId="25741" xr:uid="{00000000-0005-0000-0000-000019920000}"/>
    <cellStyle name="Percent 6 3 4 8" xfId="39351" xr:uid="{00000000-0005-0000-0000-00001A920000}"/>
    <cellStyle name="Percent 6 3 5" xfId="2167" xr:uid="{00000000-0005-0000-0000-00001B920000}"/>
    <cellStyle name="Percent 6 3 5 2" xfId="2168" xr:uid="{00000000-0005-0000-0000-00001C920000}"/>
    <cellStyle name="Percent 6 3 5 2 2" xfId="4109" xr:uid="{00000000-0005-0000-0000-00001D920000}"/>
    <cellStyle name="Percent 6 3 5 2 2 2" xfId="8342" xr:uid="{00000000-0005-0000-0000-00001E920000}"/>
    <cellStyle name="Percent 6 3 5 2 2 2 2" xfId="19857" xr:uid="{00000000-0005-0000-0000-00001F920000}"/>
    <cellStyle name="Percent 6 3 5 2 2 2 3" xfId="31508" xr:uid="{00000000-0005-0000-0000-000020920000}"/>
    <cellStyle name="Percent 6 3 5 2 2 2 4" xfId="39352" xr:uid="{00000000-0005-0000-0000-000021920000}"/>
    <cellStyle name="Percent 6 3 5 2 2 3" xfId="14094" xr:uid="{00000000-0005-0000-0000-000022920000}"/>
    <cellStyle name="Percent 6 3 5 2 2 4" xfId="25749" xr:uid="{00000000-0005-0000-0000-000023920000}"/>
    <cellStyle name="Percent 6 3 5 2 2 5" xfId="39353" xr:uid="{00000000-0005-0000-0000-000024920000}"/>
    <cellStyle name="Percent 6 3 5 2 3" xfId="6489" xr:uid="{00000000-0005-0000-0000-000025920000}"/>
    <cellStyle name="Percent 6 3 5 2 3 2" xfId="19858" xr:uid="{00000000-0005-0000-0000-000026920000}"/>
    <cellStyle name="Percent 6 3 5 2 3 2 2" xfId="31509" xr:uid="{00000000-0005-0000-0000-000027920000}"/>
    <cellStyle name="Percent 6 3 5 2 3 3" xfId="14095" xr:uid="{00000000-0005-0000-0000-000028920000}"/>
    <cellStyle name="Percent 6 3 5 2 3 4" xfId="25750" xr:uid="{00000000-0005-0000-0000-000029920000}"/>
    <cellStyle name="Percent 6 3 5 2 3 5" xfId="39354" xr:uid="{00000000-0005-0000-0000-00002A920000}"/>
    <cellStyle name="Percent 6 3 5 2 4" xfId="19856" xr:uid="{00000000-0005-0000-0000-00002B920000}"/>
    <cellStyle name="Percent 6 3 5 2 4 2" xfId="31507" xr:uid="{00000000-0005-0000-0000-00002C920000}"/>
    <cellStyle name="Percent 6 3 5 2 5" xfId="14093" xr:uid="{00000000-0005-0000-0000-00002D920000}"/>
    <cellStyle name="Percent 6 3 5 2 6" xfId="25748" xr:uid="{00000000-0005-0000-0000-00002E920000}"/>
    <cellStyle name="Percent 6 3 5 2 7" xfId="39355" xr:uid="{00000000-0005-0000-0000-00002F920000}"/>
    <cellStyle name="Percent 6 3 5 3" xfId="4108" xr:uid="{00000000-0005-0000-0000-000030920000}"/>
    <cellStyle name="Percent 6 3 5 3 2" xfId="8341" xr:uid="{00000000-0005-0000-0000-000031920000}"/>
    <cellStyle name="Percent 6 3 5 3 2 2" xfId="19859" xr:uid="{00000000-0005-0000-0000-000032920000}"/>
    <cellStyle name="Percent 6 3 5 3 2 3" xfId="31510" xr:uid="{00000000-0005-0000-0000-000033920000}"/>
    <cellStyle name="Percent 6 3 5 3 2 4" xfId="39356" xr:uid="{00000000-0005-0000-0000-000034920000}"/>
    <cellStyle name="Percent 6 3 5 3 3" xfId="14096" xr:uid="{00000000-0005-0000-0000-000035920000}"/>
    <cellStyle name="Percent 6 3 5 3 4" xfId="25751" xr:uid="{00000000-0005-0000-0000-000036920000}"/>
    <cellStyle name="Percent 6 3 5 3 5" xfId="39357" xr:uid="{00000000-0005-0000-0000-000037920000}"/>
    <cellStyle name="Percent 6 3 5 4" xfId="4844" xr:uid="{00000000-0005-0000-0000-000038920000}"/>
    <cellStyle name="Percent 6 3 5 4 2" xfId="19860" xr:uid="{00000000-0005-0000-0000-000039920000}"/>
    <cellStyle name="Percent 6 3 5 4 2 2" xfId="31511" xr:uid="{00000000-0005-0000-0000-00003A920000}"/>
    <cellStyle name="Percent 6 3 5 4 3" xfId="14097" xr:uid="{00000000-0005-0000-0000-00003B920000}"/>
    <cellStyle name="Percent 6 3 5 4 4" xfId="25752" xr:uid="{00000000-0005-0000-0000-00003C920000}"/>
    <cellStyle name="Percent 6 3 5 4 5" xfId="39358" xr:uid="{00000000-0005-0000-0000-00003D920000}"/>
    <cellStyle name="Percent 6 3 5 5" xfId="19855" xr:uid="{00000000-0005-0000-0000-00003E920000}"/>
    <cellStyle name="Percent 6 3 5 5 2" xfId="31506" xr:uid="{00000000-0005-0000-0000-00003F920000}"/>
    <cellStyle name="Percent 6 3 5 6" xfId="14092" xr:uid="{00000000-0005-0000-0000-000040920000}"/>
    <cellStyle name="Percent 6 3 5 7" xfId="25747" xr:uid="{00000000-0005-0000-0000-000041920000}"/>
    <cellStyle name="Percent 6 3 5 8" xfId="39359" xr:uid="{00000000-0005-0000-0000-000042920000}"/>
    <cellStyle name="Percent 6 3 6" xfId="2169" xr:uid="{00000000-0005-0000-0000-000043920000}"/>
    <cellStyle name="Percent 6 3 6 2" xfId="2170" xr:uid="{00000000-0005-0000-0000-000044920000}"/>
    <cellStyle name="Percent 6 3 6 2 2" xfId="4111" xr:uid="{00000000-0005-0000-0000-000045920000}"/>
    <cellStyle name="Percent 6 3 6 2 2 2" xfId="8344" xr:uid="{00000000-0005-0000-0000-000046920000}"/>
    <cellStyle name="Percent 6 3 6 2 2 2 2" xfId="19863" xr:uid="{00000000-0005-0000-0000-000047920000}"/>
    <cellStyle name="Percent 6 3 6 2 2 2 3" xfId="31514" xr:uid="{00000000-0005-0000-0000-000048920000}"/>
    <cellStyle name="Percent 6 3 6 2 2 2 4" xfId="39360" xr:uid="{00000000-0005-0000-0000-000049920000}"/>
    <cellStyle name="Percent 6 3 6 2 2 3" xfId="14100" xr:uid="{00000000-0005-0000-0000-00004A920000}"/>
    <cellStyle name="Percent 6 3 6 2 2 4" xfId="25755" xr:uid="{00000000-0005-0000-0000-00004B920000}"/>
    <cellStyle name="Percent 6 3 6 2 2 5" xfId="39361" xr:uid="{00000000-0005-0000-0000-00004C920000}"/>
    <cellStyle name="Percent 6 3 6 2 3" xfId="6490" xr:uid="{00000000-0005-0000-0000-00004D920000}"/>
    <cellStyle name="Percent 6 3 6 2 3 2" xfId="19864" xr:uid="{00000000-0005-0000-0000-00004E920000}"/>
    <cellStyle name="Percent 6 3 6 2 3 2 2" xfId="31515" xr:uid="{00000000-0005-0000-0000-00004F920000}"/>
    <cellStyle name="Percent 6 3 6 2 3 3" xfId="14101" xr:uid="{00000000-0005-0000-0000-000050920000}"/>
    <cellStyle name="Percent 6 3 6 2 3 4" xfId="25756" xr:uid="{00000000-0005-0000-0000-000051920000}"/>
    <cellStyle name="Percent 6 3 6 2 3 5" xfId="39362" xr:uid="{00000000-0005-0000-0000-000052920000}"/>
    <cellStyle name="Percent 6 3 6 2 4" xfId="19862" xr:uid="{00000000-0005-0000-0000-000053920000}"/>
    <cellStyle name="Percent 6 3 6 2 4 2" xfId="31513" xr:uid="{00000000-0005-0000-0000-000054920000}"/>
    <cellStyle name="Percent 6 3 6 2 5" xfId="14099" xr:uid="{00000000-0005-0000-0000-000055920000}"/>
    <cellStyle name="Percent 6 3 6 2 6" xfId="25754" xr:uid="{00000000-0005-0000-0000-000056920000}"/>
    <cellStyle name="Percent 6 3 6 2 7" xfId="39363" xr:uid="{00000000-0005-0000-0000-000057920000}"/>
    <cellStyle name="Percent 6 3 6 3" xfId="4110" xr:uid="{00000000-0005-0000-0000-000058920000}"/>
    <cellStyle name="Percent 6 3 6 3 2" xfId="8343" xr:uid="{00000000-0005-0000-0000-000059920000}"/>
    <cellStyle name="Percent 6 3 6 3 2 2" xfId="19865" xr:uid="{00000000-0005-0000-0000-00005A920000}"/>
    <cellStyle name="Percent 6 3 6 3 2 3" xfId="31516" xr:uid="{00000000-0005-0000-0000-00005B920000}"/>
    <cellStyle name="Percent 6 3 6 3 2 4" xfId="39364" xr:uid="{00000000-0005-0000-0000-00005C920000}"/>
    <cellStyle name="Percent 6 3 6 3 3" xfId="14102" xr:uid="{00000000-0005-0000-0000-00005D920000}"/>
    <cellStyle name="Percent 6 3 6 3 4" xfId="25757" xr:uid="{00000000-0005-0000-0000-00005E920000}"/>
    <cellStyle name="Percent 6 3 6 3 5" xfId="39365" xr:uid="{00000000-0005-0000-0000-00005F920000}"/>
    <cellStyle name="Percent 6 3 6 4" xfId="5295" xr:uid="{00000000-0005-0000-0000-000060920000}"/>
    <cellStyle name="Percent 6 3 6 4 2" xfId="19866" xr:uid="{00000000-0005-0000-0000-000061920000}"/>
    <cellStyle name="Percent 6 3 6 4 2 2" xfId="31517" xr:uid="{00000000-0005-0000-0000-000062920000}"/>
    <cellStyle name="Percent 6 3 6 4 3" xfId="14103" xr:uid="{00000000-0005-0000-0000-000063920000}"/>
    <cellStyle name="Percent 6 3 6 4 4" xfId="25758" xr:uid="{00000000-0005-0000-0000-000064920000}"/>
    <cellStyle name="Percent 6 3 6 4 5" xfId="39366" xr:uid="{00000000-0005-0000-0000-000065920000}"/>
    <cellStyle name="Percent 6 3 6 5" xfId="19861" xr:uid="{00000000-0005-0000-0000-000066920000}"/>
    <cellStyle name="Percent 6 3 6 5 2" xfId="31512" xr:uid="{00000000-0005-0000-0000-000067920000}"/>
    <cellStyle name="Percent 6 3 6 6" xfId="14098" xr:uid="{00000000-0005-0000-0000-000068920000}"/>
    <cellStyle name="Percent 6 3 6 7" xfId="25753" xr:uid="{00000000-0005-0000-0000-000069920000}"/>
    <cellStyle name="Percent 6 3 6 8" xfId="39367" xr:uid="{00000000-0005-0000-0000-00006A920000}"/>
    <cellStyle name="Percent 6 3 7" xfId="2171" xr:uid="{00000000-0005-0000-0000-00006B920000}"/>
    <cellStyle name="Percent 6 3 7 2" xfId="4112" xr:uid="{00000000-0005-0000-0000-00006C920000}"/>
    <cellStyle name="Percent 6 3 7 2 2" xfId="8345" xr:uid="{00000000-0005-0000-0000-00006D920000}"/>
    <cellStyle name="Percent 6 3 7 2 2 2" xfId="19868" xr:uid="{00000000-0005-0000-0000-00006E920000}"/>
    <cellStyle name="Percent 6 3 7 2 2 3" xfId="31519" xr:uid="{00000000-0005-0000-0000-00006F920000}"/>
    <cellStyle name="Percent 6 3 7 2 2 4" xfId="39368" xr:uid="{00000000-0005-0000-0000-000070920000}"/>
    <cellStyle name="Percent 6 3 7 2 3" xfId="14105" xr:uid="{00000000-0005-0000-0000-000071920000}"/>
    <cellStyle name="Percent 6 3 7 2 4" xfId="25760" xr:uid="{00000000-0005-0000-0000-000072920000}"/>
    <cellStyle name="Percent 6 3 7 2 5" xfId="39369" xr:uid="{00000000-0005-0000-0000-000073920000}"/>
    <cellStyle name="Percent 6 3 7 3" xfId="6491" xr:uid="{00000000-0005-0000-0000-000074920000}"/>
    <cellStyle name="Percent 6 3 7 3 2" xfId="19869" xr:uid="{00000000-0005-0000-0000-000075920000}"/>
    <cellStyle name="Percent 6 3 7 3 2 2" xfId="31520" xr:uid="{00000000-0005-0000-0000-000076920000}"/>
    <cellStyle name="Percent 6 3 7 3 3" xfId="14106" xr:uid="{00000000-0005-0000-0000-000077920000}"/>
    <cellStyle name="Percent 6 3 7 3 4" xfId="25761" xr:uid="{00000000-0005-0000-0000-000078920000}"/>
    <cellStyle name="Percent 6 3 7 3 5" xfId="39370" xr:uid="{00000000-0005-0000-0000-000079920000}"/>
    <cellStyle name="Percent 6 3 7 4" xfId="19867" xr:uid="{00000000-0005-0000-0000-00007A920000}"/>
    <cellStyle name="Percent 6 3 7 4 2" xfId="31518" xr:uid="{00000000-0005-0000-0000-00007B920000}"/>
    <cellStyle name="Percent 6 3 7 5" xfId="14104" xr:uid="{00000000-0005-0000-0000-00007C920000}"/>
    <cellStyle name="Percent 6 3 7 6" xfId="25759" xr:uid="{00000000-0005-0000-0000-00007D920000}"/>
    <cellStyle name="Percent 6 3 7 7" xfId="39371" xr:uid="{00000000-0005-0000-0000-00007E920000}"/>
    <cellStyle name="Percent 6 3 8" xfId="4089" xr:uid="{00000000-0005-0000-0000-00007F920000}"/>
    <cellStyle name="Percent 6 3 8 2" xfId="8322" xr:uid="{00000000-0005-0000-0000-000080920000}"/>
    <cellStyle name="Percent 6 3 8 2 2" xfId="19870" xr:uid="{00000000-0005-0000-0000-000081920000}"/>
    <cellStyle name="Percent 6 3 8 2 3" xfId="31521" xr:uid="{00000000-0005-0000-0000-000082920000}"/>
    <cellStyle name="Percent 6 3 8 2 4" xfId="39372" xr:uid="{00000000-0005-0000-0000-000083920000}"/>
    <cellStyle name="Percent 6 3 8 3" xfId="14107" xr:uid="{00000000-0005-0000-0000-000084920000}"/>
    <cellStyle name="Percent 6 3 8 4" xfId="25762" xr:uid="{00000000-0005-0000-0000-000085920000}"/>
    <cellStyle name="Percent 6 3 8 5" xfId="39373" xr:uid="{00000000-0005-0000-0000-000086920000}"/>
    <cellStyle name="Percent 6 3 9" xfId="4602" xr:uid="{00000000-0005-0000-0000-000087920000}"/>
    <cellStyle name="Percent 6 3 9 2" xfId="19871" xr:uid="{00000000-0005-0000-0000-000088920000}"/>
    <cellStyle name="Percent 6 3 9 2 2" xfId="31522" xr:uid="{00000000-0005-0000-0000-000089920000}"/>
    <cellStyle name="Percent 6 3 9 3" xfId="14108" xr:uid="{00000000-0005-0000-0000-00008A920000}"/>
    <cellStyle name="Percent 6 3 9 4" xfId="25763" xr:uid="{00000000-0005-0000-0000-00008B920000}"/>
    <cellStyle name="Percent 6 3 9 5" xfId="39374" xr:uid="{00000000-0005-0000-0000-00008C920000}"/>
    <cellStyle name="Percent 6 4" xfId="2172" xr:uid="{00000000-0005-0000-0000-00008D920000}"/>
    <cellStyle name="Percent 6 4 10" xfId="14109" xr:uid="{00000000-0005-0000-0000-00008E920000}"/>
    <cellStyle name="Percent 6 4 11" xfId="25764" xr:uid="{00000000-0005-0000-0000-00008F920000}"/>
    <cellStyle name="Percent 6 4 12" xfId="39375" xr:uid="{00000000-0005-0000-0000-000090920000}"/>
    <cellStyle name="Percent 6 4 2" xfId="2173" xr:uid="{00000000-0005-0000-0000-000091920000}"/>
    <cellStyle name="Percent 6 4 2 10" xfId="25765" xr:uid="{00000000-0005-0000-0000-000092920000}"/>
    <cellStyle name="Percent 6 4 2 11" xfId="39376" xr:uid="{00000000-0005-0000-0000-000093920000}"/>
    <cellStyle name="Percent 6 4 2 2" xfId="2174" xr:uid="{00000000-0005-0000-0000-000094920000}"/>
    <cellStyle name="Percent 6 4 2 2 2" xfId="2175" xr:uid="{00000000-0005-0000-0000-000095920000}"/>
    <cellStyle name="Percent 6 4 2 2 2 2" xfId="4116" xr:uid="{00000000-0005-0000-0000-000096920000}"/>
    <cellStyle name="Percent 6 4 2 2 2 2 2" xfId="8349" xr:uid="{00000000-0005-0000-0000-000097920000}"/>
    <cellStyle name="Percent 6 4 2 2 2 2 2 2" xfId="19876" xr:uid="{00000000-0005-0000-0000-000098920000}"/>
    <cellStyle name="Percent 6 4 2 2 2 2 2 3" xfId="31527" xr:uid="{00000000-0005-0000-0000-000099920000}"/>
    <cellStyle name="Percent 6 4 2 2 2 2 2 4" xfId="39377" xr:uid="{00000000-0005-0000-0000-00009A920000}"/>
    <cellStyle name="Percent 6 4 2 2 2 2 3" xfId="14113" xr:uid="{00000000-0005-0000-0000-00009B920000}"/>
    <cellStyle name="Percent 6 4 2 2 2 2 4" xfId="25768" xr:uid="{00000000-0005-0000-0000-00009C920000}"/>
    <cellStyle name="Percent 6 4 2 2 2 2 5" xfId="39378" xr:uid="{00000000-0005-0000-0000-00009D920000}"/>
    <cellStyle name="Percent 6 4 2 2 2 3" xfId="6492" xr:uid="{00000000-0005-0000-0000-00009E920000}"/>
    <cellStyle name="Percent 6 4 2 2 2 3 2" xfId="19877" xr:uid="{00000000-0005-0000-0000-00009F920000}"/>
    <cellStyle name="Percent 6 4 2 2 2 3 2 2" xfId="31528" xr:uid="{00000000-0005-0000-0000-0000A0920000}"/>
    <cellStyle name="Percent 6 4 2 2 2 3 3" xfId="14114" xr:uid="{00000000-0005-0000-0000-0000A1920000}"/>
    <cellStyle name="Percent 6 4 2 2 2 3 4" xfId="25769" xr:uid="{00000000-0005-0000-0000-0000A2920000}"/>
    <cellStyle name="Percent 6 4 2 2 2 3 5" xfId="39379" xr:uid="{00000000-0005-0000-0000-0000A3920000}"/>
    <cellStyle name="Percent 6 4 2 2 2 4" xfId="19875" xr:uid="{00000000-0005-0000-0000-0000A4920000}"/>
    <cellStyle name="Percent 6 4 2 2 2 4 2" xfId="31526" xr:uid="{00000000-0005-0000-0000-0000A5920000}"/>
    <cellStyle name="Percent 6 4 2 2 2 5" xfId="14112" xr:uid="{00000000-0005-0000-0000-0000A6920000}"/>
    <cellStyle name="Percent 6 4 2 2 2 6" xfId="25767" xr:uid="{00000000-0005-0000-0000-0000A7920000}"/>
    <cellStyle name="Percent 6 4 2 2 2 7" xfId="39380" xr:uid="{00000000-0005-0000-0000-0000A8920000}"/>
    <cellStyle name="Percent 6 4 2 2 3" xfId="4115" xr:uid="{00000000-0005-0000-0000-0000A9920000}"/>
    <cellStyle name="Percent 6 4 2 2 3 2" xfId="8348" xr:uid="{00000000-0005-0000-0000-0000AA920000}"/>
    <cellStyle name="Percent 6 4 2 2 3 2 2" xfId="19878" xr:uid="{00000000-0005-0000-0000-0000AB920000}"/>
    <cellStyle name="Percent 6 4 2 2 3 2 3" xfId="31529" xr:uid="{00000000-0005-0000-0000-0000AC920000}"/>
    <cellStyle name="Percent 6 4 2 2 3 2 4" xfId="39381" xr:uid="{00000000-0005-0000-0000-0000AD920000}"/>
    <cellStyle name="Percent 6 4 2 2 3 3" xfId="14115" xr:uid="{00000000-0005-0000-0000-0000AE920000}"/>
    <cellStyle name="Percent 6 4 2 2 3 4" xfId="25770" xr:uid="{00000000-0005-0000-0000-0000AF920000}"/>
    <cellStyle name="Percent 6 4 2 2 3 5" xfId="39382" xr:uid="{00000000-0005-0000-0000-0000B0920000}"/>
    <cellStyle name="Percent 6 4 2 2 4" xfId="5220" xr:uid="{00000000-0005-0000-0000-0000B1920000}"/>
    <cellStyle name="Percent 6 4 2 2 4 2" xfId="19879" xr:uid="{00000000-0005-0000-0000-0000B2920000}"/>
    <cellStyle name="Percent 6 4 2 2 4 2 2" xfId="31530" xr:uid="{00000000-0005-0000-0000-0000B3920000}"/>
    <cellStyle name="Percent 6 4 2 2 4 3" xfId="14116" xr:uid="{00000000-0005-0000-0000-0000B4920000}"/>
    <cellStyle name="Percent 6 4 2 2 4 4" xfId="25771" xr:uid="{00000000-0005-0000-0000-0000B5920000}"/>
    <cellStyle name="Percent 6 4 2 2 4 5" xfId="39383" xr:uid="{00000000-0005-0000-0000-0000B6920000}"/>
    <cellStyle name="Percent 6 4 2 2 5" xfId="19874" xr:uid="{00000000-0005-0000-0000-0000B7920000}"/>
    <cellStyle name="Percent 6 4 2 2 5 2" xfId="31525" xr:uid="{00000000-0005-0000-0000-0000B8920000}"/>
    <cellStyle name="Percent 6 4 2 2 6" xfId="14111" xr:uid="{00000000-0005-0000-0000-0000B9920000}"/>
    <cellStyle name="Percent 6 4 2 2 7" xfId="25766" xr:uid="{00000000-0005-0000-0000-0000BA920000}"/>
    <cellStyle name="Percent 6 4 2 2 8" xfId="39384" xr:uid="{00000000-0005-0000-0000-0000BB920000}"/>
    <cellStyle name="Percent 6 4 2 3" xfId="2176" xr:uid="{00000000-0005-0000-0000-0000BC920000}"/>
    <cellStyle name="Percent 6 4 2 3 2" xfId="2177" xr:uid="{00000000-0005-0000-0000-0000BD920000}"/>
    <cellStyle name="Percent 6 4 2 3 2 2" xfId="4118" xr:uid="{00000000-0005-0000-0000-0000BE920000}"/>
    <cellStyle name="Percent 6 4 2 3 2 2 2" xfId="8351" xr:uid="{00000000-0005-0000-0000-0000BF920000}"/>
    <cellStyle name="Percent 6 4 2 3 2 2 2 2" xfId="19882" xr:uid="{00000000-0005-0000-0000-0000C0920000}"/>
    <cellStyle name="Percent 6 4 2 3 2 2 2 3" xfId="31533" xr:uid="{00000000-0005-0000-0000-0000C1920000}"/>
    <cellStyle name="Percent 6 4 2 3 2 2 2 4" xfId="39385" xr:uid="{00000000-0005-0000-0000-0000C2920000}"/>
    <cellStyle name="Percent 6 4 2 3 2 2 3" xfId="14119" xr:uid="{00000000-0005-0000-0000-0000C3920000}"/>
    <cellStyle name="Percent 6 4 2 3 2 2 4" xfId="25774" xr:uid="{00000000-0005-0000-0000-0000C4920000}"/>
    <cellStyle name="Percent 6 4 2 3 2 2 5" xfId="39386" xr:uid="{00000000-0005-0000-0000-0000C5920000}"/>
    <cellStyle name="Percent 6 4 2 3 2 3" xfId="6493" xr:uid="{00000000-0005-0000-0000-0000C6920000}"/>
    <cellStyle name="Percent 6 4 2 3 2 3 2" xfId="19883" xr:uid="{00000000-0005-0000-0000-0000C7920000}"/>
    <cellStyle name="Percent 6 4 2 3 2 3 2 2" xfId="31534" xr:uid="{00000000-0005-0000-0000-0000C8920000}"/>
    <cellStyle name="Percent 6 4 2 3 2 3 3" xfId="14120" xr:uid="{00000000-0005-0000-0000-0000C9920000}"/>
    <cellStyle name="Percent 6 4 2 3 2 3 4" xfId="25775" xr:uid="{00000000-0005-0000-0000-0000CA920000}"/>
    <cellStyle name="Percent 6 4 2 3 2 3 5" xfId="39387" xr:uid="{00000000-0005-0000-0000-0000CB920000}"/>
    <cellStyle name="Percent 6 4 2 3 2 4" xfId="19881" xr:uid="{00000000-0005-0000-0000-0000CC920000}"/>
    <cellStyle name="Percent 6 4 2 3 2 4 2" xfId="31532" xr:uid="{00000000-0005-0000-0000-0000CD920000}"/>
    <cellStyle name="Percent 6 4 2 3 2 5" xfId="14118" xr:uid="{00000000-0005-0000-0000-0000CE920000}"/>
    <cellStyle name="Percent 6 4 2 3 2 6" xfId="25773" xr:uid="{00000000-0005-0000-0000-0000CF920000}"/>
    <cellStyle name="Percent 6 4 2 3 2 7" xfId="39388" xr:uid="{00000000-0005-0000-0000-0000D0920000}"/>
    <cellStyle name="Percent 6 4 2 3 3" xfId="4117" xr:uid="{00000000-0005-0000-0000-0000D1920000}"/>
    <cellStyle name="Percent 6 4 2 3 3 2" xfId="8350" xr:uid="{00000000-0005-0000-0000-0000D2920000}"/>
    <cellStyle name="Percent 6 4 2 3 3 2 2" xfId="19884" xr:uid="{00000000-0005-0000-0000-0000D3920000}"/>
    <cellStyle name="Percent 6 4 2 3 3 2 3" xfId="31535" xr:uid="{00000000-0005-0000-0000-0000D4920000}"/>
    <cellStyle name="Percent 6 4 2 3 3 2 4" xfId="39389" xr:uid="{00000000-0005-0000-0000-0000D5920000}"/>
    <cellStyle name="Percent 6 4 2 3 3 3" xfId="14121" xr:uid="{00000000-0005-0000-0000-0000D6920000}"/>
    <cellStyle name="Percent 6 4 2 3 3 4" xfId="25776" xr:uid="{00000000-0005-0000-0000-0000D7920000}"/>
    <cellStyle name="Percent 6 4 2 3 3 5" xfId="39390" xr:uid="{00000000-0005-0000-0000-0000D8920000}"/>
    <cellStyle name="Percent 6 4 2 3 4" xfId="4978" xr:uid="{00000000-0005-0000-0000-0000D9920000}"/>
    <cellStyle name="Percent 6 4 2 3 4 2" xfId="19885" xr:uid="{00000000-0005-0000-0000-0000DA920000}"/>
    <cellStyle name="Percent 6 4 2 3 4 2 2" xfId="31536" xr:uid="{00000000-0005-0000-0000-0000DB920000}"/>
    <cellStyle name="Percent 6 4 2 3 4 3" xfId="14122" xr:uid="{00000000-0005-0000-0000-0000DC920000}"/>
    <cellStyle name="Percent 6 4 2 3 4 4" xfId="25777" xr:uid="{00000000-0005-0000-0000-0000DD920000}"/>
    <cellStyle name="Percent 6 4 2 3 4 5" xfId="39391" xr:uid="{00000000-0005-0000-0000-0000DE920000}"/>
    <cellStyle name="Percent 6 4 2 3 5" xfId="19880" xr:uid="{00000000-0005-0000-0000-0000DF920000}"/>
    <cellStyle name="Percent 6 4 2 3 5 2" xfId="31531" xr:uid="{00000000-0005-0000-0000-0000E0920000}"/>
    <cellStyle name="Percent 6 4 2 3 6" xfId="14117" xr:uid="{00000000-0005-0000-0000-0000E1920000}"/>
    <cellStyle name="Percent 6 4 2 3 7" xfId="25772" xr:uid="{00000000-0005-0000-0000-0000E2920000}"/>
    <cellStyle name="Percent 6 4 2 3 8" xfId="39392" xr:uid="{00000000-0005-0000-0000-0000E3920000}"/>
    <cellStyle name="Percent 6 4 2 4" xfId="2178" xr:uid="{00000000-0005-0000-0000-0000E4920000}"/>
    <cellStyle name="Percent 6 4 2 4 2" xfId="2179" xr:uid="{00000000-0005-0000-0000-0000E5920000}"/>
    <cellStyle name="Percent 6 4 2 4 2 2" xfId="4120" xr:uid="{00000000-0005-0000-0000-0000E6920000}"/>
    <cellStyle name="Percent 6 4 2 4 2 2 2" xfId="8353" xr:uid="{00000000-0005-0000-0000-0000E7920000}"/>
    <cellStyle name="Percent 6 4 2 4 2 2 2 2" xfId="19888" xr:uid="{00000000-0005-0000-0000-0000E8920000}"/>
    <cellStyle name="Percent 6 4 2 4 2 2 2 3" xfId="31539" xr:uid="{00000000-0005-0000-0000-0000E9920000}"/>
    <cellStyle name="Percent 6 4 2 4 2 2 2 4" xfId="39393" xr:uid="{00000000-0005-0000-0000-0000EA920000}"/>
    <cellStyle name="Percent 6 4 2 4 2 2 3" xfId="14125" xr:uid="{00000000-0005-0000-0000-0000EB920000}"/>
    <cellStyle name="Percent 6 4 2 4 2 2 4" xfId="25780" xr:uid="{00000000-0005-0000-0000-0000EC920000}"/>
    <cellStyle name="Percent 6 4 2 4 2 2 5" xfId="39394" xr:uid="{00000000-0005-0000-0000-0000ED920000}"/>
    <cellStyle name="Percent 6 4 2 4 2 3" xfId="6494" xr:uid="{00000000-0005-0000-0000-0000EE920000}"/>
    <cellStyle name="Percent 6 4 2 4 2 3 2" xfId="19889" xr:uid="{00000000-0005-0000-0000-0000EF920000}"/>
    <cellStyle name="Percent 6 4 2 4 2 3 2 2" xfId="31540" xr:uid="{00000000-0005-0000-0000-0000F0920000}"/>
    <cellStyle name="Percent 6 4 2 4 2 3 3" xfId="14126" xr:uid="{00000000-0005-0000-0000-0000F1920000}"/>
    <cellStyle name="Percent 6 4 2 4 2 3 4" xfId="25781" xr:uid="{00000000-0005-0000-0000-0000F2920000}"/>
    <cellStyle name="Percent 6 4 2 4 2 3 5" xfId="39395" xr:uid="{00000000-0005-0000-0000-0000F3920000}"/>
    <cellStyle name="Percent 6 4 2 4 2 4" xfId="19887" xr:uid="{00000000-0005-0000-0000-0000F4920000}"/>
    <cellStyle name="Percent 6 4 2 4 2 4 2" xfId="31538" xr:uid="{00000000-0005-0000-0000-0000F5920000}"/>
    <cellStyle name="Percent 6 4 2 4 2 5" xfId="14124" xr:uid="{00000000-0005-0000-0000-0000F6920000}"/>
    <cellStyle name="Percent 6 4 2 4 2 6" xfId="25779" xr:uid="{00000000-0005-0000-0000-0000F7920000}"/>
    <cellStyle name="Percent 6 4 2 4 2 7" xfId="39396" xr:uid="{00000000-0005-0000-0000-0000F8920000}"/>
    <cellStyle name="Percent 6 4 2 4 3" xfId="4119" xr:uid="{00000000-0005-0000-0000-0000F9920000}"/>
    <cellStyle name="Percent 6 4 2 4 3 2" xfId="8352" xr:uid="{00000000-0005-0000-0000-0000FA920000}"/>
    <cellStyle name="Percent 6 4 2 4 3 2 2" xfId="19890" xr:uid="{00000000-0005-0000-0000-0000FB920000}"/>
    <cellStyle name="Percent 6 4 2 4 3 2 3" xfId="31541" xr:uid="{00000000-0005-0000-0000-0000FC920000}"/>
    <cellStyle name="Percent 6 4 2 4 3 2 4" xfId="39397" xr:uid="{00000000-0005-0000-0000-0000FD920000}"/>
    <cellStyle name="Percent 6 4 2 4 3 3" xfId="14127" xr:uid="{00000000-0005-0000-0000-0000FE920000}"/>
    <cellStyle name="Percent 6 4 2 4 3 4" xfId="25782" xr:uid="{00000000-0005-0000-0000-0000FF920000}"/>
    <cellStyle name="Percent 6 4 2 4 3 5" xfId="39398" xr:uid="{00000000-0005-0000-0000-000000930000}"/>
    <cellStyle name="Percent 6 4 2 4 4" xfId="5429" xr:uid="{00000000-0005-0000-0000-000001930000}"/>
    <cellStyle name="Percent 6 4 2 4 4 2" xfId="19891" xr:uid="{00000000-0005-0000-0000-000002930000}"/>
    <cellStyle name="Percent 6 4 2 4 4 2 2" xfId="31542" xr:uid="{00000000-0005-0000-0000-000003930000}"/>
    <cellStyle name="Percent 6 4 2 4 4 3" xfId="14128" xr:uid="{00000000-0005-0000-0000-000004930000}"/>
    <cellStyle name="Percent 6 4 2 4 4 4" xfId="25783" xr:uid="{00000000-0005-0000-0000-000005930000}"/>
    <cellStyle name="Percent 6 4 2 4 4 5" xfId="39399" xr:uid="{00000000-0005-0000-0000-000006930000}"/>
    <cellStyle name="Percent 6 4 2 4 5" xfId="19886" xr:uid="{00000000-0005-0000-0000-000007930000}"/>
    <cellStyle name="Percent 6 4 2 4 5 2" xfId="31537" xr:uid="{00000000-0005-0000-0000-000008930000}"/>
    <cellStyle name="Percent 6 4 2 4 6" xfId="14123" xr:uid="{00000000-0005-0000-0000-000009930000}"/>
    <cellStyle name="Percent 6 4 2 4 7" xfId="25778" xr:uid="{00000000-0005-0000-0000-00000A930000}"/>
    <cellStyle name="Percent 6 4 2 4 8" xfId="39400" xr:uid="{00000000-0005-0000-0000-00000B930000}"/>
    <cellStyle name="Percent 6 4 2 5" xfId="2180" xr:uid="{00000000-0005-0000-0000-00000C930000}"/>
    <cellStyle name="Percent 6 4 2 5 2" xfId="4121" xr:uid="{00000000-0005-0000-0000-00000D930000}"/>
    <cellStyle name="Percent 6 4 2 5 2 2" xfId="8354" xr:uid="{00000000-0005-0000-0000-00000E930000}"/>
    <cellStyle name="Percent 6 4 2 5 2 2 2" xfId="19893" xr:uid="{00000000-0005-0000-0000-00000F930000}"/>
    <cellStyle name="Percent 6 4 2 5 2 2 3" xfId="31544" xr:uid="{00000000-0005-0000-0000-000010930000}"/>
    <cellStyle name="Percent 6 4 2 5 2 2 4" xfId="39401" xr:uid="{00000000-0005-0000-0000-000011930000}"/>
    <cellStyle name="Percent 6 4 2 5 2 3" xfId="14130" xr:uid="{00000000-0005-0000-0000-000012930000}"/>
    <cellStyle name="Percent 6 4 2 5 2 4" xfId="25785" xr:uid="{00000000-0005-0000-0000-000013930000}"/>
    <cellStyle name="Percent 6 4 2 5 2 5" xfId="39402" xr:uid="{00000000-0005-0000-0000-000014930000}"/>
    <cellStyle name="Percent 6 4 2 5 3" xfId="6495" xr:uid="{00000000-0005-0000-0000-000015930000}"/>
    <cellStyle name="Percent 6 4 2 5 3 2" xfId="19894" xr:uid="{00000000-0005-0000-0000-000016930000}"/>
    <cellStyle name="Percent 6 4 2 5 3 2 2" xfId="31545" xr:uid="{00000000-0005-0000-0000-000017930000}"/>
    <cellStyle name="Percent 6 4 2 5 3 3" xfId="14131" xr:uid="{00000000-0005-0000-0000-000018930000}"/>
    <cellStyle name="Percent 6 4 2 5 3 4" xfId="25786" xr:uid="{00000000-0005-0000-0000-000019930000}"/>
    <cellStyle name="Percent 6 4 2 5 3 5" xfId="39403" xr:uid="{00000000-0005-0000-0000-00001A930000}"/>
    <cellStyle name="Percent 6 4 2 5 4" xfId="19892" xr:uid="{00000000-0005-0000-0000-00001B930000}"/>
    <cellStyle name="Percent 6 4 2 5 4 2" xfId="31543" xr:uid="{00000000-0005-0000-0000-00001C930000}"/>
    <cellStyle name="Percent 6 4 2 5 5" xfId="14129" xr:uid="{00000000-0005-0000-0000-00001D930000}"/>
    <cellStyle name="Percent 6 4 2 5 6" xfId="25784" xr:uid="{00000000-0005-0000-0000-00001E930000}"/>
    <cellStyle name="Percent 6 4 2 5 7" xfId="39404" xr:uid="{00000000-0005-0000-0000-00001F930000}"/>
    <cellStyle name="Percent 6 4 2 6" xfId="4114" xr:uid="{00000000-0005-0000-0000-000020930000}"/>
    <cellStyle name="Percent 6 4 2 6 2" xfId="8347" xr:uid="{00000000-0005-0000-0000-000021930000}"/>
    <cellStyle name="Percent 6 4 2 6 2 2" xfId="19895" xr:uid="{00000000-0005-0000-0000-000022930000}"/>
    <cellStyle name="Percent 6 4 2 6 2 3" xfId="31546" xr:uid="{00000000-0005-0000-0000-000023930000}"/>
    <cellStyle name="Percent 6 4 2 6 2 4" xfId="39405" xr:uid="{00000000-0005-0000-0000-000024930000}"/>
    <cellStyle name="Percent 6 4 2 6 3" xfId="14132" xr:uid="{00000000-0005-0000-0000-000025930000}"/>
    <cellStyle name="Percent 6 4 2 6 4" xfId="25787" xr:uid="{00000000-0005-0000-0000-000026930000}"/>
    <cellStyle name="Percent 6 4 2 6 5" xfId="39406" xr:uid="{00000000-0005-0000-0000-000027930000}"/>
    <cellStyle name="Percent 6 4 2 7" xfId="4736" xr:uid="{00000000-0005-0000-0000-000028930000}"/>
    <cellStyle name="Percent 6 4 2 7 2" xfId="19896" xr:uid="{00000000-0005-0000-0000-000029930000}"/>
    <cellStyle name="Percent 6 4 2 7 2 2" xfId="31547" xr:uid="{00000000-0005-0000-0000-00002A930000}"/>
    <cellStyle name="Percent 6 4 2 7 3" xfId="14133" xr:uid="{00000000-0005-0000-0000-00002B930000}"/>
    <cellStyle name="Percent 6 4 2 7 4" xfId="25788" xr:uid="{00000000-0005-0000-0000-00002C930000}"/>
    <cellStyle name="Percent 6 4 2 7 5" xfId="39407" xr:uid="{00000000-0005-0000-0000-00002D930000}"/>
    <cellStyle name="Percent 6 4 2 8" xfId="19873" xr:uid="{00000000-0005-0000-0000-00002E930000}"/>
    <cellStyle name="Percent 6 4 2 8 2" xfId="31524" xr:uid="{00000000-0005-0000-0000-00002F930000}"/>
    <cellStyle name="Percent 6 4 2 9" xfId="14110" xr:uid="{00000000-0005-0000-0000-000030930000}"/>
    <cellStyle name="Percent 6 4 3" xfId="2181" xr:uid="{00000000-0005-0000-0000-000031930000}"/>
    <cellStyle name="Percent 6 4 3 2" xfId="2182" xr:uid="{00000000-0005-0000-0000-000032930000}"/>
    <cellStyle name="Percent 6 4 3 2 2" xfId="4123" xr:uid="{00000000-0005-0000-0000-000033930000}"/>
    <cellStyle name="Percent 6 4 3 2 2 2" xfId="8356" xr:uid="{00000000-0005-0000-0000-000034930000}"/>
    <cellStyle name="Percent 6 4 3 2 2 2 2" xfId="19899" xr:uid="{00000000-0005-0000-0000-000035930000}"/>
    <cellStyle name="Percent 6 4 3 2 2 2 3" xfId="31550" xr:uid="{00000000-0005-0000-0000-000036930000}"/>
    <cellStyle name="Percent 6 4 3 2 2 2 4" xfId="39408" xr:uid="{00000000-0005-0000-0000-000037930000}"/>
    <cellStyle name="Percent 6 4 3 2 2 3" xfId="14136" xr:uid="{00000000-0005-0000-0000-000038930000}"/>
    <cellStyle name="Percent 6 4 3 2 2 4" xfId="25791" xr:uid="{00000000-0005-0000-0000-000039930000}"/>
    <cellStyle name="Percent 6 4 3 2 2 5" xfId="39409" xr:uid="{00000000-0005-0000-0000-00003A930000}"/>
    <cellStyle name="Percent 6 4 3 2 3" xfId="6496" xr:uid="{00000000-0005-0000-0000-00003B930000}"/>
    <cellStyle name="Percent 6 4 3 2 3 2" xfId="19900" xr:uid="{00000000-0005-0000-0000-00003C930000}"/>
    <cellStyle name="Percent 6 4 3 2 3 2 2" xfId="31551" xr:uid="{00000000-0005-0000-0000-00003D930000}"/>
    <cellStyle name="Percent 6 4 3 2 3 3" xfId="14137" xr:uid="{00000000-0005-0000-0000-00003E930000}"/>
    <cellStyle name="Percent 6 4 3 2 3 4" xfId="25792" xr:uid="{00000000-0005-0000-0000-00003F930000}"/>
    <cellStyle name="Percent 6 4 3 2 3 5" xfId="39410" xr:uid="{00000000-0005-0000-0000-000040930000}"/>
    <cellStyle name="Percent 6 4 3 2 4" xfId="19898" xr:uid="{00000000-0005-0000-0000-000041930000}"/>
    <cellStyle name="Percent 6 4 3 2 4 2" xfId="31549" xr:uid="{00000000-0005-0000-0000-000042930000}"/>
    <cellStyle name="Percent 6 4 3 2 5" xfId="14135" xr:uid="{00000000-0005-0000-0000-000043930000}"/>
    <cellStyle name="Percent 6 4 3 2 6" xfId="25790" xr:uid="{00000000-0005-0000-0000-000044930000}"/>
    <cellStyle name="Percent 6 4 3 2 7" xfId="39411" xr:uid="{00000000-0005-0000-0000-000045930000}"/>
    <cellStyle name="Percent 6 4 3 3" xfId="4122" xr:uid="{00000000-0005-0000-0000-000046930000}"/>
    <cellStyle name="Percent 6 4 3 3 2" xfId="8355" xr:uid="{00000000-0005-0000-0000-000047930000}"/>
    <cellStyle name="Percent 6 4 3 3 2 2" xfId="19901" xr:uid="{00000000-0005-0000-0000-000048930000}"/>
    <cellStyle name="Percent 6 4 3 3 2 3" xfId="31552" xr:uid="{00000000-0005-0000-0000-000049930000}"/>
    <cellStyle name="Percent 6 4 3 3 2 4" xfId="39412" xr:uid="{00000000-0005-0000-0000-00004A930000}"/>
    <cellStyle name="Percent 6 4 3 3 3" xfId="14138" xr:uid="{00000000-0005-0000-0000-00004B930000}"/>
    <cellStyle name="Percent 6 4 3 3 4" xfId="25793" xr:uid="{00000000-0005-0000-0000-00004C930000}"/>
    <cellStyle name="Percent 6 4 3 3 5" xfId="39413" xr:uid="{00000000-0005-0000-0000-00004D930000}"/>
    <cellStyle name="Percent 6 4 3 4" xfId="5133" xr:uid="{00000000-0005-0000-0000-00004E930000}"/>
    <cellStyle name="Percent 6 4 3 4 2" xfId="19902" xr:uid="{00000000-0005-0000-0000-00004F930000}"/>
    <cellStyle name="Percent 6 4 3 4 2 2" xfId="31553" xr:uid="{00000000-0005-0000-0000-000050930000}"/>
    <cellStyle name="Percent 6 4 3 4 3" xfId="14139" xr:uid="{00000000-0005-0000-0000-000051930000}"/>
    <cellStyle name="Percent 6 4 3 4 4" xfId="25794" xr:uid="{00000000-0005-0000-0000-000052930000}"/>
    <cellStyle name="Percent 6 4 3 4 5" xfId="39414" xr:uid="{00000000-0005-0000-0000-000053930000}"/>
    <cellStyle name="Percent 6 4 3 5" xfId="19897" xr:uid="{00000000-0005-0000-0000-000054930000}"/>
    <cellStyle name="Percent 6 4 3 5 2" xfId="31548" xr:uid="{00000000-0005-0000-0000-000055930000}"/>
    <cellStyle name="Percent 6 4 3 6" xfId="14134" xr:uid="{00000000-0005-0000-0000-000056930000}"/>
    <cellStyle name="Percent 6 4 3 7" xfId="25789" xr:uid="{00000000-0005-0000-0000-000057930000}"/>
    <cellStyle name="Percent 6 4 3 8" xfId="39415" xr:uid="{00000000-0005-0000-0000-000058930000}"/>
    <cellStyle name="Percent 6 4 4" xfId="2183" xr:uid="{00000000-0005-0000-0000-000059930000}"/>
    <cellStyle name="Percent 6 4 4 2" xfId="2184" xr:uid="{00000000-0005-0000-0000-00005A930000}"/>
    <cellStyle name="Percent 6 4 4 2 2" xfId="4125" xr:uid="{00000000-0005-0000-0000-00005B930000}"/>
    <cellStyle name="Percent 6 4 4 2 2 2" xfId="8358" xr:uid="{00000000-0005-0000-0000-00005C930000}"/>
    <cellStyle name="Percent 6 4 4 2 2 2 2" xfId="19905" xr:uid="{00000000-0005-0000-0000-00005D930000}"/>
    <cellStyle name="Percent 6 4 4 2 2 2 3" xfId="31556" xr:uid="{00000000-0005-0000-0000-00005E930000}"/>
    <cellStyle name="Percent 6 4 4 2 2 2 4" xfId="39416" xr:uid="{00000000-0005-0000-0000-00005F930000}"/>
    <cellStyle name="Percent 6 4 4 2 2 3" xfId="14142" xr:uid="{00000000-0005-0000-0000-000060930000}"/>
    <cellStyle name="Percent 6 4 4 2 2 4" xfId="25797" xr:uid="{00000000-0005-0000-0000-000061930000}"/>
    <cellStyle name="Percent 6 4 4 2 2 5" xfId="39417" xr:uid="{00000000-0005-0000-0000-000062930000}"/>
    <cellStyle name="Percent 6 4 4 2 3" xfId="6497" xr:uid="{00000000-0005-0000-0000-000063930000}"/>
    <cellStyle name="Percent 6 4 4 2 3 2" xfId="19906" xr:uid="{00000000-0005-0000-0000-000064930000}"/>
    <cellStyle name="Percent 6 4 4 2 3 2 2" xfId="31557" xr:uid="{00000000-0005-0000-0000-000065930000}"/>
    <cellStyle name="Percent 6 4 4 2 3 3" xfId="14143" xr:uid="{00000000-0005-0000-0000-000066930000}"/>
    <cellStyle name="Percent 6 4 4 2 3 4" xfId="25798" xr:uid="{00000000-0005-0000-0000-000067930000}"/>
    <cellStyle name="Percent 6 4 4 2 3 5" xfId="39418" xr:uid="{00000000-0005-0000-0000-000068930000}"/>
    <cellStyle name="Percent 6 4 4 2 4" xfId="19904" xr:uid="{00000000-0005-0000-0000-000069930000}"/>
    <cellStyle name="Percent 6 4 4 2 4 2" xfId="31555" xr:uid="{00000000-0005-0000-0000-00006A930000}"/>
    <cellStyle name="Percent 6 4 4 2 5" xfId="14141" xr:uid="{00000000-0005-0000-0000-00006B930000}"/>
    <cellStyle name="Percent 6 4 4 2 6" xfId="25796" xr:uid="{00000000-0005-0000-0000-00006C930000}"/>
    <cellStyle name="Percent 6 4 4 2 7" xfId="39419" xr:uid="{00000000-0005-0000-0000-00006D930000}"/>
    <cellStyle name="Percent 6 4 4 3" xfId="4124" xr:uid="{00000000-0005-0000-0000-00006E930000}"/>
    <cellStyle name="Percent 6 4 4 3 2" xfId="8357" xr:uid="{00000000-0005-0000-0000-00006F930000}"/>
    <cellStyle name="Percent 6 4 4 3 2 2" xfId="19907" xr:uid="{00000000-0005-0000-0000-000070930000}"/>
    <cellStyle name="Percent 6 4 4 3 2 3" xfId="31558" xr:uid="{00000000-0005-0000-0000-000071930000}"/>
    <cellStyle name="Percent 6 4 4 3 2 4" xfId="39420" xr:uid="{00000000-0005-0000-0000-000072930000}"/>
    <cellStyle name="Percent 6 4 4 3 3" xfId="14144" xr:uid="{00000000-0005-0000-0000-000073930000}"/>
    <cellStyle name="Percent 6 4 4 3 4" xfId="25799" xr:uid="{00000000-0005-0000-0000-000074930000}"/>
    <cellStyle name="Percent 6 4 4 3 5" xfId="39421" xr:uid="{00000000-0005-0000-0000-000075930000}"/>
    <cellStyle name="Percent 6 4 4 4" xfId="4891" xr:uid="{00000000-0005-0000-0000-000076930000}"/>
    <cellStyle name="Percent 6 4 4 4 2" xfId="19908" xr:uid="{00000000-0005-0000-0000-000077930000}"/>
    <cellStyle name="Percent 6 4 4 4 2 2" xfId="31559" xr:uid="{00000000-0005-0000-0000-000078930000}"/>
    <cellStyle name="Percent 6 4 4 4 3" xfId="14145" xr:uid="{00000000-0005-0000-0000-000079930000}"/>
    <cellStyle name="Percent 6 4 4 4 4" xfId="25800" xr:uid="{00000000-0005-0000-0000-00007A930000}"/>
    <cellStyle name="Percent 6 4 4 4 5" xfId="39422" xr:uid="{00000000-0005-0000-0000-00007B930000}"/>
    <cellStyle name="Percent 6 4 4 5" xfId="19903" xr:uid="{00000000-0005-0000-0000-00007C930000}"/>
    <cellStyle name="Percent 6 4 4 5 2" xfId="31554" xr:uid="{00000000-0005-0000-0000-00007D930000}"/>
    <cellStyle name="Percent 6 4 4 6" xfId="14140" xr:uid="{00000000-0005-0000-0000-00007E930000}"/>
    <cellStyle name="Percent 6 4 4 7" xfId="25795" xr:uid="{00000000-0005-0000-0000-00007F930000}"/>
    <cellStyle name="Percent 6 4 4 8" xfId="39423" xr:uid="{00000000-0005-0000-0000-000080930000}"/>
    <cellStyle name="Percent 6 4 5" xfId="2185" xr:uid="{00000000-0005-0000-0000-000081930000}"/>
    <cellStyle name="Percent 6 4 5 2" xfId="2186" xr:uid="{00000000-0005-0000-0000-000082930000}"/>
    <cellStyle name="Percent 6 4 5 2 2" xfId="4127" xr:uid="{00000000-0005-0000-0000-000083930000}"/>
    <cellStyle name="Percent 6 4 5 2 2 2" xfId="8360" xr:uid="{00000000-0005-0000-0000-000084930000}"/>
    <cellStyle name="Percent 6 4 5 2 2 2 2" xfId="19911" xr:uid="{00000000-0005-0000-0000-000085930000}"/>
    <cellStyle name="Percent 6 4 5 2 2 2 3" xfId="31562" xr:uid="{00000000-0005-0000-0000-000086930000}"/>
    <cellStyle name="Percent 6 4 5 2 2 2 4" xfId="39424" xr:uid="{00000000-0005-0000-0000-000087930000}"/>
    <cellStyle name="Percent 6 4 5 2 2 3" xfId="14148" xr:uid="{00000000-0005-0000-0000-000088930000}"/>
    <cellStyle name="Percent 6 4 5 2 2 4" xfId="25803" xr:uid="{00000000-0005-0000-0000-000089930000}"/>
    <cellStyle name="Percent 6 4 5 2 2 5" xfId="39425" xr:uid="{00000000-0005-0000-0000-00008A930000}"/>
    <cellStyle name="Percent 6 4 5 2 3" xfId="6498" xr:uid="{00000000-0005-0000-0000-00008B930000}"/>
    <cellStyle name="Percent 6 4 5 2 3 2" xfId="19912" xr:uid="{00000000-0005-0000-0000-00008C930000}"/>
    <cellStyle name="Percent 6 4 5 2 3 2 2" xfId="31563" xr:uid="{00000000-0005-0000-0000-00008D930000}"/>
    <cellStyle name="Percent 6 4 5 2 3 3" xfId="14149" xr:uid="{00000000-0005-0000-0000-00008E930000}"/>
    <cellStyle name="Percent 6 4 5 2 3 4" xfId="25804" xr:uid="{00000000-0005-0000-0000-00008F930000}"/>
    <cellStyle name="Percent 6 4 5 2 3 5" xfId="39426" xr:uid="{00000000-0005-0000-0000-000090930000}"/>
    <cellStyle name="Percent 6 4 5 2 4" xfId="19910" xr:uid="{00000000-0005-0000-0000-000091930000}"/>
    <cellStyle name="Percent 6 4 5 2 4 2" xfId="31561" xr:uid="{00000000-0005-0000-0000-000092930000}"/>
    <cellStyle name="Percent 6 4 5 2 5" xfId="14147" xr:uid="{00000000-0005-0000-0000-000093930000}"/>
    <cellStyle name="Percent 6 4 5 2 6" xfId="25802" xr:uid="{00000000-0005-0000-0000-000094930000}"/>
    <cellStyle name="Percent 6 4 5 2 7" xfId="39427" xr:uid="{00000000-0005-0000-0000-000095930000}"/>
    <cellStyle name="Percent 6 4 5 3" xfId="4126" xr:uid="{00000000-0005-0000-0000-000096930000}"/>
    <cellStyle name="Percent 6 4 5 3 2" xfId="8359" xr:uid="{00000000-0005-0000-0000-000097930000}"/>
    <cellStyle name="Percent 6 4 5 3 2 2" xfId="19913" xr:uid="{00000000-0005-0000-0000-000098930000}"/>
    <cellStyle name="Percent 6 4 5 3 2 3" xfId="31564" xr:uid="{00000000-0005-0000-0000-000099930000}"/>
    <cellStyle name="Percent 6 4 5 3 2 4" xfId="39428" xr:uid="{00000000-0005-0000-0000-00009A930000}"/>
    <cellStyle name="Percent 6 4 5 3 3" xfId="14150" xr:uid="{00000000-0005-0000-0000-00009B930000}"/>
    <cellStyle name="Percent 6 4 5 3 4" xfId="25805" xr:uid="{00000000-0005-0000-0000-00009C930000}"/>
    <cellStyle name="Percent 6 4 5 3 5" xfId="39429" xr:uid="{00000000-0005-0000-0000-00009D930000}"/>
    <cellStyle name="Percent 6 4 5 4" xfId="5342" xr:uid="{00000000-0005-0000-0000-00009E930000}"/>
    <cellStyle name="Percent 6 4 5 4 2" xfId="19914" xr:uid="{00000000-0005-0000-0000-00009F930000}"/>
    <cellStyle name="Percent 6 4 5 4 2 2" xfId="31565" xr:uid="{00000000-0005-0000-0000-0000A0930000}"/>
    <cellStyle name="Percent 6 4 5 4 3" xfId="14151" xr:uid="{00000000-0005-0000-0000-0000A1930000}"/>
    <cellStyle name="Percent 6 4 5 4 4" xfId="25806" xr:uid="{00000000-0005-0000-0000-0000A2930000}"/>
    <cellStyle name="Percent 6 4 5 4 5" xfId="39430" xr:uid="{00000000-0005-0000-0000-0000A3930000}"/>
    <cellStyle name="Percent 6 4 5 5" xfId="19909" xr:uid="{00000000-0005-0000-0000-0000A4930000}"/>
    <cellStyle name="Percent 6 4 5 5 2" xfId="31560" xr:uid="{00000000-0005-0000-0000-0000A5930000}"/>
    <cellStyle name="Percent 6 4 5 6" xfId="14146" xr:uid="{00000000-0005-0000-0000-0000A6930000}"/>
    <cellStyle name="Percent 6 4 5 7" xfId="25801" xr:uid="{00000000-0005-0000-0000-0000A7930000}"/>
    <cellStyle name="Percent 6 4 5 8" xfId="39431" xr:uid="{00000000-0005-0000-0000-0000A8930000}"/>
    <cellStyle name="Percent 6 4 6" xfId="2187" xr:uid="{00000000-0005-0000-0000-0000A9930000}"/>
    <cellStyle name="Percent 6 4 6 2" xfId="4128" xr:uid="{00000000-0005-0000-0000-0000AA930000}"/>
    <cellStyle name="Percent 6 4 6 2 2" xfId="8361" xr:uid="{00000000-0005-0000-0000-0000AB930000}"/>
    <cellStyle name="Percent 6 4 6 2 2 2" xfId="19916" xr:uid="{00000000-0005-0000-0000-0000AC930000}"/>
    <cellStyle name="Percent 6 4 6 2 2 3" xfId="31567" xr:uid="{00000000-0005-0000-0000-0000AD930000}"/>
    <cellStyle name="Percent 6 4 6 2 2 4" xfId="39432" xr:uid="{00000000-0005-0000-0000-0000AE930000}"/>
    <cellStyle name="Percent 6 4 6 2 3" xfId="14153" xr:uid="{00000000-0005-0000-0000-0000AF930000}"/>
    <cellStyle name="Percent 6 4 6 2 4" xfId="25808" xr:uid="{00000000-0005-0000-0000-0000B0930000}"/>
    <cellStyle name="Percent 6 4 6 2 5" xfId="39433" xr:uid="{00000000-0005-0000-0000-0000B1930000}"/>
    <cellStyle name="Percent 6 4 6 3" xfId="6499" xr:uid="{00000000-0005-0000-0000-0000B2930000}"/>
    <cellStyle name="Percent 6 4 6 3 2" xfId="19917" xr:uid="{00000000-0005-0000-0000-0000B3930000}"/>
    <cellStyle name="Percent 6 4 6 3 2 2" xfId="31568" xr:uid="{00000000-0005-0000-0000-0000B4930000}"/>
    <cellStyle name="Percent 6 4 6 3 3" xfId="14154" xr:uid="{00000000-0005-0000-0000-0000B5930000}"/>
    <cellStyle name="Percent 6 4 6 3 4" xfId="25809" xr:uid="{00000000-0005-0000-0000-0000B6930000}"/>
    <cellStyle name="Percent 6 4 6 3 5" xfId="39434" xr:uid="{00000000-0005-0000-0000-0000B7930000}"/>
    <cellStyle name="Percent 6 4 6 4" xfId="19915" xr:uid="{00000000-0005-0000-0000-0000B8930000}"/>
    <cellStyle name="Percent 6 4 6 4 2" xfId="31566" xr:uid="{00000000-0005-0000-0000-0000B9930000}"/>
    <cellStyle name="Percent 6 4 6 5" xfId="14152" xr:uid="{00000000-0005-0000-0000-0000BA930000}"/>
    <cellStyle name="Percent 6 4 6 6" xfId="25807" xr:uid="{00000000-0005-0000-0000-0000BB930000}"/>
    <cellStyle name="Percent 6 4 6 7" xfId="39435" xr:uid="{00000000-0005-0000-0000-0000BC930000}"/>
    <cellStyle name="Percent 6 4 7" xfId="4113" xr:uid="{00000000-0005-0000-0000-0000BD930000}"/>
    <cellStyle name="Percent 6 4 7 2" xfId="8346" xr:uid="{00000000-0005-0000-0000-0000BE930000}"/>
    <cellStyle name="Percent 6 4 7 2 2" xfId="19918" xr:uid="{00000000-0005-0000-0000-0000BF930000}"/>
    <cellStyle name="Percent 6 4 7 2 3" xfId="31569" xr:uid="{00000000-0005-0000-0000-0000C0930000}"/>
    <cellStyle name="Percent 6 4 7 2 4" xfId="39436" xr:uid="{00000000-0005-0000-0000-0000C1930000}"/>
    <cellStyle name="Percent 6 4 7 3" xfId="14155" xr:uid="{00000000-0005-0000-0000-0000C2930000}"/>
    <cellStyle name="Percent 6 4 7 4" xfId="25810" xr:uid="{00000000-0005-0000-0000-0000C3930000}"/>
    <cellStyle name="Percent 6 4 7 5" xfId="39437" xr:uid="{00000000-0005-0000-0000-0000C4930000}"/>
    <cellStyle name="Percent 6 4 8" xfId="4649" xr:uid="{00000000-0005-0000-0000-0000C5930000}"/>
    <cellStyle name="Percent 6 4 8 2" xfId="19919" xr:uid="{00000000-0005-0000-0000-0000C6930000}"/>
    <cellStyle name="Percent 6 4 8 2 2" xfId="31570" xr:uid="{00000000-0005-0000-0000-0000C7930000}"/>
    <cellStyle name="Percent 6 4 8 3" xfId="14156" xr:uid="{00000000-0005-0000-0000-0000C8930000}"/>
    <cellStyle name="Percent 6 4 8 4" xfId="25811" xr:uid="{00000000-0005-0000-0000-0000C9930000}"/>
    <cellStyle name="Percent 6 4 8 5" xfId="39438" xr:uid="{00000000-0005-0000-0000-0000CA930000}"/>
    <cellStyle name="Percent 6 4 9" xfId="19872" xr:uid="{00000000-0005-0000-0000-0000CB930000}"/>
    <cellStyle name="Percent 6 4 9 2" xfId="31523" xr:uid="{00000000-0005-0000-0000-0000CC930000}"/>
    <cellStyle name="Percent 6 5" xfId="2188" xr:uid="{00000000-0005-0000-0000-0000CD930000}"/>
    <cellStyle name="Percent 6 5 10" xfId="14157" xr:uid="{00000000-0005-0000-0000-0000CE930000}"/>
    <cellStyle name="Percent 6 5 11" xfId="25812" xr:uid="{00000000-0005-0000-0000-0000CF930000}"/>
    <cellStyle name="Percent 6 5 12" xfId="39439" xr:uid="{00000000-0005-0000-0000-0000D0930000}"/>
    <cellStyle name="Percent 6 5 2" xfId="2189" xr:uid="{00000000-0005-0000-0000-0000D1930000}"/>
    <cellStyle name="Percent 6 5 2 10" xfId="25813" xr:uid="{00000000-0005-0000-0000-0000D2930000}"/>
    <cellStyle name="Percent 6 5 2 11" xfId="39440" xr:uid="{00000000-0005-0000-0000-0000D3930000}"/>
    <cellStyle name="Percent 6 5 2 2" xfId="2190" xr:uid="{00000000-0005-0000-0000-0000D4930000}"/>
    <cellStyle name="Percent 6 5 2 2 2" xfId="2191" xr:uid="{00000000-0005-0000-0000-0000D5930000}"/>
    <cellStyle name="Percent 6 5 2 2 2 2" xfId="4132" xr:uid="{00000000-0005-0000-0000-0000D6930000}"/>
    <cellStyle name="Percent 6 5 2 2 2 2 2" xfId="8365" xr:uid="{00000000-0005-0000-0000-0000D7930000}"/>
    <cellStyle name="Percent 6 5 2 2 2 2 2 2" xfId="19924" xr:uid="{00000000-0005-0000-0000-0000D8930000}"/>
    <cellStyle name="Percent 6 5 2 2 2 2 2 3" xfId="31575" xr:uid="{00000000-0005-0000-0000-0000D9930000}"/>
    <cellStyle name="Percent 6 5 2 2 2 2 2 4" xfId="39441" xr:uid="{00000000-0005-0000-0000-0000DA930000}"/>
    <cellStyle name="Percent 6 5 2 2 2 2 3" xfId="14161" xr:uid="{00000000-0005-0000-0000-0000DB930000}"/>
    <cellStyle name="Percent 6 5 2 2 2 2 4" xfId="25816" xr:uid="{00000000-0005-0000-0000-0000DC930000}"/>
    <cellStyle name="Percent 6 5 2 2 2 2 5" xfId="39442" xr:uid="{00000000-0005-0000-0000-0000DD930000}"/>
    <cellStyle name="Percent 6 5 2 2 2 3" xfId="6500" xr:uid="{00000000-0005-0000-0000-0000DE930000}"/>
    <cellStyle name="Percent 6 5 2 2 2 3 2" xfId="19925" xr:uid="{00000000-0005-0000-0000-0000DF930000}"/>
    <cellStyle name="Percent 6 5 2 2 2 3 2 2" xfId="31576" xr:uid="{00000000-0005-0000-0000-0000E0930000}"/>
    <cellStyle name="Percent 6 5 2 2 2 3 3" xfId="14162" xr:uid="{00000000-0005-0000-0000-0000E1930000}"/>
    <cellStyle name="Percent 6 5 2 2 2 3 4" xfId="25817" xr:uid="{00000000-0005-0000-0000-0000E2930000}"/>
    <cellStyle name="Percent 6 5 2 2 2 3 5" xfId="39443" xr:uid="{00000000-0005-0000-0000-0000E3930000}"/>
    <cellStyle name="Percent 6 5 2 2 2 4" xfId="19923" xr:uid="{00000000-0005-0000-0000-0000E4930000}"/>
    <cellStyle name="Percent 6 5 2 2 2 4 2" xfId="31574" xr:uid="{00000000-0005-0000-0000-0000E5930000}"/>
    <cellStyle name="Percent 6 5 2 2 2 5" xfId="14160" xr:uid="{00000000-0005-0000-0000-0000E6930000}"/>
    <cellStyle name="Percent 6 5 2 2 2 6" xfId="25815" xr:uid="{00000000-0005-0000-0000-0000E7930000}"/>
    <cellStyle name="Percent 6 5 2 2 2 7" xfId="39444" xr:uid="{00000000-0005-0000-0000-0000E8930000}"/>
    <cellStyle name="Percent 6 5 2 2 3" xfId="4131" xr:uid="{00000000-0005-0000-0000-0000E9930000}"/>
    <cellStyle name="Percent 6 5 2 2 3 2" xfId="8364" xr:uid="{00000000-0005-0000-0000-0000EA930000}"/>
    <cellStyle name="Percent 6 5 2 2 3 2 2" xfId="19926" xr:uid="{00000000-0005-0000-0000-0000EB930000}"/>
    <cellStyle name="Percent 6 5 2 2 3 2 3" xfId="31577" xr:uid="{00000000-0005-0000-0000-0000EC930000}"/>
    <cellStyle name="Percent 6 5 2 2 3 2 4" xfId="39445" xr:uid="{00000000-0005-0000-0000-0000ED930000}"/>
    <cellStyle name="Percent 6 5 2 2 3 3" xfId="14163" xr:uid="{00000000-0005-0000-0000-0000EE930000}"/>
    <cellStyle name="Percent 6 5 2 2 3 4" xfId="25818" xr:uid="{00000000-0005-0000-0000-0000EF930000}"/>
    <cellStyle name="Percent 6 5 2 2 3 5" xfId="39446" xr:uid="{00000000-0005-0000-0000-0000F0930000}"/>
    <cellStyle name="Percent 6 5 2 2 4" xfId="5234" xr:uid="{00000000-0005-0000-0000-0000F1930000}"/>
    <cellStyle name="Percent 6 5 2 2 4 2" xfId="19927" xr:uid="{00000000-0005-0000-0000-0000F2930000}"/>
    <cellStyle name="Percent 6 5 2 2 4 2 2" xfId="31578" xr:uid="{00000000-0005-0000-0000-0000F3930000}"/>
    <cellStyle name="Percent 6 5 2 2 4 3" xfId="14164" xr:uid="{00000000-0005-0000-0000-0000F4930000}"/>
    <cellStyle name="Percent 6 5 2 2 4 4" xfId="25819" xr:uid="{00000000-0005-0000-0000-0000F5930000}"/>
    <cellStyle name="Percent 6 5 2 2 4 5" xfId="39447" xr:uid="{00000000-0005-0000-0000-0000F6930000}"/>
    <cellStyle name="Percent 6 5 2 2 5" xfId="19922" xr:uid="{00000000-0005-0000-0000-0000F7930000}"/>
    <cellStyle name="Percent 6 5 2 2 5 2" xfId="31573" xr:uid="{00000000-0005-0000-0000-0000F8930000}"/>
    <cellStyle name="Percent 6 5 2 2 6" xfId="14159" xr:uid="{00000000-0005-0000-0000-0000F9930000}"/>
    <cellStyle name="Percent 6 5 2 2 7" xfId="25814" xr:uid="{00000000-0005-0000-0000-0000FA930000}"/>
    <cellStyle name="Percent 6 5 2 2 8" xfId="39448" xr:uid="{00000000-0005-0000-0000-0000FB930000}"/>
    <cellStyle name="Percent 6 5 2 3" xfId="2192" xr:uid="{00000000-0005-0000-0000-0000FC930000}"/>
    <cellStyle name="Percent 6 5 2 3 2" xfId="2193" xr:uid="{00000000-0005-0000-0000-0000FD930000}"/>
    <cellStyle name="Percent 6 5 2 3 2 2" xfId="4134" xr:uid="{00000000-0005-0000-0000-0000FE930000}"/>
    <cellStyle name="Percent 6 5 2 3 2 2 2" xfId="8367" xr:uid="{00000000-0005-0000-0000-0000FF930000}"/>
    <cellStyle name="Percent 6 5 2 3 2 2 2 2" xfId="19930" xr:uid="{00000000-0005-0000-0000-000000940000}"/>
    <cellStyle name="Percent 6 5 2 3 2 2 2 3" xfId="31581" xr:uid="{00000000-0005-0000-0000-000001940000}"/>
    <cellStyle name="Percent 6 5 2 3 2 2 2 4" xfId="39449" xr:uid="{00000000-0005-0000-0000-000002940000}"/>
    <cellStyle name="Percent 6 5 2 3 2 2 3" xfId="14167" xr:uid="{00000000-0005-0000-0000-000003940000}"/>
    <cellStyle name="Percent 6 5 2 3 2 2 4" xfId="25822" xr:uid="{00000000-0005-0000-0000-000004940000}"/>
    <cellStyle name="Percent 6 5 2 3 2 2 5" xfId="39450" xr:uid="{00000000-0005-0000-0000-000005940000}"/>
    <cellStyle name="Percent 6 5 2 3 2 3" xfId="6501" xr:uid="{00000000-0005-0000-0000-000006940000}"/>
    <cellStyle name="Percent 6 5 2 3 2 3 2" xfId="19931" xr:uid="{00000000-0005-0000-0000-000007940000}"/>
    <cellStyle name="Percent 6 5 2 3 2 3 2 2" xfId="31582" xr:uid="{00000000-0005-0000-0000-000008940000}"/>
    <cellStyle name="Percent 6 5 2 3 2 3 3" xfId="14168" xr:uid="{00000000-0005-0000-0000-000009940000}"/>
    <cellStyle name="Percent 6 5 2 3 2 3 4" xfId="25823" xr:uid="{00000000-0005-0000-0000-00000A940000}"/>
    <cellStyle name="Percent 6 5 2 3 2 3 5" xfId="39451" xr:uid="{00000000-0005-0000-0000-00000B940000}"/>
    <cellStyle name="Percent 6 5 2 3 2 4" xfId="19929" xr:uid="{00000000-0005-0000-0000-00000C940000}"/>
    <cellStyle name="Percent 6 5 2 3 2 4 2" xfId="31580" xr:uid="{00000000-0005-0000-0000-00000D940000}"/>
    <cellStyle name="Percent 6 5 2 3 2 5" xfId="14166" xr:uid="{00000000-0005-0000-0000-00000E940000}"/>
    <cellStyle name="Percent 6 5 2 3 2 6" xfId="25821" xr:uid="{00000000-0005-0000-0000-00000F940000}"/>
    <cellStyle name="Percent 6 5 2 3 2 7" xfId="39452" xr:uid="{00000000-0005-0000-0000-000010940000}"/>
    <cellStyle name="Percent 6 5 2 3 3" xfId="4133" xr:uid="{00000000-0005-0000-0000-000011940000}"/>
    <cellStyle name="Percent 6 5 2 3 3 2" xfId="8366" xr:uid="{00000000-0005-0000-0000-000012940000}"/>
    <cellStyle name="Percent 6 5 2 3 3 2 2" xfId="19932" xr:uid="{00000000-0005-0000-0000-000013940000}"/>
    <cellStyle name="Percent 6 5 2 3 3 2 3" xfId="31583" xr:uid="{00000000-0005-0000-0000-000014940000}"/>
    <cellStyle name="Percent 6 5 2 3 3 2 4" xfId="39453" xr:uid="{00000000-0005-0000-0000-000015940000}"/>
    <cellStyle name="Percent 6 5 2 3 3 3" xfId="14169" xr:uid="{00000000-0005-0000-0000-000016940000}"/>
    <cellStyle name="Percent 6 5 2 3 3 4" xfId="25824" xr:uid="{00000000-0005-0000-0000-000017940000}"/>
    <cellStyle name="Percent 6 5 2 3 3 5" xfId="39454" xr:uid="{00000000-0005-0000-0000-000018940000}"/>
    <cellStyle name="Percent 6 5 2 3 4" xfId="4992" xr:uid="{00000000-0005-0000-0000-000019940000}"/>
    <cellStyle name="Percent 6 5 2 3 4 2" xfId="19933" xr:uid="{00000000-0005-0000-0000-00001A940000}"/>
    <cellStyle name="Percent 6 5 2 3 4 2 2" xfId="31584" xr:uid="{00000000-0005-0000-0000-00001B940000}"/>
    <cellStyle name="Percent 6 5 2 3 4 3" xfId="14170" xr:uid="{00000000-0005-0000-0000-00001C940000}"/>
    <cellStyle name="Percent 6 5 2 3 4 4" xfId="25825" xr:uid="{00000000-0005-0000-0000-00001D940000}"/>
    <cellStyle name="Percent 6 5 2 3 4 5" xfId="39455" xr:uid="{00000000-0005-0000-0000-00001E940000}"/>
    <cellStyle name="Percent 6 5 2 3 5" xfId="19928" xr:uid="{00000000-0005-0000-0000-00001F940000}"/>
    <cellStyle name="Percent 6 5 2 3 5 2" xfId="31579" xr:uid="{00000000-0005-0000-0000-000020940000}"/>
    <cellStyle name="Percent 6 5 2 3 6" xfId="14165" xr:uid="{00000000-0005-0000-0000-000021940000}"/>
    <cellStyle name="Percent 6 5 2 3 7" xfId="25820" xr:uid="{00000000-0005-0000-0000-000022940000}"/>
    <cellStyle name="Percent 6 5 2 3 8" xfId="39456" xr:uid="{00000000-0005-0000-0000-000023940000}"/>
    <cellStyle name="Percent 6 5 2 4" xfId="2194" xr:uid="{00000000-0005-0000-0000-000024940000}"/>
    <cellStyle name="Percent 6 5 2 4 2" xfId="2195" xr:uid="{00000000-0005-0000-0000-000025940000}"/>
    <cellStyle name="Percent 6 5 2 4 2 2" xfId="4136" xr:uid="{00000000-0005-0000-0000-000026940000}"/>
    <cellStyle name="Percent 6 5 2 4 2 2 2" xfId="8369" xr:uid="{00000000-0005-0000-0000-000027940000}"/>
    <cellStyle name="Percent 6 5 2 4 2 2 2 2" xfId="19936" xr:uid="{00000000-0005-0000-0000-000028940000}"/>
    <cellStyle name="Percent 6 5 2 4 2 2 2 3" xfId="31587" xr:uid="{00000000-0005-0000-0000-000029940000}"/>
    <cellStyle name="Percent 6 5 2 4 2 2 2 4" xfId="39457" xr:uid="{00000000-0005-0000-0000-00002A940000}"/>
    <cellStyle name="Percent 6 5 2 4 2 2 3" xfId="14173" xr:uid="{00000000-0005-0000-0000-00002B940000}"/>
    <cellStyle name="Percent 6 5 2 4 2 2 4" xfId="25828" xr:uid="{00000000-0005-0000-0000-00002C940000}"/>
    <cellStyle name="Percent 6 5 2 4 2 2 5" xfId="39458" xr:uid="{00000000-0005-0000-0000-00002D940000}"/>
    <cellStyle name="Percent 6 5 2 4 2 3" xfId="6502" xr:uid="{00000000-0005-0000-0000-00002E940000}"/>
    <cellStyle name="Percent 6 5 2 4 2 3 2" xfId="19937" xr:uid="{00000000-0005-0000-0000-00002F940000}"/>
    <cellStyle name="Percent 6 5 2 4 2 3 2 2" xfId="31588" xr:uid="{00000000-0005-0000-0000-000030940000}"/>
    <cellStyle name="Percent 6 5 2 4 2 3 3" xfId="14174" xr:uid="{00000000-0005-0000-0000-000031940000}"/>
    <cellStyle name="Percent 6 5 2 4 2 3 4" xfId="25829" xr:uid="{00000000-0005-0000-0000-000032940000}"/>
    <cellStyle name="Percent 6 5 2 4 2 3 5" xfId="39459" xr:uid="{00000000-0005-0000-0000-000033940000}"/>
    <cellStyle name="Percent 6 5 2 4 2 4" xfId="19935" xr:uid="{00000000-0005-0000-0000-000034940000}"/>
    <cellStyle name="Percent 6 5 2 4 2 4 2" xfId="31586" xr:uid="{00000000-0005-0000-0000-000035940000}"/>
    <cellStyle name="Percent 6 5 2 4 2 5" xfId="14172" xr:uid="{00000000-0005-0000-0000-000036940000}"/>
    <cellStyle name="Percent 6 5 2 4 2 6" xfId="25827" xr:uid="{00000000-0005-0000-0000-000037940000}"/>
    <cellStyle name="Percent 6 5 2 4 2 7" xfId="39460" xr:uid="{00000000-0005-0000-0000-000038940000}"/>
    <cellStyle name="Percent 6 5 2 4 3" xfId="4135" xr:uid="{00000000-0005-0000-0000-000039940000}"/>
    <cellStyle name="Percent 6 5 2 4 3 2" xfId="8368" xr:uid="{00000000-0005-0000-0000-00003A940000}"/>
    <cellStyle name="Percent 6 5 2 4 3 2 2" xfId="19938" xr:uid="{00000000-0005-0000-0000-00003B940000}"/>
    <cellStyle name="Percent 6 5 2 4 3 2 3" xfId="31589" xr:uid="{00000000-0005-0000-0000-00003C940000}"/>
    <cellStyle name="Percent 6 5 2 4 3 2 4" xfId="39461" xr:uid="{00000000-0005-0000-0000-00003D940000}"/>
    <cellStyle name="Percent 6 5 2 4 3 3" xfId="14175" xr:uid="{00000000-0005-0000-0000-00003E940000}"/>
    <cellStyle name="Percent 6 5 2 4 3 4" xfId="25830" xr:uid="{00000000-0005-0000-0000-00003F940000}"/>
    <cellStyle name="Percent 6 5 2 4 3 5" xfId="39462" xr:uid="{00000000-0005-0000-0000-000040940000}"/>
    <cellStyle name="Percent 6 5 2 4 4" xfId="5443" xr:uid="{00000000-0005-0000-0000-000041940000}"/>
    <cellStyle name="Percent 6 5 2 4 4 2" xfId="19939" xr:uid="{00000000-0005-0000-0000-000042940000}"/>
    <cellStyle name="Percent 6 5 2 4 4 2 2" xfId="31590" xr:uid="{00000000-0005-0000-0000-000043940000}"/>
    <cellStyle name="Percent 6 5 2 4 4 3" xfId="14176" xr:uid="{00000000-0005-0000-0000-000044940000}"/>
    <cellStyle name="Percent 6 5 2 4 4 4" xfId="25831" xr:uid="{00000000-0005-0000-0000-000045940000}"/>
    <cellStyle name="Percent 6 5 2 4 4 5" xfId="39463" xr:uid="{00000000-0005-0000-0000-000046940000}"/>
    <cellStyle name="Percent 6 5 2 4 5" xfId="19934" xr:uid="{00000000-0005-0000-0000-000047940000}"/>
    <cellStyle name="Percent 6 5 2 4 5 2" xfId="31585" xr:uid="{00000000-0005-0000-0000-000048940000}"/>
    <cellStyle name="Percent 6 5 2 4 6" xfId="14171" xr:uid="{00000000-0005-0000-0000-000049940000}"/>
    <cellStyle name="Percent 6 5 2 4 7" xfId="25826" xr:uid="{00000000-0005-0000-0000-00004A940000}"/>
    <cellStyle name="Percent 6 5 2 4 8" xfId="39464" xr:uid="{00000000-0005-0000-0000-00004B940000}"/>
    <cellStyle name="Percent 6 5 2 5" xfId="2196" xr:uid="{00000000-0005-0000-0000-00004C940000}"/>
    <cellStyle name="Percent 6 5 2 5 2" xfId="4137" xr:uid="{00000000-0005-0000-0000-00004D940000}"/>
    <cellStyle name="Percent 6 5 2 5 2 2" xfId="8370" xr:uid="{00000000-0005-0000-0000-00004E940000}"/>
    <cellStyle name="Percent 6 5 2 5 2 2 2" xfId="19941" xr:uid="{00000000-0005-0000-0000-00004F940000}"/>
    <cellStyle name="Percent 6 5 2 5 2 2 3" xfId="31592" xr:uid="{00000000-0005-0000-0000-000050940000}"/>
    <cellStyle name="Percent 6 5 2 5 2 2 4" xfId="39465" xr:uid="{00000000-0005-0000-0000-000051940000}"/>
    <cellStyle name="Percent 6 5 2 5 2 3" xfId="14178" xr:uid="{00000000-0005-0000-0000-000052940000}"/>
    <cellStyle name="Percent 6 5 2 5 2 4" xfId="25833" xr:uid="{00000000-0005-0000-0000-000053940000}"/>
    <cellStyle name="Percent 6 5 2 5 2 5" xfId="39466" xr:uid="{00000000-0005-0000-0000-000054940000}"/>
    <cellStyle name="Percent 6 5 2 5 3" xfId="6503" xr:uid="{00000000-0005-0000-0000-000055940000}"/>
    <cellStyle name="Percent 6 5 2 5 3 2" xfId="19942" xr:uid="{00000000-0005-0000-0000-000056940000}"/>
    <cellStyle name="Percent 6 5 2 5 3 2 2" xfId="31593" xr:uid="{00000000-0005-0000-0000-000057940000}"/>
    <cellStyle name="Percent 6 5 2 5 3 3" xfId="14179" xr:uid="{00000000-0005-0000-0000-000058940000}"/>
    <cellStyle name="Percent 6 5 2 5 3 4" xfId="25834" xr:uid="{00000000-0005-0000-0000-000059940000}"/>
    <cellStyle name="Percent 6 5 2 5 3 5" xfId="39467" xr:uid="{00000000-0005-0000-0000-00005A940000}"/>
    <cellStyle name="Percent 6 5 2 5 4" xfId="19940" xr:uid="{00000000-0005-0000-0000-00005B940000}"/>
    <cellStyle name="Percent 6 5 2 5 4 2" xfId="31591" xr:uid="{00000000-0005-0000-0000-00005C940000}"/>
    <cellStyle name="Percent 6 5 2 5 5" xfId="14177" xr:uid="{00000000-0005-0000-0000-00005D940000}"/>
    <cellStyle name="Percent 6 5 2 5 6" xfId="25832" xr:uid="{00000000-0005-0000-0000-00005E940000}"/>
    <cellStyle name="Percent 6 5 2 5 7" xfId="39468" xr:uid="{00000000-0005-0000-0000-00005F940000}"/>
    <cellStyle name="Percent 6 5 2 6" xfId="4130" xr:uid="{00000000-0005-0000-0000-000060940000}"/>
    <cellStyle name="Percent 6 5 2 6 2" xfId="8363" xr:uid="{00000000-0005-0000-0000-000061940000}"/>
    <cellStyle name="Percent 6 5 2 6 2 2" xfId="19943" xr:uid="{00000000-0005-0000-0000-000062940000}"/>
    <cellStyle name="Percent 6 5 2 6 2 3" xfId="31594" xr:uid="{00000000-0005-0000-0000-000063940000}"/>
    <cellStyle name="Percent 6 5 2 6 2 4" xfId="39469" xr:uid="{00000000-0005-0000-0000-000064940000}"/>
    <cellStyle name="Percent 6 5 2 6 3" xfId="14180" xr:uid="{00000000-0005-0000-0000-000065940000}"/>
    <cellStyle name="Percent 6 5 2 6 4" xfId="25835" xr:uid="{00000000-0005-0000-0000-000066940000}"/>
    <cellStyle name="Percent 6 5 2 6 5" xfId="39470" xr:uid="{00000000-0005-0000-0000-000067940000}"/>
    <cellStyle name="Percent 6 5 2 7" xfId="4750" xr:uid="{00000000-0005-0000-0000-000068940000}"/>
    <cellStyle name="Percent 6 5 2 7 2" xfId="19944" xr:uid="{00000000-0005-0000-0000-000069940000}"/>
    <cellStyle name="Percent 6 5 2 7 2 2" xfId="31595" xr:uid="{00000000-0005-0000-0000-00006A940000}"/>
    <cellStyle name="Percent 6 5 2 7 3" xfId="14181" xr:uid="{00000000-0005-0000-0000-00006B940000}"/>
    <cellStyle name="Percent 6 5 2 7 4" xfId="25836" xr:uid="{00000000-0005-0000-0000-00006C940000}"/>
    <cellStyle name="Percent 6 5 2 7 5" xfId="39471" xr:uid="{00000000-0005-0000-0000-00006D940000}"/>
    <cellStyle name="Percent 6 5 2 8" xfId="19921" xr:uid="{00000000-0005-0000-0000-00006E940000}"/>
    <cellStyle name="Percent 6 5 2 8 2" xfId="31572" xr:uid="{00000000-0005-0000-0000-00006F940000}"/>
    <cellStyle name="Percent 6 5 2 9" xfId="14158" xr:uid="{00000000-0005-0000-0000-000070940000}"/>
    <cellStyle name="Percent 6 5 3" xfId="2197" xr:uid="{00000000-0005-0000-0000-000071940000}"/>
    <cellStyle name="Percent 6 5 3 2" xfId="2198" xr:uid="{00000000-0005-0000-0000-000072940000}"/>
    <cellStyle name="Percent 6 5 3 2 2" xfId="4139" xr:uid="{00000000-0005-0000-0000-000073940000}"/>
    <cellStyle name="Percent 6 5 3 2 2 2" xfId="8372" xr:uid="{00000000-0005-0000-0000-000074940000}"/>
    <cellStyle name="Percent 6 5 3 2 2 2 2" xfId="19947" xr:uid="{00000000-0005-0000-0000-000075940000}"/>
    <cellStyle name="Percent 6 5 3 2 2 2 3" xfId="31598" xr:uid="{00000000-0005-0000-0000-000076940000}"/>
    <cellStyle name="Percent 6 5 3 2 2 2 4" xfId="39472" xr:uid="{00000000-0005-0000-0000-000077940000}"/>
    <cellStyle name="Percent 6 5 3 2 2 3" xfId="14184" xr:uid="{00000000-0005-0000-0000-000078940000}"/>
    <cellStyle name="Percent 6 5 3 2 2 4" xfId="25839" xr:uid="{00000000-0005-0000-0000-000079940000}"/>
    <cellStyle name="Percent 6 5 3 2 2 5" xfId="39473" xr:uid="{00000000-0005-0000-0000-00007A940000}"/>
    <cellStyle name="Percent 6 5 3 2 3" xfId="6504" xr:uid="{00000000-0005-0000-0000-00007B940000}"/>
    <cellStyle name="Percent 6 5 3 2 3 2" xfId="19948" xr:uid="{00000000-0005-0000-0000-00007C940000}"/>
    <cellStyle name="Percent 6 5 3 2 3 2 2" xfId="31599" xr:uid="{00000000-0005-0000-0000-00007D940000}"/>
    <cellStyle name="Percent 6 5 3 2 3 3" xfId="14185" xr:uid="{00000000-0005-0000-0000-00007E940000}"/>
    <cellStyle name="Percent 6 5 3 2 3 4" xfId="25840" xr:uid="{00000000-0005-0000-0000-00007F940000}"/>
    <cellStyle name="Percent 6 5 3 2 3 5" xfId="39474" xr:uid="{00000000-0005-0000-0000-000080940000}"/>
    <cellStyle name="Percent 6 5 3 2 4" xfId="19946" xr:uid="{00000000-0005-0000-0000-000081940000}"/>
    <cellStyle name="Percent 6 5 3 2 4 2" xfId="31597" xr:uid="{00000000-0005-0000-0000-000082940000}"/>
    <cellStyle name="Percent 6 5 3 2 5" xfId="14183" xr:uid="{00000000-0005-0000-0000-000083940000}"/>
    <cellStyle name="Percent 6 5 3 2 6" xfId="25838" xr:uid="{00000000-0005-0000-0000-000084940000}"/>
    <cellStyle name="Percent 6 5 3 2 7" xfId="39475" xr:uid="{00000000-0005-0000-0000-000085940000}"/>
    <cellStyle name="Percent 6 5 3 3" xfId="4138" xr:uid="{00000000-0005-0000-0000-000086940000}"/>
    <cellStyle name="Percent 6 5 3 3 2" xfId="8371" xr:uid="{00000000-0005-0000-0000-000087940000}"/>
    <cellStyle name="Percent 6 5 3 3 2 2" xfId="19949" xr:uid="{00000000-0005-0000-0000-000088940000}"/>
    <cellStyle name="Percent 6 5 3 3 2 3" xfId="31600" xr:uid="{00000000-0005-0000-0000-000089940000}"/>
    <cellStyle name="Percent 6 5 3 3 2 4" xfId="39476" xr:uid="{00000000-0005-0000-0000-00008A940000}"/>
    <cellStyle name="Percent 6 5 3 3 3" xfId="14186" xr:uid="{00000000-0005-0000-0000-00008B940000}"/>
    <cellStyle name="Percent 6 5 3 3 4" xfId="25841" xr:uid="{00000000-0005-0000-0000-00008C940000}"/>
    <cellStyle name="Percent 6 5 3 3 5" xfId="39477" xr:uid="{00000000-0005-0000-0000-00008D940000}"/>
    <cellStyle name="Percent 6 5 3 4" xfId="5147" xr:uid="{00000000-0005-0000-0000-00008E940000}"/>
    <cellStyle name="Percent 6 5 3 4 2" xfId="19950" xr:uid="{00000000-0005-0000-0000-00008F940000}"/>
    <cellStyle name="Percent 6 5 3 4 2 2" xfId="31601" xr:uid="{00000000-0005-0000-0000-000090940000}"/>
    <cellStyle name="Percent 6 5 3 4 3" xfId="14187" xr:uid="{00000000-0005-0000-0000-000091940000}"/>
    <cellStyle name="Percent 6 5 3 4 4" xfId="25842" xr:uid="{00000000-0005-0000-0000-000092940000}"/>
    <cellStyle name="Percent 6 5 3 4 5" xfId="39478" xr:uid="{00000000-0005-0000-0000-000093940000}"/>
    <cellStyle name="Percent 6 5 3 5" xfId="19945" xr:uid="{00000000-0005-0000-0000-000094940000}"/>
    <cellStyle name="Percent 6 5 3 5 2" xfId="31596" xr:uid="{00000000-0005-0000-0000-000095940000}"/>
    <cellStyle name="Percent 6 5 3 6" xfId="14182" xr:uid="{00000000-0005-0000-0000-000096940000}"/>
    <cellStyle name="Percent 6 5 3 7" xfId="25837" xr:uid="{00000000-0005-0000-0000-000097940000}"/>
    <cellStyle name="Percent 6 5 3 8" xfId="39479" xr:uid="{00000000-0005-0000-0000-000098940000}"/>
    <cellStyle name="Percent 6 5 4" xfId="2199" xr:uid="{00000000-0005-0000-0000-000099940000}"/>
    <cellStyle name="Percent 6 5 4 2" xfId="2200" xr:uid="{00000000-0005-0000-0000-00009A940000}"/>
    <cellStyle name="Percent 6 5 4 2 2" xfId="4141" xr:uid="{00000000-0005-0000-0000-00009B940000}"/>
    <cellStyle name="Percent 6 5 4 2 2 2" xfId="8374" xr:uid="{00000000-0005-0000-0000-00009C940000}"/>
    <cellStyle name="Percent 6 5 4 2 2 2 2" xfId="19953" xr:uid="{00000000-0005-0000-0000-00009D940000}"/>
    <cellStyle name="Percent 6 5 4 2 2 2 3" xfId="31604" xr:uid="{00000000-0005-0000-0000-00009E940000}"/>
    <cellStyle name="Percent 6 5 4 2 2 2 4" xfId="39480" xr:uid="{00000000-0005-0000-0000-00009F940000}"/>
    <cellStyle name="Percent 6 5 4 2 2 3" xfId="14190" xr:uid="{00000000-0005-0000-0000-0000A0940000}"/>
    <cellStyle name="Percent 6 5 4 2 2 4" xfId="25845" xr:uid="{00000000-0005-0000-0000-0000A1940000}"/>
    <cellStyle name="Percent 6 5 4 2 2 5" xfId="39481" xr:uid="{00000000-0005-0000-0000-0000A2940000}"/>
    <cellStyle name="Percent 6 5 4 2 3" xfId="6505" xr:uid="{00000000-0005-0000-0000-0000A3940000}"/>
    <cellStyle name="Percent 6 5 4 2 3 2" xfId="19954" xr:uid="{00000000-0005-0000-0000-0000A4940000}"/>
    <cellStyle name="Percent 6 5 4 2 3 2 2" xfId="31605" xr:uid="{00000000-0005-0000-0000-0000A5940000}"/>
    <cellStyle name="Percent 6 5 4 2 3 3" xfId="14191" xr:uid="{00000000-0005-0000-0000-0000A6940000}"/>
    <cellStyle name="Percent 6 5 4 2 3 4" xfId="25846" xr:uid="{00000000-0005-0000-0000-0000A7940000}"/>
    <cellStyle name="Percent 6 5 4 2 3 5" xfId="39482" xr:uid="{00000000-0005-0000-0000-0000A8940000}"/>
    <cellStyle name="Percent 6 5 4 2 4" xfId="19952" xr:uid="{00000000-0005-0000-0000-0000A9940000}"/>
    <cellStyle name="Percent 6 5 4 2 4 2" xfId="31603" xr:uid="{00000000-0005-0000-0000-0000AA940000}"/>
    <cellStyle name="Percent 6 5 4 2 5" xfId="14189" xr:uid="{00000000-0005-0000-0000-0000AB940000}"/>
    <cellStyle name="Percent 6 5 4 2 6" xfId="25844" xr:uid="{00000000-0005-0000-0000-0000AC940000}"/>
    <cellStyle name="Percent 6 5 4 2 7" xfId="39483" xr:uid="{00000000-0005-0000-0000-0000AD940000}"/>
    <cellStyle name="Percent 6 5 4 3" xfId="4140" xr:uid="{00000000-0005-0000-0000-0000AE940000}"/>
    <cellStyle name="Percent 6 5 4 3 2" xfId="8373" xr:uid="{00000000-0005-0000-0000-0000AF940000}"/>
    <cellStyle name="Percent 6 5 4 3 2 2" xfId="19955" xr:uid="{00000000-0005-0000-0000-0000B0940000}"/>
    <cellStyle name="Percent 6 5 4 3 2 3" xfId="31606" xr:uid="{00000000-0005-0000-0000-0000B1940000}"/>
    <cellStyle name="Percent 6 5 4 3 2 4" xfId="39484" xr:uid="{00000000-0005-0000-0000-0000B2940000}"/>
    <cellStyle name="Percent 6 5 4 3 3" xfId="14192" xr:uid="{00000000-0005-0000-0000-0000B3940000}"/>
    <cellStyle name="Percent 6 5 4 3 4" xfId="25847" xr:uid="{00000000-0005-0000-0000-0000B4940000}"/>
    <cellStyle name="Percent 6 5 4 3 5" xfId="39485" xr:uid="{00000000-0005-0000-0000-0000B5940000}"/>
    <cellStyle name="Percent 6 5 4 4" xfId="4905" xr:uid="{00000000-0005-0000-0000-0000B6940000}"/>
    <cellStyle name="Percent 6 5 4 4 2" xfId="19956" xr:uid="{00000000-0005-0000-0000-0000B7940000}"/>
    <cellStyle name="Percent 6 5 4 4 2 2" xfId="31607" xr:uid="{00000000-0005-0000-0000-0000B8940000}"/>
    <cellStyle name="Percent 6 5 4 4 3" xfId="14193" xr:uid="{00000000-0005-0000-0000-0000B9940000}"/>
    <cellStyle name="Percent 6 5 4 4 4" xfId="25848" xr:uid="{00000000-0005-0000-0000-0000BA940000}"/>
    <cellStyle name="Percent 6 5 4 4 5" xfId="39486" xr:uid="{00000000-0005-0000-0000-0000BB940000}"/>
    <cellStyle name="Percent 6 5 4 5" xfId="19951" xr:uid="{00000000-0005-0000-0000-0000BC940000}"/>
    <cellStyle name="Percent 6 5 4 5 2" xfId="31602" xr:uid="{00000000-0005-0000-0000-0000BD940000}"/>
    <cellStyle name="Percent 6 5 4 6" xfId="14188" xr:uid="{00000000-0005-0000-0000-0000BE940000}"/>
    <cellStyle name="Percent 6 5 4 7" xfId="25843" xr:uid="{00000000-0005-0000-0000-0000BF940000}"/>
    <cellStyle name="Percent 6 5 4 8" xfId="39487" xr:uid="{00000000-0005-0000-0000-0000C0940000}"/>
    <cellStyle name="Percent 6 5 5" xfId="2201" xr:uid="{00000000-0005-0000-0000-0000C1940000}"/>
    <cellStyle name="Percent 6 5 5 2" xfId="2202" xr:uid="{00000000-0005-0000-0000-0000C2940000}"/>
    <cellStyle name="Percent 6 5 5 2 2" xfId="4143" xr:uid="{00000000-0005-0000-0000-0000C3940000}"/>
    <cellStyle name="Percent 6 5 5 2 2 2" xfId="8376" xr:uid="{00000000-0005-0000-0000-0000C4940000}"/>
    <cellStyle name="Percent 6 5 5 2 2 2 2" xfId="19959" xr:uid="{00000000-0005-0000-0000-0000C5940000}"/>
    <cellStyle name="Percent 6 5 5 2 2 2 3" xfId="31610" xr:uid="{00000000-0005-0000-0000-0000C6940000}"/>
    <cellStyle name="Percent 6 5 5 2 2 2 4" xfId="39488" xr:uid="{00000000-0005-0000-0000-0000C7940000}"/>
    <cellStyle name="Percent 6 5 5 2 2 3" xfId="14196" xr:uid="{00000000-0005-0000-0000-0000C8940000}"/>
    <cellStyle name="Percent 6 5 5 2 2 4" xfId="25851" xr:uid="{00000000-0005-0000-0000-0000C9940000}"/>
    <cellStyle name="Percent 6 5 5 2 2 5" xfId="39489" xr:uid="{00000000-0005-0000-0000-0000CA940000}"/>
    <cellStyle name="Percent 6 5 5 2 3" xfId="6506" xr:uid="{00000000-0005-0000-0000-0000CB940000}"/>
    <cellStyle name="Percent 6 5 5 2 3 2" xfId="19960" xr:uid="{00000000-0005-0000-0000-0000CC940000}"/>
    <cellStyle name="Percent 6 5 5 2 3 2 2" xfId="31611" xr:uid="{00000000-0005-0000-0000-0000CD940000}"/>
    <cellStyle name="Percent 6 5 5 2 3 3" xfId="14197" xr:uid="{00000000-0005-0000-0000-0000CE940000}"/>
    <cellStyle name="Percent 6 5 5 2 3 4" xfId="25852" xr:uid="{00000000-0005-0000-0000-0000CF940000}"/>
    <cellStyle name="Percent 6 5 5 2 3 5" xfId="39490" xr:uid="{00000000-0005-0000-0000-0000D0940000}"/>
    <cellStyle name="Percent 6 5 5 2 4" xfId="19958" xr:uid="{00000000-0005-0000-0000-0000D1940000}"/>
    <cellStyle name="Percent 6 5 5 2 4 2" xfId="31609" xr:uid="{00000000-0005-0000-0000-0000D2940000}"/>
    <cellStyle name="Percent 6 5 5 2 5" xfId="14195" xr:uid="{00000000-0005-0000-0000-0000D3940000}"/>
    <cellStyle name="Percent 6 5 5 2 6" xfId="25850" xr:uid="{00000000-0005-0000-0000-0000D4940000}"/>
    <cellStyle name="Percent 6 5 5 2 7" xfId="39491" xr:uid="{00000000-0005-0000-0000-0000D5940000}"/>
    <cellStyle name="Percent 6 5 5 3" xfId="4142" xr:uid="{00000000-0005-0000-0000-0000D6940000}"/>
    <cellStyle name="Percent 6 5 5 3 2" xfId="8375" xr:uid="{00000000-0005-0000-0000-0000D7940000}"/>
    <cellStyle name="Percent 6 5 5 3 2 2" xfId="19961" xr:uid="{00000000-0005-0000-0000-0000D8940000}"/>
    <cellStyle name="Percent 6 5 5 3 2 3" xfId="31612" xr:uid="{00000000-0005-0000-0000-0000D9940000}"/>
    <cellStyle name="Percent 6 5 5 3 2 4" xfId="39492" xr:uid="{00000000-0005-0000-0000-0000DA940000}"/>
    <cellStyle name="Percent 6 5 5 3 3" xfId="14198" xr:uid="{00000000-0005-0000-0000-0000DB940000}"/>
    <cellStyle name="Percent 6 5 5 3 4" xfId="25853" xr:uid="{00000000-0005-0000-0000-0000DC940000}"/>
    <cellStyle name="Percent 6 5 5 3 5" xfId="39493" xr:uid="{00000000-0005-0000-0000-0000DD940000}"/>
    <cellStyle name="Percent 6 5 5 4" xfId="5356" xr:uid="{00000000-0005-0000-0000-0000DE940000}"/>
    <cellStyle name="Percent 6 5 5 4 2" xfId="19962" xr:uid="{00000000-0005-0000-0000-0000DF940000}"/>
    <cellStyle name="Percent 6 5 5 4 2 2" xfId="31613" xr:uid="{00000000-0005-0000-0000-0000E0940000}"/>
    <cellStyle name="Percent 6 5 5 4 3" xfId="14199" xr:uid="{00000000-0005-0000-0000-0000E1940000}"/>
    <cellStyle name="Percent 6 5 5 4 4" xfId="25854" xr:uid="{00000000-0005-0000-0000-0000E2940000}"/>
    <cellStyle name="Percent 6 5 5 4 5" xfId="39494" xr:uid="{00000000-0005-0000-0000-0000E3940000}"/>
    <cellStyle name="Percent 6 5 5 5" xfId="19957" xr:uid="{00000000-0005-0000-0000-0000E4940000}"/>
    <cellStyle name="Percent 6 5 5 5 2" xfId="31608" xr:uid="{00000000-0005-0000-0000-0000E5940000}"/>
    <cellStyle name="Percent 6 5 5 6" xfId="14194" xr:uid="{00000000-0005-0000-0000-0000E6940000}"/>
    <cellStyle name="Percent 6 5 5 7" xfId="25849" xr:uid="{00000000-0005-0000-0000-0000E7940000}"/>
    <cellStyle name="Percent 6 5 5 8" xfId="39495" xr:uid="{00000000-0005-0000-0000-0000E8940000}"/>
    <cellStyle name="Percent 6 5 6" xfId="2203" xr:uid="{00000000-0005-0000-0000-0000E9940000}"/>
    <cellStyle name="Percent 6 5 6 2" xfId="4144" xr:uid="{00000000-0005-0000-0000-0000EA940000}"/>
    <cellStyle name="Percent 6 5 6 2 2" xfId="8377" xr:uid="{00000000-0005-0000-0000-0000EB940000}"/>
    <cellStyle name="Percent 6 5 6 2 2 2" xfId="19964" xr:uid="{00000000-0005-0000-0000-0000EC940000}"/>
    <cellStyle name="Percent 6 5 6 2 2 3" xfId="31615" xr:uid="{00000000-0005-0000-0000-0000ED940000}"/>
    <cellStyle name="Percent 6 5 6 2 2 4" xfId="39496" xr:uid="{00000000-0005-0000-0000-0000EE940000}"/>
    <cellStyle name="Percent 6 5 6 2 3" xfId="14201" xr:uid="{00000000-0005-0000-0000-0000EF940000}"/>
    <cellStyle name="Percent 6 5 6 2 4" xfId="25856" xr:uid="{00000000-0005-0000-0000-0000F0940000}"/>
    <cellStyle name="Percent 6 5 6 2 5" xfId="39497" xr:uid="{00000000-0005-0000-0000-0000F1940000}"/>
    <cellStyle name="Percent 6 5 6 3" xfId="6507" xr:uid="{00000000-0005-0000-0000-0000F2940000}"/>
    <cellStyle name="Percent 6 5 6 3 2" xfId="19965" xr:uid="{00000000-0005-0000-0000-0000F3940000}"/>
    <cellStyle name="Percent 6 5 6 3 2 2" xfId="31616" xr:uid="{00000000-0005-0000-0000-0000F4940000}"/>
    <cellStyle name="Percent 6 5 6 3 3" xfId="14202" xr:uid="{00000000-0005-0000-0000-0000F5940000}"/>
    <cellStyle name="Percent 6 5 6 3 4" xfId="25857" xr:uid="{00000000-0005-0000-0000-0000F6940000}"/>
    <cellStyle name="Percent 6 5 6 3 5" xfId="39498" xr:uid="{00000000-0005-0000-0000-0000F7940000}"/>
    <cellStyle name="Percent 6 5 6 4" xfId="19963" xr:uid="{00000000-0005-0000-0000-0000F8940000}"/>
    <cellStyle name="Percent 6 5 6 4 2" xfId="31614" xr:uid="{00000000-0005-0000-0000-0000F9940000}"/>
    <cellStyle name="Percent 6 5 6 5" xfId="14200" xr:uid="{00000000-0005-0000-0000-0000FA940000}"/>
    <cellStyle name="Percent 6 5 6 6" xfId="25855" xr:uid="{00000000-0005-0000-0000-0000FB940000}"/>
    <cellStyle name="Percent 6 5 6 7" xfId="39499" xr:uid="{00000000-0005-0000-0000-0000FC940000}"/>
    <cellStyle name="Percent 6 5 7" xfId="4129" xr:uid="{00000000-0005-0000-0000-0000FD940000}"/>
    <cellStyle name="Percent 6 5 7 2" xfId="8362" xr:uid="{00000000-0005-0000-0000-0000FE940000}"/>
    <cellStyle name="Percent 6 5 7 2 2" xfId="19966" xr:uid="{00000000-0005-0000-0000-0000FF940000}"/>
    <cellStyle name="Percent 6 5 7 2 3" xfId="31617" xr:uid="{00000000-0005-0000-0000-000000950000}"/>
    <cellStyle name="Percent 6 5 7 2 4" xfId="39500" xr:uid="{00000000-0005-0000-0000-000001950000}"/>
    <cellStyle name="Percent 6 5 7 3" xfId="14203" xr:uid="{00000000-0005-0000-0000-000002950000}"/>
    <cellStyle name="Percent 6 5 7 4" xfId="25858" xr:uid="{00000000-0005-0000-0000-000003950000}"/>
    <cellStyle name="Percent 6 5 7 5" xfId="39501" xr:uid="{00000000-0005-0000-0000-000004950000}"/>
    <cellStyle name="Percent 6 5 8" xfId="4663" xr:uid="{00000000-0005-0000-0000-000005950000}"/>
    <cellStyle name="Percent 6 5 8 2" xfId="19967" xr:uid="{00000000-0005-0000-0000-000006950000}"/>
    <cellStyle name="Percent 6 5 8 2 2" xfId="31618" xr:uid="{00000000-0005-0000-0000-000007950000}"/>
    <cellStyle name="Percent 6 5 8 3" xfId="14204" xr:uid="{00000000-0005-0000-0000-000008950000}"/>
    <cellStyle name="Percent 6 5 8 4" xfId="25859" xr:uid="{00000000-0005-0000-0000-000009950000}"/>
    <cellStyle name="Percent 6 5 8 5" xfId="39502" xr:uid="{00000000-0005-0000-0000-00000A950000}"/>
    <cellStyle name="Percent 6 5 9" xfId="19920" xr:uid="{00000000-0005-0000-0000-00000B950000}"/>
    <cellStyle name="Percent 6 5 9 2" xfId="31571" xr:uid="{00000000-0005-0000-0000-00000C950000}"/>
    <cellStyle name="Percent 6 6" xfId="2204" xr:uid="{00000000-0005-0000-0000-00000D950000}"/>
    <cellStyle name="Percent 6 6 10" xfId="14205" xr:uid="{00000000-0005-0000-0000-00000E950000}"/>
    <cellStyle name="Percent 6 6 11" xfId="25860" xr:uid="{00000000-0005-0000-0000-00000F950000}"/>
    <cellStyle name="Percent 6 6 12" xfId="39503" xr:uid="{00000000-0005-0000-0000-000010950000}"/>
    <cellStyle name="Percent 6 6 2" xfId="2205" xr:uid="{00000000-0005-0000-0000-000011950000}"/>
    <cellStyle name="Percent 6 6 2 10" xfId="25861" xr:uid="{00000000-0005-0000-0000-000012950000}"/>
    <cellStyle name="Percent 6 6 2 11" xfId="39504" xr:uid="{00000000-0005-0000-0000-000013950000}"/>
    <cellStyle name="Percent 6 6 2 2" xfId="2206" xr:uid="{00000000-0005-0000-0000-000014950000}"/>
    <cellStyle name="Percent 6 6 2 2 2" xfId="2207" xr:uid="{00000000-0005-0000-0000-000015950000}"/>
    <cellStyle name="Percent 6 6 2 2 2 2" xfId="4148" xr:uid="{00000000-0005-0000-0000-000016950000}"/>
    <cellStyle name="Percent 6 6 2 2 2 2 2" xfId="8381" xr:uid="{00000000-0005-0000-0000-000017950000}"/>
    <cellStyle name="Percent 6 6 2 2 2 2 2 2" xfId="19972" xr:uid="{00000000-0005-0000-0000-000018950000}"/>
    <cellStyle name="Percent 6 6 2 2 2 2 2 3" xfId="31623" xr:uid="{00000000-0005-0000-0000-000019950000}"/>
    <cellStyle name="Percent 6 6 2 2 2 2 2 4" xfId="39505" xr:uid="{00000000-0005-0000-0000-00001A950000}"/>
    <cellStyle name="Percent 6 6 2 2 2 2 3" xfId="14209" xr:uid="{00000000-0005-0000-0000-00001B950000}"/>
    <cellStyle name="Percent 6 6 2 2 2 2 4" xfId="25864" xr:uid="{00000000-0005-0000-0000-00001C950000}"/>
    <cellStyle name="Percent 6 6 2 2 2 2 5" xfId="39506" xr:uid="{00000000-0005-0000-0000-00001D950000}"/>
    <cellStyle name="Percent 6 6 2 2 2 3" xfId="6508" xr:uid="{00000000-0005-0000-0000-00001E950000}"/>
    <cellStyle name="Percent 6 6 2 2 2 3 2" xfId="19973" xr:uid="{00000000-0005-0000-0000-00001F950000}"/>
    <cellStyle name="Percent 6 6 2 2 2 3 2 2" xfId="31624" xr:uid="{00000000-0005-0000-0000-000020950000}"/>
    <cellStyle name="Percent 6 6 2 2 2 3 3" xfId="14210" xr:uid="{00000000-0005-0000-0000-000021950000}"/>
    <cellStyle name="Percent 6 6 2 2 2 3 4" xfId="25865" xr:uid="{00000000-0005-0000-0000-000022950000}"/>
    <cellStyle name="Percent 6 6 2 2 2 3 5" xfId="39507" xr:uid="{00000000-0005-0000-0000-000023950000}"/>
    <cellStyle name="Percent 6 6 2 2 2 4" xfId="19971" xr:uid="{00000000-0005-0000-0000-000024950000}"/>
    <cellStyle name="Percent 6 6 2 2 2 4 2" xfId="31622" xr:uid="{00000000-0005-0000-0000-000025950000}"/>
    <cellStyle name="Percent 6 6 2 2 2 5" xfId="14208" xr:uid="{00000000-0005-0000-0000-000026950000}"/>
    <cellStyle name="Percent 6 6 2 2 2 6" xfId="25863" xr:uid="{00000000-0005-0000-0000-000027950000}"/>
    <cellStyle name="Percent 6 6 2 2 2 7" xfId="39508" xr:uid="{00000000-0005-0000-0000-000028950000}"/>
    <cellStyle name="Percent 6 6 2 2 3" xfId="4147" xr:uid="{00000000-0005-0000-0000-000029950000}"/>
    <cellStyle name="Percent 6 6 2 2 3 2" xfId="8380" xr:uid="{00000000-0005-0000-0000-00002A950000}"/>
    <cellStyle name="Percent 6 6 2 2 3 2 2" xfId="19974" xr:uid="{00000000-0005-0000-0000-00002B950000}"/>
    <cellStyle name="Percent 6 6 2 2 3 2 3" xfId="31625" xr:uid="{00000000-0005-0000-0000-00002C950000}"/>
    <cellStyle name="Percent 6 6 2 2 3 2 4" xfId="39509" xr:uid="{00000000-0005-0000-0000-00002D950000}"/>
    <cellStyle name="Percent 6 6 2 2 3 3" xfId="14211" xr:uid="{00000000-0005-0000-0000-00002E950000}"/>
    <cellStyle name="Percent 6 6 2 2 3 4" xfId="25866" xr:uid="{00000000-0005-0000-0000-00002F950000}"/>
    <cellStyle name="Percent 6 6 2 2 3 5" xfId="39510" xr:uid="{00000000-0005-0000-0000-000030950000}"/>
    <cellStyle name="Percent 6 6 2 2 4" xfId="5248" xr:uid="{00000000-0005-0000-0000-000031950000}"/>
    <cellStyle name="Percent 6 6 2 2 4 2" xfId="19975" xr:uid="{00000000-0005-0000-0000-000032950000}"/>
    <cellStyle name="Percent 6 6 2 2 4 2 2" xfId="31626" xr:uid="{00000000-0005-0000-0000-000033950000}"/>
    <cellStyle name="Percent 6 6 2 2 4 3" xfId="14212" xr:uid="{00000000-0005-0000-0000-000034950000}"/>
    <cellStyle name="Percent 6 6 2 2 4 4" xfId="25867" xr:uid="{00000000-0005-0000-0000-000035950000}"/>
    <cellStyle name="Percent 6 6 2 2 4 5" xfId="39511" xr:uid="{00000000-0005-0000-0000-000036950000}"/>
    <cellStyle name="Percent 6 6 2 2 5" xfId="19970" xr:uid="{00000000-0005-0000-0000-000037950000}"/>
    <cellStyle name="Percent 6 6 2 2 5 2" xfId="31621" xr:uid="{00000000-0005-0000-0000-000038950000}"/>
    <cellStyle name="Percent 6 6 2 2 6" xfId="14207" xr:uid="{00000000-0005-0000-0000-000039950000}"/>
    <cellStyle name="Percent 6 6 2 2 7" xfId="25862" xr:uid="{00000000-0005-0000-0000-00003A950000}"/>
    <cellStyle name="Percent 6 6 2 2 8" xfId="39512" xr:uid="{00000000-0005-0000-0000-00003B950000}"/>
    <cellStyle name="Percent 6 6 2 3" xfId="2208" xr:uid="{00000000-0005-0000-0000-00003C950000}"/>
    <cellStyle name="Percent 6 6 2 3 2" xfId="2209" xr:uid="{00000000-0005-0000-0000-00003D950000}"/>
    <cellStyle name="Percent 6 6 2 3 2 2" xfId="4150" xr:uid="{00000000-0005-0000-0000-00003E950000}"/>
    <cellStyle name="Percent 6 6 2 3 2 2 2" xfId="8383" xr:uid="{00000000-0005-0000-0000-00003F950000}"/>
    <cellStyle name="Percent 6 6 2 3 2 2 2 2" xfId="19978" xr:uid="{00000000-0005-0000-0000-000040950000}"/>
    <cellStyle name="Percent 6 6 2 3 2 2 2 3" xfId="31629" xr:uid="{00000000-0005-0000-0000-000041950000}"/>
    <cellStyle name="Percent 6 6 2 3 2 2 2 4" xfId="39513" xr:uid="{00000000-0005-0000-0000-000042950000}"/>
    <cellStyle name="Percent 6 6 2 3 2 2 3" xfId="14215" xr:uid="{00000000-0005-0000-0000-000043950000}"/>
    <cellStyle name="Percent 6 6 2 3 2 2 4" xfId="25870" xr:uid="{00000000-0005-0000-0000-000044950000}"/>
    <cellStyle name="Percent 6 6 2 3 2 2 5" xfId="39514" xr:uid="{00000000-0005-0000-0000-000045950000}"/>
    <cellStyle name="Percent 6 6 2 3 2 3" xfId="6509" xr:uid="{00000000-0005-0000-0000-000046950000}"/>
    <cellStyle name="Percent 6 6 2 3 2 3 2" xfId="19979" xr:uid="{00000000-0005-0000-0000-000047950000}"/>
    <cellStyle name="Percent 6 6 2 3 2 3 2 2" xfId="31630" xr:uid="{00000000-0005-0000-0000-000048950000}"/>
    <cellStyle name="Percent 6 6 2 3 2 3 3" xfId="14216" xr:uid="{00000000-0005-0000-0000-000049950000}"/>
    <cellStyle name="Percent 6 6 2 3 2 3 4" xfId="25871" xr:uid="{00000000-0005-0000-0000-00004A950000}"/>
    <cellStyle name="Percent 6 6 2 3 2 3 5" xfId="39515" xr:uid="{00000000-0005-0000-0000-00004B950000}"/>
    <cellStyle name="Percent 6 6 2 3 2 4" xfId="19977" xr:uid="{00000000-0005-0000-0000-00004C950000}"/>
    <cellStyle name="Percent 6 6 2 3 2 4 2" xfId="31628" xr:uid="{00000000-0005-0000-0000-00004D950000}"/>
    <cellStyle name="Percent 6 6 2 3 2 5" xfId="14214" xr:uid="{00000000-0005-0000-0000-00004E950000}"/>
    <cellStyle name="Percent 6 6 2 3 2 6" xfId="25869" xr:uid="{00000000-0005-0000-0000-00004F950000}"/>
    <cellStyle name="Percent 6 6 2 3 2 7" xfId="39516" xr:uid="{00000000-0005-0000-0000-000050950000}"/>
    <cellStyle name="Percent 6 6 2 3 3" xfId="4149" xr:uid="{00000000-0005-0000-0000-000051950000}"/>
    <cellStyle name="Percent 6 6 2 3 3 2" xfId="8382" xr:uid="{00000000-0005-0000-0000-000052950000}"/>
    <cellStyle name="Percent 6 6 2 3 3 2 2" xfId="19980" xr:uid="{00000000-0005-0000-0000-000053950000}"/>
    <cellStyle name="Percent 6 6 2 3 3 2 3" xfId="31631" xr:uid="{00000000-0005-0000-0000-000054950000}"/>
    <cellStyle name="Percent 6 6 2 3 3 2 4" xfId="39517" xr:uid="{00000000-0005-0000-0000-000055950000}"/>
    <cellStyle name="Percent 6 6 2 3 3 3" xfId="14217" xr:uid="{00000000-0005-0000-0000-000056950000}"/>
    <cellStyle name="Percent 6 6 2 3 3 4" xfId="25872" xr:uid="{00000000-0005-0000-0000-000057950000}"/>
    <cellStyle name="Percent 6 6 2 3 3 5" xfId="39518" xr:uid="{00000000-0005-0000-0000-000058950000}"/>
    <cellStyle name="Percent 6 6 2 3 4" xfId="5006" xr:uid="{00000000-0005-0000-0000-000059950000}"/>
    <cellStyle name="Percent 6 6 2 3 4 2" xfId="19981" xr:uid="{00000000-0005-0000-0000-00005A950000}"/>
    <cellStyle name="Percent 6 6 2 3 4 2 2" xfId="31632" xr:uid="{00000000-0005-0000-0000-00005B950000}"/>
    <cellStyle name="Percent 6 6 2 3 4 3" xfId="14218" xr:uid="{00000000-0005-0000-0000-00005C950000}"/>
    <cellStyle name="Percent 6 6 2 3 4 4" xfId="25873" xr:uid="{00000000-0005-0000-0000-00005D950000}"/>
    <cellStyle name="Percent 6 6 2 3 4 5" xfId="39519" xr:uid="{00000000-0005-0000-0000-00005E950000}"/>
    <cellStyle name="Percent 6 6 2 3 5" xfId="19976" xr:uid="{00000000-0005-0000-0000-00005F950000}"/>
    <cellStyle name="Percent 6 6 2 3 5 2" xfId="31627" xr:uid="{00000000-0005-0000-0000-000060950000}"/>
    <cellStyle name="Percent 6 6 2 3 6" xfId="14213" xr:uid="{00000000-0005-0000-0000-000061950000}"/>
    <cellStyle name="Percent 6 6 2 3 7" xfId="25868" xr:uid="{00000000-0005-0000-0000-000062950000}"/>
    <cellStyle name="Percent 6 6 2 3 8" xfId="39520" xr:uid="{00000000-0005-0000-0000-000063950000}"/>
    <cellStyle name="Percent 6 6 2 4" xfId="2210" xr:uid="{00000000-0005-0000-0000-000064950000}"/>
    <cellStyle name="Percent 6 6 2 4 2" xfId="2211" xr:uid="{00000000-0005-0000-0000-000065950000}"/>
    <cellStyle name="Percent 6 6 2 4 2 2" xfId="4152" xr:uid="{00000000-0005-0000-0000-000066950000}"/>
    <cellStyle name="Percent 6 6 2 4 2 2 2" xfId="8385" xr:uid="{00000000-0005-0000-0000-000067950000}"/>
    <cellStyle name="Percent 6 6 2 4 2 2 2 2" xfId="19984" xr:uid="{00000000-0005-0000-0000-000068950000}"/>
    <cellStyle name="Percent 6 6 2 4 2 2 2 3" xfId="31635" xr:uid="{00000000-0005-0000-0000-000069950000}"/>
    <cellStyle name="Percent 6 6 2 4 2 2 2 4" xfId="39521" xr:uid="{00000000-0005-0000-0000-00006A950000}"/>
    <cellStyle name="Percent 6 6 2 4 2 2 3" xfId="14221" xr:uid="{00000000-0005-0000-0000-00006B950000}"/>
    <cellStyle name="Percent 6 6 2 4 2 2 4" xfId="25876" xr:uid="{00000000-0005-0000-0000-00006C950000}"/>
    <cellStyle name="Percent 6 6 2 4 2 2 5" xfId="39522" xr:uid="{00000000-0005-0000-0000-00006D950000}"/>
    <cellStyle name="Percent 6 6 2 4 2 3" xfId="6510" xr:uid="{00000000-0005-0000-0000-00006E950000}"/>
    <cellStyle name="Percent 6 6 2 4 2 3 2" xfId="19985" xr:uid="{00000000-0005-0000-0000-00006F950000}"/>
    <cellStyle name="Percent 6 6 2 4 2 3 2 2" xfId="31636" xr:uid="{00000000-0005-0000-0000-000070950000}"/>
    <cellStyle name="Percent 6 6 2 4 2 3 3" xfId="14222" xr:uid="{00000000-0005-0000-0000-000071950000}"/>
    <cellStyle name="Percent 6 6 2 4 2 3 4" xfId="25877" xr:uid="{00000000-0005-0000-0000-000072950000}"/>
    <cellStyle name="Percent 6 6 2 4 2 3 5" xfId="39523" xr:uid="{00000000-0005-0000-0000-000073950000}"/>
    <cellStyle name="Percent 6 6 2 4 2 4" xfId="19983" xr:uid="{00000000-0005-0000-0000-000074950000}"/>
    <cellStyle name="Percent 6 6 2 4 2 4 2" xfId="31634" xr:uid="{00000000-0005-0000-0000-000075950000}"/>
    <cellStyle name="Percent 6 6 2 4 2 5" xfId="14220" xr:uid="{00000000-0005-0000-0000-000076950000}"/>
    <cellStyle name="Percent 6 6 2 4 2 6" xfId="25875" xr:uid="{00000000-0005-0000-0000-000077950000}"/>
    <cellStyle name="Percent 6 6 2 4 2 7" xfId="39524" xr:uid="{00000000-0005-0000-0000-000078950000}"/>
    <cellStyle name="Percent 6 6 2 4 3" xfId="4151" xr:uid="{00000000-0005-0000-0000-000079950000}"/>
    <cellStyle name="Percent 6 6 2 4 3 2" xfId="8384" xr:uid="{00000000-0005-0000-0000-00007A950000}"/>
    <cellStyle name="Percent 6 6 2 4 3 2 2" xfId="19986" xr:uid="{00000000-0005-0000-0000-00007B950000}"/>
    <cellStyle name="Percent 6 6 2 4 3 2 3" xfId="31637" xr:uid="{00000000-0005-0000-0000-00007C950000}"/>
    <cellStyle name="Percent 6 6 2 4 3 2 4" xfId="39525" xr:uid="{00000000-0005-0000-0000-00007D950000}"/>
    <cellStyle name="Percent 6 6 2 4 3 3" xfId="14223" xr:uid="{00000000-0005-0000-0000-00007E950000}"/>
    <cellStyle name="Percent 6 6 2 4 3 4" xfId="25878" xr:uid="{00000000-0005-0000-0000-00007F950000}"/>
    <cellStyle name="Percent 6 6 2 4 3 5" xfId="39526" xr:uid="{00000000-0005-0000-0000-000080950000}"/>
    <cellStyle name="Percent 6 6 2 4 4" xfId="5457" xr:uid="{00000000-0005-0000-0000-000081950000}"/>
    <cellStyle name="Percent 6 6 2 4 4 2" xfId="19987" xr:uid="{00000000-0005-0000-0000-000082950000}"/>
    <cellStyle name="Percent 6 6 2 4 4 2 2" xfId="31638" xr:uid="{00000000-0005-0000-0000-000083950000}"/>
    <cellStyle name="Percent 6 6 2 4 4 3" xfId="14224" xr:uid="{00000000-0005-0000-0000-000084950000}"/>
    <cellStyle name="Percent 6 6 2 4 4 4" xfId="25879" xr:uid="{00000000-0005-0000-0000-000085950000}"/>
    <cellStyle name="Percent 6 6 2 4 4 5" xfId="39527" xr:uid="{00000000-0005-0000-0000-000086950000}"/>
    <cellStyle name="Percent 6 6 2 4 5" xfId="19982" xr:uid="{00000000-0005-0000-0000-000087950000}"/>
    <cellStyle name="Percent 6 6 2 4 5 2" xfId="31633" xr:uid="{00000000-0005-0000-0000-000088950000}"/>
    <cellStyle name="Percent 6 6 2 4 6" xfId="14219" xr:uid="{00000000-0005-0000-0000-000089950000}"/>
    <cellStyle name="Percent 6 6 2 4 7" xfId="25874" xr:uid="{00000000-0005-0000-0000-00008A950000}"/>
    <cellStyle name="Percent 6 6 2 4 8" xfId="39528" xr:uid="{00000000-0005-0000-0000-00008B950000}"/>
    <cellStyle name="Percent 6 6 2 5" xfId="2212" xr:uid="{00000000-0005-0000-0000-00008C950000}"/>
    <cellStyle name="Percent 6 6 2 5 2" xfId="4153" xr:uid="{00000000-0005-0000-0000-00008D950000}"/>
    <cellStyle name="Percent 6 6 2 5 2 2" xfId="8386" xr:uid="{00000000-0005-0000-0000-00008E950000}"/>
    <cellStyle name="Percent 6 6 2 5 2 2 2" xfId="19989" xr:uid="{00000000-0005-0000-0000-00008F950000}"/>
    <cellStyle name="Percent 6 6 2 5 2 2 3" xfId="31640" xr:uid="{00000000-0005-0000-0000-000090950000}"/>
    <cellStyle name="Percent 6 6 2 5 2 2 4" xfId="39529" xr:uid="{00000000-0005-0000-0000-000091950000}"/>
    <cellStyle name="Percent 6 6 2 5 2 3" xfId="14226" xr:uid="{00000000-0005-0000-0000-000092950000}"/>
    <cellStyle name="Percent 6 6 2 5 2 4" xfId="25881" xr:uid="{00000000-0005-0000-0000-000093950000}"/>
    <cellStyle name="Percent 6 6 2 5 2 5" xfId="39530" xr:uid="{00000000-0005-0000-0000-000094950000}"/>
    <cellStyle name="Percent 6 6 2 5 3" xfId="6511" xr:uid="{00000000-0005-0000-0000-000095950000}"/>
    <cellStyle name="Percent 6 6 2 5 3 2" xfId="19990" xr:uid="{00000000-0005-0000-0000-000096950000}"/>
    <cellStyle name="Percent 6 6 2 5 3 2 2" xfId="31641" xr:uid="{00000000-0005-0000-0000-000097950000}"/>
    <cellStyle name="Percent 6 6 2 5 3 3" xfId="14227" xr:uid="{00000000-0005-0000-0000-000098950000}"/>
    <cellStyle name="Percent 6 6 2 5 3 4" xfId="25882" xr:uid="{00000000-0005-0000-0000-000099950000}"/>
    <cellStyle name="Percent 6 6 2 5 3 5" xfId="39531" xr:uid="{00000000-0005-0000-0000-00009A950000}"/>
    <cellStyle name="Percent 6 6 2 5 4" xfId="19988" xr:uid="{00000000-0005-0000-0000-00009B950000}"/>
    <cellStyle name="Percent 6 6 2 5 4 2" xfId="31639" xr:uid="{00000000-0005-0000-0000-00009C950000}"/>
    <cellStyle name="Percent 6 6 2 5 5" xfId="14225" xr:uid="{00000000-0005-0000-0000-00009D950000}"/>
    <cellStyle name="Percent 6 6 2 5 6" xfId="25880" xr:uid="{00000000-0005-0000-0000-00009E950000}"/>
    <cellStyle name="Percent 6 6 2 5 7" xfId="39532" xr:uid="{00000000-0005-0000-0000-00009F950000}"/>
    <cellStyle name="Percent 6 6 2 6" xfId="4146" xr:uid="{00000000-0005-0000-0000-0000A0950000}"/>
    <cellStyle name="Percent 6 6 2 6 2" xfId="8379" xr:uid="{00000000-0005-0000-0000-0000A1950000}"/>
    <cellStyle name="Percent 6 6 2 6 2 2" xfId="19991" xr:uid="{00000000-0005-0000-0000-0000A2950000}"/>
    <cellStyle name="Percent 6 6 2 6 2 3" xfId="31642" xr:uid="{00000000-0005-0000-0000-0000A3950000}"/>
    <cellStyle name="Percent 6 6 2 6 2 4" xfId="39533" xr:uid="{00000000-0005-0000-0000-0000A4950000}"/>
    <cellStyle name="Percent 6 6 2 6 3" xfId="14228" xr:uid="{00000000-0005-0000-0000-0000A5950000}"/>
    <cellStyle name="Percent 6 6 2 6 4" xfId="25883" xr:uid="{00000000-0005-0000-0000-0000A6950000}"/>
    <cellStyle name="Percent 6 6 2 6 5" xfId="39534" xr:uid="{00000000-0005-0000-0000-0000A7950000}"/>
    <cellStyle name="Percent 6 6 2 7" xfId="4764" xr:uid="{00000000-0005-0000-0000-0000A8950000}"/>
    <cellStyle name="Percent 6 6 2 7 2" xfId="19992" xr:uid="{00000000-0005-0000-0000-0000A9950000}"/>
    <cellStyle name="Percent 6 6 2 7 2 2" xfId="31643" xr:uid="{00000000-0005-0000-0000-0000AA950000}"/>
    <cellStyle name="Percent 6 6 2 7 3" xfId="14229" xr:uid="{00000000-0005-0000-0000-0000AB950000}"/>
    <cellStyle name="Percent 6 6 2 7 4" xfId="25884" xr:uid="{00000000-0005-0000-0000-0000AC950000}"/>
    <cellStyle name="Percent 6 6 2 7 5" xfId="39535" xr:uid="{00000000-0005-0000-0000-0000AD950000}"/>
    <cellStyle name="Percent 6 6 2 8" xfId="19969" xr:uid="{00000000-0005-0000-0000-0000AE950000}"/>
    <cellStyle name="Percent 6 6 2 8 2" xfId="31620" xr:uid="{00000000-0005-0000-0000-0000AF950000}"/>
    <cellStyle name="Percent 6 6 2 9" xfId="14206" xr:uid="{00000000-0005-0000-0000-0000B0950000}"/>
    <cellStyle name="Percent 6 6 3" xfId="2213" xr:uid="{00000000-0005-0000-0000-0000B1950000}"/>
    <cellStyle name="Percent 6 6 3 2" xfId="2214" xr:uid="{00000000-0005-0000-0000-0000B2950000}"/>
    <cellStyle name="Percent 6 6 3 2 2" xfId="4155" xr:uid="{00000000-0005-0000-0000-0000B3950000}"/>
    <cellStyle name="Percent 6 6 3 2 2 2" xfId="8388" xr:uid="{00000000-0005-0000-0000-0000B4950000}"/>
    <cellStyle name="Percent 6 6 3 2 2 2 2" xfId="19995" xr:uid="{00000000-0005-0000-0000-0000B5950000}"/>
    <cellStyle name="Percent 6 6 3 2 2 2 3" xfId="31646" xr:uid="{00000000-0005-0000-0000-0000B6950000}"/>
    <cellStyle name="Percent 6 6 3 2 2 2 4" xfId="39536" xr:uid="{00000000-0005-0000-0000-0000B7950000}"/>
    <cellStyle name="Percent 6 6 3 2 2 3" xfId="14232" xr:uid="{00000000-0005-0000-0000-0000B8950000}"/>
    <cellStyle name="Percent 6 6 3 2 2 4" xfId="25887" xr:uid="{00000000-0005-0000-0000-0000B9950000}"/>
    <cellStyle name="Percent 6 6 3 2 2 5" xfId="39537" xr:uid="{00000000-0005-0000-0000-0000BA950000}"/>
    <cellStyle name="Percent 6 6 3 2 3" xfId="6512" xr:uid="{00000000-0005-0000-0000-0000BB950000}"/>
    <cellStyle name="Percent 6 6 3 2 3 2" xfId="19996" xr:uid="{00000000-0005-0000-0000-0000BC950000}"/>
    <cellStyle name="Percent 6 6 3 2 3 2 2" xfId="31647" xr:uid="{00000000-0005-0000-0000-0000BD950000}"/>
    <cellStyle name="Percent 6 6 3 2 3 3" xfId="14233" xr:uid="{00000000-0005-0000-0000-0000BE950000}"/>
    <cellStyle name="Percent 6 6 3 2 3 4" xfId="25888" xr:uid="{00000000-0005-0000-0000-0000BF950000}"/>
    <cellStyle name="Percent 6 6 3 2 3 5" xfId="39538" xr:uid="{00000000-0005-0000-0000-0000C0950000}"/>
    <cellStyle name="Percent 6 6 3 2 4" xfId="19994" xr:uid="{00000000-0005-0000-0000-0000C1950000}"/>
    <cellStyle name="Percent 6 6 3 2 4 2" xfId="31645" xr:uid="{00000000-0005-0000-0000-0000C2950000}"/>
    <cellStyle name="Percent 6 6 3 2 5" xfId="14231" xr:uid="{00000000-0005-0000-0000-0000C3950000}"/>
    <cellStyle name="Percent 6 6 3 2 6" xfId="25886" xr:uid="{00000000-0005-0000-0000-0000C4950000}"/>
    <cellStyle name="Percent 6 6 3 2 7" xfId="39539" xr:uid="{00000000-0005-0000-0000-0000C5950000}"/>
    <cellStyle name="Percent 6 6 3 3" xfId="4154" xr:uid="{00000000-0005-0000-0000-0000C6950000}"/>
    <cellStyle name="Percent 6 6 3 3 2" xfId="8387" xr:uid="{00000000-0005-0000-0000-0000C7950000}"/>
    <cellStyle name="Percent 6 6 3 3 2 2" xfId="19997" xr:uid="{00000000-0005-0000-0000-0000C8950000}"/>
    <cellStyle name="Percent 6 6 3 3 2 3" xfId="31648" xr:uid="{00000000-0005-0000-0000-0000C9950000}"/>
    <cellStyle name="Percent 6 6 3 3 2 4" xfId="39540" xr:uid="{00000000-0005-0000-0000-0000CA950000}"/>
    <cellStyle name="Percent 6 6 3 3 3" xfId="14234" xr:uid="{00000000-0005-0000-0000-0000CB950000}"/>
    <cellStyle name="Percent 6 6 3 3 4" xfId="25889" xr:uid="{00000000-0005-0000-0000-0000CC950000}"/>
    <cellStyle name="Percent 6 6 3 3 5" xfId="39541" xr:uid="{00000000-0005-0000-0000-0000CD950000}"/>
    <cellStyle name="Percent 6 6 3 4" xfId="5161" xr:uid="{00000000-0005-0000-0000-0000CE950000}"/>
    <cellStyle name="Percent 6 6 3 4 2" xfId="19998" xr:uid="{00000000-0005-0000-0000-0000CF950000}"/>
    <cellStyle name="Percent 6 6 3 4 2 2" xfId="31649" xr:uid="{00000000-0005-0000-0000-0000D0950000}"/>
    <cellStyle name="Percent 6 6 3 4 3" xfId="14235" xr:uid="{00000000-0005-0000-0000-0000D1950000}"/>
    <cellStyle name="Percent 6 6 3 4 4" xfId="25890" xr:uid="{00000000-0005-0000-0000-0000D2950000}"/>
    <cellStyle name="Percent 6 6 3 4 5" xfId="39542" xr:uid="{00000000-0005-0000-0000-0000D3950000}"/>
    <cellStyle name="Percent 6 6 3 5" xfId="19993" xr:uid="{00000000-0005-0000-0000-0000D4950000}"/>
    <cellStyle name="Percent 6 6 3 5 2" xfId="31644" xr:uid="{00000000-0005-0000-0000-0000D5950000}"/>
    <cellStyle name="Percent 6 6 3 6" xfId="14230" xr:uid="{00000000-0005-0000-0000-0000D6950000}"/>
    <cellStyle name="Percent 6 6 3 7" xfId="25885" xr:uid="{00000000-0005-0000-0000-0000D7950000}"/>
    <cellStyle name="Percent 6 6 3 8" xfId="39543" xr:uid="{00000000-0005-0000-0000-0000D8950000}"/>
    <cellStyle name="Percent 6 6 4" xfId="2215" xr:uid="{00000000-0005-0000-0000-0000D9950000}"/>
    <cellStyle name="Percent 6 6 4 2" xfId="2216" xr:uid="{00000000-0005-0000-0000-0000DA950000}"/>
    <cellStyle name="Percent 6 6 4 2 2" xfId="4157" xr:uid="{00000000-0005-0000-0000-0000DB950000}"/>
    <cellStyle name="Percent 6 6 4 2 2 2" xfId="8390" xr:uid="{00000000-0005-0000-0000-0000DC950000}"/>
    <cellStyle name="Percent 6 6 4 2 2 2 2" xfId="20001" xr:uid="{00000000-0005-0000-0000-0000DD950000}"/>
    <cellStyle name="Percent 6 6 4 2 2 2 3" xfId="31652" xr:uid="{00000000-0005-0000-0000-0000DE950000}"/>
    <cellStyle name="Percent 6 6 4 2 2 2 4" xfId="39544" xr:uid="{00000000-0005-0000-0000-0000DF950000}"/>
    <cellStyle name="Percent 6 6 4 2 2 3" xfId="14238" xr:uid="{00000000-0005-0000-0000-0000E0950000}"/>
    <cellStyle name="Percent 6 6 4 2 2 4" xfId="25893" xr:uid="{00000000-0005-0000-0000-0000E1950000}"/>
    <cellStyle name="Percent 6 6 4 2 2 5" xfId="39545" xr:uid="{00000000-0005-0000-0000-0000E2950000}"/>
    <cellStyle name="Percent 6 6 4 2 3" xfId="6513" xr:uid="{00000000-0005-0000-0000-0000E3950000}"/>
    <cellStyle name="Percent 6 6 4 2 3 2" xfId="20002" xr:uid="{00000000-0005-0000-0000-0000E4950000}"/>
    <cellStyle name="Percent 6 6 4 2 3 2 2" xfId="31653" xr:uid="{00000000-0005-0000-0000-0000E5950000}"/>
    <cellStyle name="Percent 6 6 4 2 3 3" xfId="14239" xr:uid="{00000000-0005-0000-0000-0000E6950000}"/>
    <cellStyle name="Percent 6 6 4 2 3 4" xfId="25894" xr:uid="{00000000-0005-0000-0000-0000E7950000}"/>
    <cellStyle name="Percent 6 6 4 2 3 5" xfId="39546" xr:uid="{00000000-0005-0000-0000-0000E8950000}"/>
    <cellStyle name="Percent 6 6 4 2 4" xfId="20000" xr:uid="{00000000-0005-0000-0000-0000E9950000}"/>
    <cellStyle name="Percent 6 6 4 2 4 2" xfId="31651" xr:uid="{00000000-0005-0000-0000-0000EA950000}"/>
    <cellStyle name="Percent 6 6 4 2 5" xfId="14237" xr:uid="{00000000-0005-0000-0000-0000EB950000}"/>
    <cellStyle name="Percent 6 6 4 2 6" xfId="25892" xr:uid="{00000000-0005-0000-0000-0000EC950000}"/>
    <cellStyle name="Percent 6 6 4 2 7" xfId="39547" xr:uid="{00000000-0005-0000-0000-0000ED950000}"/>
    <cellStyle name="Percent 6 6 4 3" xfId="4156" xr:uid="{00000000-0005-0000-0000-0000EE950000}"/>
    <cellStyle name="Percent 6 6 4 3 2" xfId="8389" xr:uid="{00000000-0005-0000-0000-0000EF950000}"/>
    <cellStyle name="Percent 6 6 4 3 2 2" xfId="20003" xr:uid="{00000000-0005-0000-0000-0000F0950000}"/>
    <cellStyle name="Percent 6 6 4 3 2 3" xfId="31654" xr:uid="{00000000-0005-0000-0000-0000F1950000}"/>
    <cellStyle name="Percent 6 6 4 3 2 4" xfId="39548" xr:uid="{00000000-0005-0000-0000-0000F2950000}"/>
    <cellStyle name="Percent 6 6 4 3 3" xfId="14240" xr:uid="{00000000-0005-0000-0000-0000F3950000}"/>
    <cellStyle name="Percent 6 6 4 3 4" xfId="25895" xr:uid="{00000000-0005-0000-0000-0000F4950000}"/>
    <cellStyle name="Percent 6 6 4 3 5" xfId="39549" xr:uid="{00000000-0005-0000-0000-0000F5950000}"/>
    <cellStyle name="Percent 6 6 4 4" xfId="4919" xr:uid="{00000000-0005-0000-0000-0000F6950000}"/>
    <cellStyle name="Percent 6 6 4 4 2" xfId="20004" xr:uid="{00000000-0005-0000-0000-0000F7950000}"/>
    <cellStyle name="Percent 6 6 4 4 2 2" xfId="31655" xr:uid="{00000000-0005-0000-0000-0000F8950000}"/>
    <cellStyle name="Percent 6 6 4 4 3" xfId="14241" xr:uid="{00000000-0005-0000-0000-0000F9950000}"/>
    <cellStyle name="Percent 6 6 4 4 4" xfId="25896" xr:uid="{00000000-0005-0000-0000-0000FA950000}"/>
    <cellStyle name="Percent 6 6 4 4 5" xfId="39550" xr:uid="{00000000-0005-0000-0000-0000FB950000}"/>
    <cellStyle name="Percent 6 6 4 5" xfId="19999" xr:uid="{00000000-0005-0000-0000-0000FC950000}"/>
    <cellStyle name="Percent 6 6 4 5 2" xfId="31650" xr:uid="{00000000-0005-0000-0000-0000FD950000}"/>
    <cellStyle name="Percent 6 6 4 6" xfId="14236" xr:uid="{00000000-0005-0000-0000-0000FE950000}"/>
    <cellStyle name="Percent 6 6 4 7" xfId="25891" xr:uid="{00000000-0005-0000-0000-0000FF950000}"/>
    <cellStyle name="Percent 6 6 4 8" xfId="39551" xr:uid="{00000000-0005-0000-0000-000000960000}"/>
    <cellStyle name="Percent 6 6 5" xfId="2217" xr:uid="{00000000-0005-0000-0000-000001960000}"/>
    <cellStyle name="Percent 6 6 5 2" xfId="2218" xr:uid="{00000000-0005-0000-0000-000002960000}"/>
    <cellStyle name="Percent 6 6 5 2 2" xfId="4159" xr:uid="{00000000-0005-0000-0000-000003960000}"/>
    <cellStyle name="Percent 6 6 5 2 2 2" xfId="8392" xr:uid="{00000000-0005-0000-0000-000004960000}"/>
    <cellStyle name="Percent 6 6 5 2 2 2 2" xfId="20007" xr:uid="{00000000-0005-0000-0000-000005960000}"/>
    <cellStyle name="Percent 6 6 5 2 2 2 3" xfId="31658" xr:uid="{00000000-0005-0000-0000-000006960000}"/>
    <cellStyle name="Percent 6 6 5 2 2 2 4" xfId="39552" xr:uid="{00000000-0005-0000-0000-000007960000}"/>
    <cellStyle name="Percent 6 6 5 2 2 3" xfId="14244" xr:uid="{00000000-0005-0000-0000-000008960000}"/>
    <cellStyle name="Percent 6 6 5 2 2 4" xfId="25899" xr:uid="{00000000-0005-0000-0000-000009960000}"/>
    <cellStyle name="Percent 6 6 5 2 2 5" xfId="39553" xr:uid="{00000000-0005-0000-0000-00000A960000}"/>
    <cellStyle name="Percent 6 6 5 2 3" xfId="6514" xr:uid="{00000000-0005-0000-0000-00000B960000}"/>
    <cellStyle name="Percent 6 6 5 2 3 2" xfId="20008" xr:uid="{00000000-0005-0000-0000-00000C960000}"/>
    <cellStyle name="Percent 6 6 5 2 3 2 2" xfId="31659" xr:uid="{00000000-0005-0000-0000-00000D960000}"/>
    <cellStyle name="Percent 6 6 5 2 3 3" xfId="14245" xr:uid="{00000000-0005-0000-0000-00000E960000}"/>
    <cellStyle name="Percent 6 6 5 2 3 4" xfId="25900" xr:uid="{00000000-0005-0000-0000-00000F960000}"/>
    <cellStyle name="Percent 6 6 5 2 3 5" xfId="39554" xr:uid="{00000000-0005-0000-0000-000010960000}"/>
    <cellStyle name="Percent 6 6 5 2 4" xfId="20006" xr:uid="{00000000-0005-0000-0000-000011960000}"/>
    <cellStyle name="Percent 6 6 5 2 4 2" xfId="31657" xr:uid="{00000000-0005-0000-0000-000012960000}"/>
    <cellStyle name="Percent 6 6 5 2 5" xfId="14243" xr:uid="{00000000-0005-0000-0000-000013960000}"/>
    <cellStyle name="Percent 6 6 5 2 6" xfId="25898" xr:uid="{00000000-0005-0000-0000-000014960000}"/>
    <cellStyle name="Percent 6 6 5 2 7" xfId="39555" xr:uid="{00000000-0005-0000-0000-000015960000}"/>
    <cellStyle name="Percent 6 6 5 3" xfId="4158" xr:uid="{00000000-0005-0000-0000-000016960000}"/>
    <cellStyle name="Percent 6 6 5 3 2" xfId="8391" xr:uid="{00000000-0005-0000-0000-000017960000}"/>
    <cellStyle name="Percent 6 6 5 3 2 2" xfId="20009" xr:uid="{00000000-0005-0000-0000-000018960000}"/>
    <cellStyle name="Percent 6 6 5 3 2 3" xfId="31660" xr:uid="{00000000-0005-0000-0000-000019960000}"/>
    <cellStyle name="Percent 6 6 5 3 2 4" xfId="39556" xr:uid="{00000000-0005-0000-0000-00001A960000}"/>
    <cellStyle name="Percent 6 6 5 3 3" xfId="14246" xr:uid="{00000000-0005-0000-0000-00001B960000}"/>
    <cellStyle name="Percent 6 6 5 3 4" xfId="25901" xr:uid="{00000000-0005-0000-0000-00001C960000}"/>
    <cellStyle name="Percent 6 6 5 3 5" xfId="39557" xr:uid="{00000000-0005-0000-0000-00001D960000}"/>
    <cellStyle name="Percent 6 6 5 4" xfId="5370" xr:uid="{00000000-0005-0000-0000-00001E960000}"/>
    <cellStyle name="Percent 6 6 5 4 2" xfId="20010" xr:uid="{00000000-0005-0000-0000-00001F960000}"/>
    <cellStyle name="Percent 6 6 5 4 2 2" xfId="31661" xr:uid="{00000000-0005-0000-0000-000020960000}"/>
    <cellStyle name="Percent 6 6 5 4 3" xfId="14247" xr:uid="{00000000-0005-0000-0000-000021960000}"/>
    <cellStyle name="Percent 6 6 5 4 4" xfId="25902" xr:uid="{00000000-0005-0000-0000-000022960000}"/>
    <cellStyle name="Percent 6 6 5 4 5" xfId="39558" xr:uid="{00000000-0005-0000-0000-000023960000}"/>
    <cellStyle name="Percent 6 6 5 5" xfId="20005" xr:uid="{00000000-0005-0000-0000-000024960000}"/>
    <cellStyle name="Percent 6 6 5 5 2" xfId="31656" xr:uid="{00000000-0005-0000-0000-000025960000}"/>
    <cellStyle name="Percent 6 6 5 6" xfId="14242" xr:uid="{00000000-0005-0000-0000-000026960000}"/>
    <cellStyle name="Percent 6 6 5 7" xfId="25897" xr:uid="{00000000-0005-0000-0000-000027960000}"/>
    <cellStyle name="Percent 6 6 5 8" xfId="39559" xr:uid="{00000000-0005-0000-0000-000028960000}"/>
    <cellStyle name="Percent 6 6 6" xfId="2219" xr:uid="{00000000-0005-0000-0000-000029960000}"/>
    <cellStyle name="Percent 6 6 6 2" xfId="4160" xr:uid="{00000000-0005-0000-0000-00002A960000}"/>
    <cellStyle name="Percent 6 6 6 2 2" xfId="8393" xr:uid="{00000000-0005-0000-0000-00002B960000}"/>
    <cellStyle name="Percent 6 6 6 2 2 2" xfId="20012" xr:uid="{00000000-0005-0000-0000-00002C960000}"/>
    <cellStyle name="Percent 6 6 6 2 2 3" xfId="31663" xr:uid="{00000000-0005-0000-0000-00002D960000}"/>
    <cellStyle name="Percent 6 6 6 2 2 4" xfId="39560" xr:uid="{00000000-0005-0000-0000-00002E960000}"/>
    <cellStyle name="Percent 6 6 6 2 3" xfId="14249" xr:uid="{00000000-0005-0000-0000-00002F960000}"/>
    <cellStyle name="Percent 6 6 6 2 4" xfId="25904" xr:uid="{00000000-0005-0000-0000-000030960000}"/>
    <cellStyle name="Percent 6 6 6 2 5" xfId="39561" xr:uid="{00000000-0005-0000-0000-000031960000}"/>
    <cellStyle name="Percent 6 6 6 3" xfId="6515" xr:uid="{00000000-0005-0000-0000-000032960000}"/>
    <cellStyle name="Percent 6 6 6 3 2" xfId="20013" xr:uid="{00000000-0005-0000-0000-000033960000}"/>
    <cellStyle name="Percent 6 6 6 3 2 2" xfId="31664" xr:uid="{00000000-0005-0000-0000-000034960000}"/>
    <cellStyle name="Percent 6 6 6 3 3" xfId="14250" xr:uid="{00000000-0005-0000-0000-000035960000}"/>
    <cellStyle name="Percent 6 6 6 3 4" xfId="25905" xr:uid="{00000000-0005-0000-0000-000036960000}"/>
    <cellStyle name="Percent 6 6 6 3 5" xfId="39562" xr:uid="{00000000-0005-0000-0000-000037960000}"/>
    <cellStyle name="Percent 6 6 6 4" xfId="20011" xr:uid="{00000000-0005-0000-0000-000038960000}"/>
    <cellStyle name="Percent 6 6 6 4 2" xfId="31662" xr:uid="{00000000-0005-0000-0000-000039960000}"/>
    <cellStyle name="Percent 6 6 6 5" xfId="14248" xr:uid="{00000000-0005-0000-0000-00003A960000}"/>
    <cellStyle name="Percent 6 6 6 6" xfId="25903" xr:uid="{00000000-0005-0000-0000-00003B960000}"/>
    <cellStyle name="Percent 6 6 6 7" xfId="39563" xr:uid="{00000000-0005-0000-0000-00003C960000}"/>
    <cellStyle name="Percent 6 6 7" xfId="4145" xr:uid="{00000000-0005-0000-0000-00003D960000}"/>
    <cellStyle name="Percent 6 6 7 2" xfId="8378" xr:uid="{00000000-0005-0000-0000-00003E960000}"/>
    <cellStyle name="Percent 6 6 7 2 2" xfId="20014" xr:uid="{00000000-0005-0000-0000-00003F960000}"/>
    <cellStyle name="Percent 6 6 7 2 3" xfId="31665" xr:uid="{00000000-0005-0000-0000-000040960000}"/>
    <cellStyle name="Percent 6 6 7 2 4" xfId="39564" xr:uid="{00000000-0005-0000-0000-000041960000}"/>
    <cellStyle name="Percent 6 6 7 3" xfId="14251" xr:uid="{00000000-0005-0000-0000-000042960000}"/>
    <cellStyle name="Percent 6 6 7 4" xfId="25906" xr:uid="{00000000-0005-0000-0000-000043960000}"/>
    <cellStyle name="Percent 6 6 7 5" xfId="39565" xr:uid="{00000000-0005-0000-0000-000044960000}"/>
    <cellStyle name="Percent 6 6 8" xfId="4677" xr:uid="{00000000-0005-0000-0000-000045960000}"/>
    <cellStyle name="Percent 6 6 8 2" xfId="20015" xr:uid="{00000000-0005-0000-0000-000046960000}"/>
    <cellStyle name="Percent 6 6 8 2 2" xfId="31666" xr:uid="{00000000-0005-0000-0000-000047960000}"/>
    <cellStyle name="Percent 6 6 8 3" xfId="14252" xr:uid="{00000000-0005-0000-0000-000048960000}"/>
    <cellStyle name="Percent 6 6 8 4" xfId="25907" xr:uid="{00000000-0005-0000-0000-000049960000}"/>
    <cellStyle name="Percent 6 6 8 5" xfId="39566" xr:uid="{00000000-0005-0000-0000-00004A960000}"/>
    <cellStyle name="Percent 6 6 9" xfId="19968" xr:uid="{00000000-0005-0000-0000-00004B960000}"/>
    <cellStyle name="Percent 6 6 9 2" xfId="31619" xr:uid="{00000000-0005-0000-0000-00004C960000}"/>
    <cellStyle name="Percent 6 7" xfId="2220" xr:uid="{00000000-0005-0000-0000-00004D960000}"/>
    <cellStyle name="Percent 6 7 10" xfId="14253" xr:uid="{00000000-0005-0000-0000-00004E960000}"/>
    <cellStyle name="Percent 6 7 11" xfId="25908" xr:uid="{00000000-0005-0000-0000-00004F960000}"/>
    <cellStyle name="Percent 6 7 12" xfId="39567" xr:uid="{00000000-0005-0000-0000-000050960000}"/>
    <cellStyle name="Percent 6 7 2" xfId="2221" xr:uid="{00000000-0005-0000-0000-000051960000}"/>
    <cellStyle name="Percent 6 7 2 10" xfId="25909" xr:uid="{00000000-0005-0000-0000-000052960000}"/>
    <cellStyle name="Percent 6 7 2 11" xfId="39568" xr:uid="{00000000-0005-0000-0000-000053960000}"/>
    <cellStyle name="Percent 6 7 2 2" xfId="2222" xr:uid="{00000000-0005-0000-0000-000054960000}"/>
    <cellStyle name="Percent 6 7 2 2 2" xfId="2223" xr:uid="{00000000-0005-0000-0000-000055960000}"/>
    <cellStyle name="Percent 6 7 2 2 2 2" xfId="4164" xr:uid="{00000000-0005-0000-0000-000056960000}"/>
    <cellStyle name="Percent 6 7 2 2 2 2 2" xfId="8397" xr:uid="{00000000-0005-0000-0000-000057960000}"/>
    <cellStyle name="Percent 6 7 2 2 2 2 2 2" xfId="20020" xr:uid="{00000000-0005-0000-0000-000058960000}"/>
    <cellStyle name="Percent 6 7 2 2 2 2 2 3" xfId="31671" xr:uid="{00000000-0005-0000-0000-000059960000}"/>
    <cellStyle name="Percent 6 7 2 2 2 2 2 4" xfId="39569" xr:uid="{00000000-0005-0000-0000-00005A960000}"/>
    <cellStyle name="Percent 6 7 2 2 2 2 3" xfId="14257" xr:uid="{00000000-0005-0000-0000-00005B960000}"/>
    <cellStyle name="Percent 6 7 2 2 2 2 4" xfId="25912" xr:uid="{00000000-0005-0000-0000-00005C960000}"/>
    <cellStyle name="Percent 6 7 2 2 2 2 5" xfId="39570" xr:uid="{00000000-0005-0000-0000-00005D960000}"/>
    <cellStyle name="Percent 6 7 2 2 2 3" xfId="6516" xr:uid="{00000000-0005-0000-0000-00005E960000}"/>
    <cellStyle name="Percent 6 7 2 2 2 3 2" xfId="20021" xr:uid="{00000000-0005-0000-0000-00005F960000}"/>
    <cellStyle name="Percent 6 7 2 2 2 3 2 2" xfId="31672" xr:uid="{00000000-0005-0000-0000-000060960000}"/>
    <cellStyle name="Percent 6 7 2 2 2 3 3" xfId="14258" xr:uid="{00000000-0005-0000-0000-000061960000}"/>
    <cellStyle name="Percent 6 7 2 2 2 3 4" xfId="25913" xr:uid="{00000000-0005-0000-0000-000062960000}"/>
    <cellStyle name="Percent 6 7 2 2 2 3 5" xfId="39571" xr:uid="{00000000-0005-0000-0000-000063960000}"/>
    <cellStyle name="Percent 6 7 2 2 2 4" xfId="20019" xr:uid="{00000000-0005-0000-0000-000064960000}"/>
    <cellStyle name="Percent 6 7 2 2 2 4 2" xfId="31670" xr:uid="{00000000-0005-0000-0000-000065960000}"/>
    <cellStyle name="Percent 6 7 2 2 2 5" xfId="14256" xr:uid="{00000000-0005-0000-0000-000066960000}"/>
    <cellStyle name="Percent 6 7 2 2 2 6" xfId="25911" xr:uid="{00000000-0005-0000-0000-000067960000}"/>
    <cellStyle name="Percent 6 7 2 2 2 7" xfId="39572" xr:uid="{00000000-0005-0000-0000-000068960000}"/>
    <cellStyle name="Percent 6 7 2 2 3" xfId="4163" xr:uid="{00000000-0005-0000-0000-000069960000}"/>
    <cellStyle name="Percent 6 7 2 2 3 2" xfId="8396" xr:uid="{00000000-0005-0000-0000-00006A960000}"/>
    <cellStyle name="Percent 6 7 2 2 3 2 2" xfId="20022" xr:uid="{00000000-0005-0000-0000-00006B960000}"/>
    <cellStyle name="Percent 6 7 2 2 3 2 3" xfId="31673" xr:uid="{00000000-0005-0000-0000-00006C960000}"/>
    <cellStyle name="Percent 6 7 2 2 3 2 4" xfId="39573" xr:uid="{00000000-0005-0000-0000-00006D960000}"/>
    <cellStyle name="Percent 6 7 2 2 3 3" xfId="14259" xr:uid="{00000000-0005-0000-0000-00006E960000}"/>
    <cellStyle name="Percent 6 7 2 2 3 4" xfId="25914" xr:uid="{00000000-0005-0000-0000-00006F960000}"/>
    <cellStyle name="Percent 6 7 2 2 3 5" xfId="39574" xr:uid="{00000000-0005-0000-0000-000070960000}"/>
    <cellStyle name="Percent 6 7 2 2 4" xfId="5262" xr:uid="{00000000-0005-0000-0000-000071960000}"/>
    <cellStyle name="Percent 6 7 2 2 4 2" xfId="20023" xr:uid="{00000000-0005-0000-0000-000072960000}"/>
    <cellStyle name="Percent 6 7 2 2 4 2 2" xfId="31674" xr:uid="{00000000-0005-0000-0000-000073960000}"/>
    <cellStyle name="Percent 6 7 2 2 4 3" xfId="14260" xr:uid="{00000000-0005-0000-0000-000074960000}"/>
    <cellStyle name="Percent 6 7 2 2 4 4" xfId="25915" xr:uid="{00000000-0005-0000-0000-000075960000}"/>
    <cellStyle name="Percent 6 7 2 2 4 5" xfId="39575" xr:uid="{00000000-0005-0000-0000-000076960000}"/>
    <cellStyle name="Percent 6 7 2 2 5" xfId="20018" xr:uid="{00000000-0005-0000-0000-000077960000}"/>
    <cellStyle name="Percent 6 7 2 2 5 2" xfId="31669" xr:uid="{00000000-0005-0000-0000-000078960000}"/>
    <cellStyle name="Percent 6 7 2 2 6" xfId="14255" xr:uid="{00000000-0005-0000-0000-000079960000}"/>
    <cellStyle name="Percent 6 7 2 2 7" xfId="25910" xr:uid="{00000000-0005-0000-0000-00007A960000}"/>
    <cellStyle name="Percent 6 7 2 2 8" xfId="39576" xr:uid="{00000000-0005-0000-0000-00007B960000}"/>
    <cellStyle name="Percent 6 7 2 3" xfId="2224" xr:uid="{00000000-0005-0000-0000-00007C960000}"/>
    <cellStyle name="Percent 6 7 2 3 2" xfId="2225" xr:uid="{00000000-0005-0000-0000-00007D960000}"/>
    <cellStyle name="Percent 6 7 2 3 2 2" xfId="4166" xr:uid="{00000000-0005-0000-0000-00007E960000}"/>
    <cellStyle name="Percent 6 7 2 3 2 2 2" xfId="8399" xr:uid="{00000000-0005-0000-0000-00007F960000}"/>
    <cellStyle name="Percent 6 7 2 3 2 2 2 2" xfId="20026" xr:uid="{00000000-0005-0000-0000-000080960000}"/>
    <cellStyle name="Percent 6 7 2 3 2 2 2 3" xfId="31677" xr:uid="{00000000-0005-0000-0000-000081960000}"/>
    <cellStyle name="Percent 6 7 2 3 2 2 2 4" xfId="39577" xr:uid="{00000000-0005-0000-0000-000082960000}"/>
    <cellStyle name="Percent 6 7 2 3 2 2 3" xfId="14263" xr:uid="{00000000-0005-0000-0000-000083960000}"/>
    <cellStyle name="Percent 6 7 2 3 2 2 4" xfId="25918" xr:uid="{00000000-0005-0000-0000-000084960000}"/>
    <cellStyle name="Percent 6 7 2 3 2 2 5" xfId="39578" xr:uid="{00000000-0005-0000-0000-000085960000}"/>
    <cellStyle name="Percent 6 7 2 3 2 3" xfId="6517" xr:uid="{00000000-0005-0000-0000-000086960000}"/>
    <cellStyle name="Percent 6 7 2 3 2 3 2" xfId="20027" xr:uid="{00000000-0005-0000-0000-000087960000}"/>
    <cellStyle name="Percent 6 7 2 3 2 3 2 2" xfId="31678" xr:uid="{00000000-0005-0000-0000-000088960000}"/>
    <cellStyle name="Percent 6 7 2 3 2 3 3" xfId="14264" xr:uid="{00000000-0005-0000-0000-000089960000}"/>
    <cellStyle name="Percent 6 7 2 3 2 3 4" xfId="25919" xr:uid="{00000000-0005-0000-0000-00008A960000}"/>
    <cellStyle name="Percent 6 7 2 3 2 3 5" xfId="39579" xr:uid="{00000000-0005-0000-0000-00008B960000}"/>
    <cellStyle name="Percent 6 7 2 3 2 4" xfId="20025" xr:uid="{00000000-0005-0000-0000-00008C960000}"/>
    <cellStyle name="Percent 6 7 2 3 2 4 2" xfId="31676" xr:uid="{00000000-0005-0000-0000-00008D960000}"/>
    <cellStyle name="Percent 6 7 2 3 2 5" xfId="14262" xr:uid="{00000000-0005-0000-0000-00008E960000}"/>
    <cellStyle name="Percent 6 7 2 3 2 6" xfId="25917" xr:uid="{00000000-0005-0000-0000-00008F960000}"/>
    <cellStyle name="Percent 6 7 2 3 2 7" xfId="39580" xr:uid="{00000000-0005-0000-0000-000090960000}"/>
    <cellStyle name="Percent 6 7 2 3 3" xfId="4165" xr:uid="{00000000-0005-0000-0000-000091960000}"/>
    <cellStyle name="Percent 6 7 2 3 3 2" xfId="8398" xr:uid="{00000000-0005-0000-0000-000092960000}"/>
    <cellStyle name="Percent 6 7 2 3 3 2 2" xfId="20028" xr:uid="{00000000-0005-0000-0000-000093960000}"/>
    <cellStyle name="Percent 6 7 2 3 3 2 3" xfId="31679" xr:uid="{00000000-0005-0000-0000-000094960000}"/>
    <cellStyle name="Percent 6 7 2 3 3 2 4" xfId="39581" xr:uid="{00000000-0005-0000-0000-000095960000}"/>
    <cellStyle name="Percent 6 7 2 3 3 3" xfId="14265" xr:uid="{00000000-0005-0000-0000-000096960000}"/>
    <cellStyle name="Percent 6 7 2 3 3 4" xfId="25920" xr:uid="{00000000-0005-0000-0000-000097960000}"/>
    <cellStyle name="Percent 6 7 2 3 3 5" xfId="39582" xr:uid="{00000000-0005-0000-0000-000098960000}"/>
    <cellStyle name="Percent 6 7 2 3 4" xfId="5020" xr:uid="{00000000-0005-0000-0000-000099960000}"/>
    <cellStyle name="Percent 6 7 2 3 4 2" xfId="20029" xr:uid="{00000000-0005-0000-0000-00009A960000}"/>
    <cellStyle name="Percent 6 7 2 3 4 2 2" xfId="31680" xr:uid="{00000000-0005-0000-0000-00009B960000}"/>
    <cellStyle name="Percent 6 7 2 3 4 3" xfId="14266" xr:uid="{00000000-0005-0000-0000-00009C960000}"/>
    <cellStyle name="Percent 6 7 2 3 4 4" xfId="25921" xr:uid="{00000000-0005-0000-0000-00009D960000}"/>
    <cellStyle name="Percent 6 7 2 3 4 5" xfId="39583" xr:uid="{00000000-0005-0000-0000-00009E960000}"/>
    <cellStyle name="Percent 6 7 2 3 5" xfId="20024" xr:uid="{00000000-0005-0000-0000-00009F960000}"/>
    <cellStyle name="Percent 6 7 2 3 5 2" xfId="31675" xr:uid="{00000000-0005-0000-0000-0000A0960000}"/>
    <cellStyle name="Percent 6 7 2 3 6" xfId="14261" xr:uid="{00000000-0005-0000-0000-0000A1960000}"/>
    <cellStyle name="Percent 6 7 2 3 7" xfId="25916" xr:uid="{00000000-0005-0000-0000-0000A2960000}"/>
    <cellStyle name="Percent 6 7 2 3 8" xfId="39584" xr:uid="{00000000-0005-0000-0000-0000A3960000}"/>
    <cellStyle name="Percent 6 7 2 4" xfId="2226" xr:uid="{00000000-0005-0000-0000-0000A4960000}"/>
    <cellStyle name="Percent 6 7 2 4 2" xfId="2227" xr:uid="{00000000-0005-0000-0000-0000A5960000}"/>
    <cellStyle name="Percent 6 7 2 4 2 2" xfId="4168" xr:uid="{00000000-0005-0000-0000-0000A6960000}"/>
    <cellStyle name="Percent 6 7 2 4 2 2 2" xfId="8401" xr:uid="{00000000-0005-0000-0000-0000A7960000}"/>
    <cellStyle name="Percent 6 7 2 4 2 2 2 2" xfId="20032" xr:uid="{00000000-0005-0000-0000-0000A8960000}"/>
    <cellStyle name="Percent 6 7 2 4 2 2 2 3" xfId="31683" xr:uid="{00000000-0005-0000-0000-0000A9960000}"/>
    <cellStyle name="Percent 6 7 2 4 2 2 2 4" xfId="39585" xr:uid="{00000000-0005-0000-0000-0000AA960000}"/>
    <cellStyle name="Percent 6 7 2 4 2 2 3" xfId="14269" xr:uid="{00000000-0005-0000-0000-0000AB960000}"/>
    <cellStyle name="Percent 6 7 2 4 2 2 4" xfId="25924" xr:uid="{00000000-0005-0000-0000-0000AC960000}"/>
    <cellStyle name="Percent 6 7 2 4 2 2 5" xfId="39586" xr:uid="{00000000-0005-0000-0000-0000AD960000}"/>
    <cellStyle name="Percent 6 7 2 4 2 3" xfId="6518" xr:uid="{00000000-0005-0000-0000-0000AE960000}"/>
    <cellStyle name="Percent 6 7 2 4 2 3 2" xfId="20033" xr:uid="{00000000-0005-0000-0000-0000AF960000}"/>
    <cellStyle name="Percent 6 7 2 4 2 3 2 2" xfId="31684" xr:uid="{00000000-0005-0000-0000-0000B0960000}"/>
    <cellStyle name="Percent 6 7 2 4 2 3 3" xfId="14270" xr:uid="{00000000-0005-0000-0000-0000B1960000}"/>
    <cellStyle name="Percent 6 7 2 4 2 3 4" xfId="25925" xr:uid="{00000000-0005-0000-0000-0000B2960000}"/>
    <cellStyle name="Percent 6 7 2 4 2 3 5" xfId="39587" xr:uid="{00000000-0005-0000-0000-0000B3960000}"/>
    <cellStyle name="Percent 6 7 2 4 2 4" xfId="20031" xr:uid="{00000000-0005-0000-0000-0000B4960000}"/>
    <cellStyle name="Percent 6 7 2 4 2 4 2" xfId="31682" xr:uid="{00000000-0005-0000-0000-0000B5960000}"/>
    <cellStyle name="Percent 6 7 2 4 2 5" xfId="14268" xr:uid="{00000000-0005-0000-0000-0000B6960000}"/>
    <cellStyle name="Percent 6 7 2 4 2 6" xfId="25923" xr:uid="{00000000-0005-0000-0000-0000B7960000}"/>
    <cellStyle name="Percent 6 7 2 4 2 7" xfId="39588" xr:uid="{00000000-0005-0000-0000-0000B8960000}"/>
    <cellStyle name="Percent 6 7 2 4 3" xfId="4167" xr:uid="{00000000-0005-0000-0000-0000B9960000}"/>
    <cellStyle name="Percent 6 7 2 4 3 2" xfId="8400" xr:uid="{00000000-0005-0000-0000-0000BA960000}"/>
    <cellStyle name="Percent 6 7 2 4 3 2 2" xfId="20034" xr:uid="{00000000-0005-0000-0000-0000BB960000}"/>
    <cellStyle name="Percent 6 7 2 4 3 2 3" xfId="31685" xr:uid="{00000000-0005-0000-0000-0000BC960000}"/>
    <cellStyle name="Percent 6 7 2 4 3 2 4" xfId="39589" xr:uid="{00000000-0005-0000-0000-0000BD960000}"/>
    <cellStyle name="Percent 6 7 2 4 3 3" xfId="14271" xr:uid="{00000000-0005-0000-0000-0000BE960000}"/>
    <cellStyle name="Percent 6 7 2 4 3 4" xfId="25926" xr:uid="{00000000-0005-0000-0000-0000BF960000}"/>
    <cellStyle name="Percent 6 7 2 4 3 5" xfId="39590" xr:uid="{00000000-0005-0000-0000-0000C0960000}"/>
    <cellStyle name="Percent 6 7 2 4 4" xfId="5471" xr:uid="{00000000-0005-0000-0000-0000C1960000}"/>
    <cellStyle name="Percent 6 7 2 4 4 2" xfId="20035" xr:uid="{00000000-0005-0000-0000-0000C2960000}"/>
    <cellStyle name="Percent 6 7 2 4 4 2 2" xfId="31686" xr:uid="{00000000-0005-0000-0000-0000C3960000}"/>
    <cellStyle name="Percent 6 7 2 4 4 3" xfId="14272" xr:uid="{00000000-0005-0000-0000-0000C4960000}"/>
    <cellStyle name="Percent 6 7 2 4 4 4" xfId="25927" xr:uid="{00000000-0005-0000-0000-0000C5960000}"/>
    <cellStyle name="Percent 6 7 2 4 4 5" xfId="39591" xr:uid="{00000000-0005-0000-0000-0000C6960000}"/>
    <cellStyle name="Percent 6 7 2 4 5" xfId="20030" xr:uid="{00000000-0005-0000-0000-0000C7960000}"/>
    <cellStyle name="Percent 6 7 2 4 5 2" xfId="31681" xr:uid="{00000000-0005-0000-0000-0000C8960000}"/>
    <cellStyle name="Percent 6 7 2 4 6" xfId="14267" xr:uid="{00000000-0005-0000-0000-0000C9960000}"/>
    <cellStyle name="Percent 6 7 2 4 7" xfId="25922" xr:uid="{00000000-0005-0000-0000-0000CA960000}"/>
    <cellStyle name="Percent 6 7 2 4 8" xfId="39592" xr:uid="{00000000-0005-0000-0000-0000CB960000}"/>
    <cellStyle name="Percent 6 7 2 5" xfId="2228" xr:uid="{00000000-0005-0000-0000-0000CC960000}"/>
    <cellStyle name="Percent 6 7 2 5 2" xfId="4169" xr:uid="{00000000-0005-0000-0000-0000CD960000}"/>
    <cellStyle name="Percent 6 7 2 5 2 2" xfId="8402" xr:uid="{00000000-0005-0000-0000-0000CE960000}"/>
    <cellStyle name="Percent 6 7 2 5 2 2 2" xfId="20037" xr:uid="{00000000-0005-0000-0000-0000CF960000}"/>
    <cellStyle name="Percent 6 7 2 5 2 2 3" xfId="31688" xr:uid="{00000000-0005-0000-0000-0000D0960000}"/>
    <cellStyle name="Percent 6 7 2 5 2 2 4" xfId="39593" xr:uid="{00000000-0005-0000-0000-0000D1960000}"/>
    <cellStyle name="Percent 6 7 2 5 2 3" xfId="14274" xr:uid="{00000000-0005-0000-0000-0000D2960000}"/>
    <cellStyle name="Percent 6 7 2 5 2 4" xfId="25929" xr:uid="{00000000-0005-0000-0000-0000D3960000}"/>
    <cellStyle name="Percent 6 7 2 5 2 5" xfId="39594" xr:uid="{00000000-0005-0000-0000-0000D4960000}"/>
    <cellStyle name="Percent 6 7 2 5 3" xfId="6519" xr:uid="{00000000-0005-0000-0000-0000D5960000}"/>
    <cellStyle name="Percent 6 7 2 5 3 2" xfId="20038" xr:uid="{00000000-0005-0000-0000-0000D6960000}"/>
    <cellStyle name="Percent 6 7 2 5 3 2 2" xfId="31689" xr:uid="{00000000-0005-0000-0000-0000D7960000}"/>
    <cellStyle name="Percent 6 7 2 5 3 3" xfId="14275" xr:uid="{00000000-0005-0000-0000-0000D8960000}"/>
    <cellStyle name="Percent 6 7 2 5 3 4" xfId="25930" xr:uid="{00000000-0005-0000-0000-0000D9960000}"/>
    <cellStyle name="Percent 6 7 2 5 3 5" xfId="39595" xr:uid="{00000000-0005-0000-0000-0000DA960000}"/>
    <cellStyle name="Percent 6 7 2 5 4" xfId="20036" xr:uid="{00000000-0005-0000-0000-0000DB960000}"/>
    <cellStyle name="Percent 6 7 2 5 4 2" xfId="31687" xr:uid="{00000000-0005-0000-0000-0000DC960000}"/>
    <cellStyle name="Percent 6 7 2 5 5" xfId="14273" xr:uid="{00000000-0005-0000-0000-0000DD960000}"/>
    <cellStyle name="Percent 6 7 2 5 6" xfId="25928" xr:uid="{00000000-0005-0000-0000-0000DE960000}"/>
    <cellStyle name="Percent 6 7 2 5 7" xfId="39596" xr:uid="{00000000-0005-0000-0000-0000DF960000}"/>
    <cellStyle name="Percent 6 7 2 6" xfId="4162" xr:uid="{00000000-0005-0000-0000-0000E0960000}"/>
    <cellStyle name="Percent 6 7 2 6 2" xfId="8395" xr:uid="{00000000-0005-0000-0000-0000E1960000}"/>
    <cellStyle name="Percent 6 7 2 6 2 2" xfId="20039" xr:uid="{00000000-0005-0000-0000-0000E2960000}"/>
    <cellStyle name="Percent 6 7 2 6 2 3" xfId="31690" xr:uid="{00000000-0005-0000-0000-0000E3960000}"/>
    <cellStyle name="Percent 6 7 2 6 2 4" xfId="39597" xr:uid="{00000000-0005-0000-0000-0000E4960000}"/>
    <cellStyle name="Percent 6 7 2 6 3" xfId="14276" xr:uid="{00000000-0005-0000-0000-0000E5960000}"/>
    <cellStyle name="Percent 6 7 2 6 4" xfId="25931" xr:uid="{00000000-0005-0000-0000-0000E6960000}"/>
    <cellStyle name="Percent 6 7 2 6 5" xfId="39598" xr:uid="{00000000-0005-0000-0000-0000E7960000}"/>
    <cellStyle name="Percent 6 7 2 7" xfId="4778" xr:uid="{00000000-0005-0000-0000-0000E8960000}"/>
    <cellStyle name="Percent 6 7 2 7 2" xfId="20040" xr:uid="{00000000-0005-0000-0000-0000E9960000}"/>
    <cellStyle name="Percent 6 7 2 7 2 2" xfId="31691" xr:uid="{00000000-0005-0000-0000-0000EA960000}"/>
    <cellStyle name="Percent 6 7 2 7 3" xfId="14277" xr:uid="{00000000-0005-0000-0000-0000EB960000}"/>
    <cellStyle name="Percent 6 7 2 7 4" xfId="25932" xr:uid="{00000000-0005-0000-0000-0000EC960000}"/>
    <cellStyle name="Percent 6 7 2 7 5" xfId="39599" xr:uid="{00000000-0005-0000-0000-0000ED960000}"/>
    <cellStyle name="Percent 6 7 2 8" xfId="20017" xr:uid="{00000000-0005-0000-0000-0000EE960000}"/>
    <cellStyle name="Percent 6 7 2 8 2" xfId="31668" xr:uid="{00000000-0005-0000-0000-0000EF960000}"/>
    <cellStyle name="Percent 6 7 2 9" xfId="14254" xr:uid="{00000000-0005-0000-0000-0000F0960000}"/>
    <cellStyle name="Percent 6 7 3" xfId="2229" xr:uid="{00000000-0005-0000-0000-0000F1960000}"/>
    <cellStyle name="Percent 6 7 3 2" xfId="2230" xr:uid="{00000000-0005-0000-0000-0000F2960000}"/>
    <cellStyle name="Percent 6 7 3 2 2" xfId="4171" xr:uid="{00000000-0005-0000-0000-0000F3960000}"/>
    <cellStyle name="Percent 6 7 3 2 2 2" xfId="8404" xr:uid="{00000000-0005-0000-0000-0000F4960000}"/>
    <cellStyle name="Percent 6 7 3 2 2 2 2" xfId="20043" xr:uid="{00000000-0005-0000-0000-0000F5960000}"/>
    <cellStyle name="Percent 6 7 3 2 2 2 3" xfId="31694" xr:uid="{00000000-0005-0000-0000-0000F6960000}"/>
    <cellStyle name="Percent 6 7 3 2 2 2 4" xfId="39600" xr:uid="{00000000-0005-0000-0000-0000F7960000}"/>
    <cellStyle name="Percent 6 7 3 2 2 3" xfId="14280" xr:uid="{00000000-0005-0000-0000-0000F8960000}"/>
    <cellStyle name="Percent 6 7 3 2 2 4" xfId="25935" xr:uid="{00000000-0005-0000-0000-0000F9960000}"/>
    <cellStyle name="Percent 6 7 3 2 2 5" xfId="39601" xr:uid="{00000000-0005-0000-0000-0000FA960000}"/>
    <cellStyle name="Percent 6 7 3 2 3" xfId="6520" xr:uid="{00000000-0005-0000-0000-0000FB960000}"/>
    <cellStyle name="Percent 6 7 3 2 3 2" xfId="20044" xr:uid="{00000000-0005-0000-0000-0000FC960000}"/>
    <cellStyle name="Percent 6 7 3 2 3 2 2" xfId="31695" xr:uid="{00000000-0005-0000-0000-0000FD960000}"/>
    <cellStyle name="Percent 6 7 3 2 3 3" xfId="14281" xr:uid="{00000000-0005-0000-0000-0000FE960000}"/>
    <cellStyle name="Percent 6 7 3 2 3 4" xfId="25936" xr:uid="{00000000-0005-0000-0000-0000FF960000}"/>
    <cellStyle name="Percent 6 7 3 2 3 5" xfId="39602" xr:uid="{00000000-0005-0000-0000-000000970000}"/>
    <cellStyle name="Percent 6 7 3 2 4" xfId="20042" xr:uid="{00000000-0005-0000-0000-000001970000}"/>
    <cellStyle name="Percent 6 7 3 2 4 2" xfId="31693" xr:uid="{00000000-0005-0000-0000-000002970000}"/>
    <cellStyle name="Percent 6 7 3 2 5" xfId="14279" xr:uid="{00000000-0005-0000-0000-000003970000}"/>
    <cellStyle name="Percent 6 7 3 2 6" xfId="25934" xr:uid="{00000000-0005-0000-0000-000004970000}"/>
    <cellStyle name="Percent 6 7 3 2 7" xfId="39603" xr:uid="{00000000-0005-0000-0000-000005970000}"/>
    <cellStyle name="Percent 6 7 3 3" xfId="4170" xr:uid="{00000000-0005-0000-0000-000006970000}"/>
    <cellStyle name="Percent 6 7 3 3 2" xfId="8403" xr:uid="{00000000-0005-0000-0000-000007970000}"/>
    <cellStyle name="Percent 6 7 3 3 2 2" xfId="20045" xr:uid="{00000000-0005-0000-0000-000008970000}"/>
    <cellStyle name="Percent 6 7 3 3 2 3" xfId="31696" xr:uid="{00000000-0005-0000-0000-000009970000}"/>
    <cellStyle name="Percent 6 7 3 3 2 4" xfId="39604" xr:uid="{00000000-0005-0000-0000-00000A970000}"/>
    <cellStyle name="Percent 6 7 3 3 3" xfId="14282" xr:uid="{00000000-0005-0000-0000-00000B970000}"/>
    <cellStyle name="Percent 6 7 3 3 4" xfId="25937" xr:uid="{00000000-0005-0000-0000-00000C970000}"/>
    <cellStyle name="Percent 6 7 3 3 5" xfId="39605" xr:uid="{00000000-0005-0000-0000-00000D970000}"/>
    <cellStyle name="Percent 6 7 3 4" xfId="5175" xr:uid="{00000000-0005-0000-0000-00000E970000}"/>
    <cellStyle name="Percent 6 7 3 4 2" xfId="20046" xr:uid="{00000000-0005-0000-0000-00000F970000}"/>
    <cellStyle name="Percent 6 7 3 4 2 2" xfId="31697" xr:uid="{00000000-0005-0000-0000-000010970000}"/>
    <cellStyle name="Percent 6 7 3 4 3" xfId="14283" xr:uid="{00000000-0005-0000-0000-000011970000}"/>
    <cellStyle name="Percent 6 7 3 4 4" xfId="25938" xr:uid="{00000000-0005-0000-0000-000012970000}"/>
    <cellStyle name="Percent 6 7 3 4 5" xfId="39606" xr:uid="{00000000-0005-0000-0000-000013970000}"/>
    <cellStyle name="Percent 6 7 3 5" xfId="20041" xr:uid="{00000000-0005-0000-0000-000014970000}"/>
    <cellStyle name="Percent 6 7 3 5 2" xfId="31692" xr:uid="{00000000-0005-0000-0000-000015970000}"/>
    <cellStyle name="Percent 6 7 3 6" xfId="14278" xr:uid="{00000000-0005-0000-0000-000016970000}"/>
    <cellStyle name="Percent 6 7 3 7" xfId="25933" xr:uid="{00000000-0005-0000-0000-000017970000}"/>
    <cellStyle name="Percent 6 7 3 8" xfId="39607" xr:uid="{00000000-0005-0000-0000-000018970000}"/>
    <cellStyle name="Percent 6 7 4" xfId="2231" xr:uid="{00000000-0005-0000-0000-000019970000}"/>
    <cellStyle name="Percent 6 7 4 2" xfId="2232" xr:uid="{00000000-0005-0000-0000-00001A970000}"/>
    <cellStyle name="Percent 6 7 4 2 2" xfId="4173" xr:uid="{00000000-0005-0000-0000-00001B970000}"/>
    <cellStyle name="Percent 6 7 4 2 2 2" xfId="8406" xr:uid="{00000000-0005-0000-0000-00001C970000}"/>
    <cellStyle name="Percent 6 7 4 2 2 2 2" xfId="20049" xr:uid="{00000000-0005-0000-0000-00001D970000}"/>
    <cellStyle name="Percent 6 7 4 2 2 2 3" xfId="31700" xr:uid="{00000000-0005-0000-0000-00001E970000}"/>
    <cellStyle name="Percent 6 7 4 2 2 2 4" xfId="39608" xr:uid="{00000000-0005-0000-0000-00001F970000}"/>
    <cellStyle name="Percent 6 7 4 2 2 3" xfId="14286" xr:uid="{00000000-0005-0000-0000-000020970000}"/>
    <cellStyle name="Percent 6 7 4 2 2 4" xfId="25941" xr:uid="{00000000-0005-0000-0000-000021970000}"/>
    <cellStyle name="Percent 6 7 4 2 2 5" xfId="39609" xr:uid="{00000000-0005-0000-0000-000022970000}"/>
    <cellStyle name="Percent 6 7 4 2 3" xfId="6521" xr:uid="{00000000-0005-0000-0000-000023970000}"/>
    <cellStyle name="Percent 6 7 4 2 3 2" xfId="20050" xr:uid="{00000000-0005-0000-0000-000024970000}"/>
    <cellStyle name="Percent 6 7 4 2 3 2 2" xfId="31701" xr:uid="{00000000-0005-0000-0000-000025970000}"/>
    <cellStyle name="Percent 6 7 4 2 3 3" xfId="14287" xr:uid="{00000000-0005-0000-0000-000026970000}"/>
    <cellStyle name="Percent 6 7 4 2 3 4" xfId="25942" xr:uid="{00000000-0005-0000-0000-000027970000}"/>
    <cellStyle name="Percent 6 7 4 2 3 5" xfId="39610" xr:uid="{00000000-0005-0000-0000-000028970000}"/>
    <cellStyle name="Percent 6 7 4 2 4" xfId="20048" xr:uid="{00000000-0005-0000-0000-000029970000}"/>
    <cellStyle name="Percent 6 7 4 2 4 2" xfId="31699" xr:uid="{00000000-0005-0000-0000-00002A970000}"/>
    <cellStyle name="Percent 6 7 4 2 5" xfId="14285" xr:uid="{00000000-0005-0000-0000-00002B970000}"/>
    <cellStyle name="Percent 6 7 4 2 6" xfId="25940" xr:uid="{00000000-0005-0000-0000-00002C970000}"/>
    <cellStyle name="Percent 6 7 4 2 7" xfId="39611" xr:uid="{00000000-0005-0000-0000-00002D970000}"/>
    <cellStyle name="Percent 6 7 4 3" xfId="4172" xr:uid="{00000000-0005-0000-0000-00002E970000}"/>
    <cellStyle name="Percent 6 7 4 3 2" xfId="8405" xr:uid="{00000000-0005-0000-0000-00002F970000}"/>
    <cellStyle name="Percent 6 7 4 3 2 2" xfId="20051" xr:uid="{00000000-0005-0000-0000-000030970000}"/>
    <cellStyle name="Percent 6 7 4 3 2 3" xfId="31702" xr:uid="{00000000-0005-0000-0000-000031970000}"/>
    <cellStyle name="Percent 6 7 4 3 2 4" xfId="39612" xr:uid="{00000000-0005-0000-0000-000032970000}"/>
    <cellStyle name="Percent 6 7 4 3 3" xfId="14288" xr:uid="{00000000-0005-0000-0000-000033970000}"/>
    <cellStyle name="Percent 6 7 4 3 4" xfId="25943" xr:uid="{00000000-0005-0000-0000-000034970000}"/>
    <cellStyle name="Percent 6 7 4 3 5" xfId="39613" xr:uid="{00000000-0005-0000-0000-000035970000}"/>
    <cellStyle name="Percent 6 7 4 4" xfId="4933" xr:uid="{00000000-0005-0000-0000-000036970000}"/>
    <cellStyle name="Percent 6 7 4 4 2" xfId="20052" xr:uid="{00000000-0005-0000-0000-000037970000}"/>
    <cellStyle name="Percent 6 7 4 4 2 2" xfId="31703" xr:uid="{00000000-0005-0000-0000-000038970000}"/>
    <cellStyle name="Percent 6 7 4 4 3" xfId="14289" xr:uid="{00000000-0005-0000-0000-000039970000}"/>
    <cellStyle name="Percent 6 7 4 4 4" xfId="25944" xr:uid="{00000000-0005-0000-0000-00003A970000}"/>
    <cellStyle name="Percent 6 7 4 4 5" xfId="39614" xr:uid="{00000000-0005-0000-0000-00003B970000}"/>
    <cellStyle name="Percent 6 7 4 5" xfId="20047" xr:uid="{00000000-0005-0000-0000-00003C970000}"/>
    <cellStyle name="Percent 6 7 4 5 2" xfId="31698" xr:uid="{00000000-0005-0000-0000-00003D970000}"/>
    <cellStyle name="Percent 6 7 4 6" xfId="14284" xr:uid="{00000000-0005-0000-0000-00003E970000}"/>
    <cellStyle name="Percent 6 7 4 7" xfId="25939" xr:uid="{00000000-0005-0000-0000-00003F970000}"/>
    <cellStyle name="Percent 6 7 4 8" xfId="39615" xr:uid="{00000000-0005-0000-0000-000040970000}"/>
    <cellStyle name="Percent 6 7 5" xfId="2233" xr:uid="{00000000-0005-0000-0000-000041970000}"/>
    <cellStyle name="Percent 6 7 5 2" xfId="2234" xr:uid="{00000000-0005-0000-0000-000042970000}"/>
    <cellStyle name="Percent 6 7 5 2 2" xfId="4175" xr:uid="{00000000-0005-0000-0000-000043970000}"/>
    <cellStyle name="Percent 6 7 5 2 2 2" xfId="8408" xr:uid="{00000000-0005-0000-0000-000044970000}"/>
    <cellStyle name="Percent 6 7 5 2 2 2 2" xfId="20055" xr:uid="{00000000-0005-0000-0000-000045970000}"/>
    <cellStyle name="Percent 6 7 5 2 2 2 3" xfId="31706" xr:uid="{00000000-0005-0000-0000-000046970000}"/>
    <cellStyle name="Percent 6 7 5 2 2 2 4" xfId="39616" xr:uid="{00000000-0005-0000-0000-000047970000}"/>
    <cellStyle name="Percent 6 7 5 2 2 3" xfId="14292" xr:uid="{00000000-0005-0000-0000-000048970000}"/>
    <cellStyle name="Percent 6 7 5 2 2 4" xfId="25947" xr:uid="{00000000-0005-0000-0000-000049970000}"/>
    <cellStyle name="Percent 6 7 5 2 2 5" xfId="39617" xr:uid="{00000000-0005-0000-0000-00004A970000}"/>
    <cellStyle name="Percent 6 7 5 2 3" xfId="6522" xr:uid="{00000000-0005-0000-0000-00004B970000}"/>
    <cellStyle name="Percent 6 7 5 2 3 2" xfId="20056" xr:uid="{00000000-0005-0000-0000-00004C970000}"/>
    <cellStyle name="Percent 6 7 5 2 3 2 2" xfId="31707" xr:uid="{00000000-0005-0000-0000-00004D970000}"/>
    <cellStyle name="Percent 6 7 5 2 3 3" xfId="14293" xr:uid="{00000000-0005-0000-0000-00004E970000}"/>
    <cellStyle name="Percent 6 7 5 2 3 4" xfId="25948" xr:uid="{00000000-0005-0000-0000-00004F970000}"/>
    <cellStyle name="Percent 6 7 5 2 3 5" xfId="39618" xr:uid="{00000000-0005-0000-0000-000050970000}"/>
    <cellStyle name="Percent 6 7 5 2 4" xfId="20054" xr:uid="{00000000-0005-0000-0000-000051970000}"/>
    <cellStyle name="Percent 6 7 5 2 4 2" xfId="31705" xr:uid="{00000000-0005-0000-0000-000052970000}"/>
    <cellStyle name="Percent 6 7 5 2 5" xfId="14291" xr:uid="{00000000-0005-0000-0000-000053970000}"/>
    <cellStyle name="Percent 6 7 5 2 6" xfId="25946" xr:uid="{00000000-0005-0000-0000-000054970000}"/>
    <cellStyle name="Percent 6 7 5 2 7" xfId="39619" xr:uid="{00000000-0005-0000-0000-000055970000}"/>
    <cellStyle name="Percent 6 7 5 3" xfId="4174" xr:uid="{00000000-0005-0000-0000-000056970000}"/>
    <cellStyle name="Percent 6 7 5 3 2" xfId="8407" xr:uid="{00000000-0005-0000-0000-000057970000}"/>
    <cellStyle name="Percent 6 7 5 3 2 2" xfId="20057" xr:uid="{00000000-0005-0000-0000-000058970000}"/>
    <cellStyle name="Percent 6 7 5 3 2 3" xfId="31708" xr:uid="{00000000-0005-0000-0000-000059970000}"/>
    <cellStyle name="Percent 6 7 5 3 2 4" xfId="39620" xr:uid="{00000000-0005-0000-0000-00005A970000}"/>
    <cellStyle name="Percent 6 7 5 3 3" xfId="14294" xr:uid="{00000000-0005-0000-0000-00005B970000}"/>
    <cellStyle name="Percent 6 7 5 3 4" xfId="25949" xr:uid="{00000000-0005-0000-0000-00005C970000}"/>
    <cellStyle name="Percent 6 7 5 3 5" xfId="39621" xr:uid="{00000000-0005-0000-0000-00005D970000}"/>
    <cellStyle name="Percent 6 7 5 4" xfId="5384" xr:uid="{00000000-0005-0000-0000-00005E970000}"/>
    <cellStyle name="Percent 6 7 5 4 2" xfId="20058" xr:uid="{00000000-0005-0000-0000-00005F970000}"/>
    <cellStyle name="Percent 6 7 5 4 2 2" xfId="31709" xr:uid="{00000000-0005-0000-0000-000060970000}"/>
    <cellStyle name="Percent 6 7 5 4 3" xfId="14295" xr:uid="{00000000-0005-0000-0000-000061970000}"/>
    <cellStyle name="Percent 6 7 5 4 4" xfId="25950" xr:uid="{00000000-0005-0000-0000-000062970000}"/>
    <cellStyle name="Percent 6 7 5 4 5" xfId="39622" xr:uid="{00000000-0005-0000-0000-000063970000}"/>
    <cellStyle name="Percent 6 7 5 5" xfId="20053" xr:uid="{00000000-0005-0000-0000-000064970000}"/>
    <cellStyle name="Percent 6 7 5 5 2" xfId="31704" xr:uid="{00000000-0005-0000-0000-000065970000}"/>
    <cellStyle name="Percent 6 7 5 6" xfId="14290" xr:uid="{00000000-0005-0000-0000-000066970000}"/>
    <cellStyle name="Percent 6 7 5 7" xfId="25945" xr:uid="{00000000-0005-0000-0000-000067970000}"/>
    <cellStyle name="Percent 6 7 5 8" xfId="39623" xr:uid="{00000000-0005-0000-0000-000068970000}"/>
    <cellStyle name="Percent 6 7 6" xfId="2235" xr:uid="{00000000-0005-0000-0000-000069970000}"/>
    <cellStyle name="Percent 6 7 6 2" xfId="4176" xr:uid="{00000000-0005-0000-0000-00006A970000}"/>
    <cellStyle name="Percent 6 7 6 2 2" xfId="8409" xr:uid="{00000000-0005-0000-0000-00006B970000}"/>
    <cellStyle name="Percent 6 7 6 2 2 2" xfId="20060" xr:uid="{00000000-0005-0000-0000-00006C970000}"/>
    <cellStyle name="Percent 6 7 6 2 2 3" xfId="31711" xr:uid="{00000000-0005-0000-0000-00006D970000}"/>
    <cellStyle name="Percent 6 7 6 2 2 4" xfId="39624" xr:uid="{00000000-0005-0000-0000-00006E970000}"/>
    <cellStyle name="Percent 6 7 6 2 3" xfId="14297" xr:uid="{00000000-0005-0000-0000-00006F970000}"/>
    <cellStyle name="Percent 6 7 6 2 4" xfId="25952" xr:uid="{00000000-0005-0000-0000-000070970000}"/>
    <cellStyle name="Percent 6 7 6 2 5" xfId="39625" xr:uid="{00000000-0005-0000-0000-000071970000}"/>
    <cellStyle name="Percent 6 7 6 3" xfId="6523" xr:uid="{00000000-0005-0000-0000-000072970000}"/>
    <cellStyle name="Percent 6 7 6 3 2" xfId="20061" xr:uid="{00000000-0005-0000-0000-000073970000}"/>
    <cellStyle name="Percent 6 7 6 3 2 2" xfId="31712" xr:uid="{00000000-0005-0000-0000-000074970000}"/>
    <cellStyle name="Percent 6 7 6 3 3" xfId="14298" xr:uid="{00000000-0005-0000-0000-000075970000}"/>
    <cellStyle name="Percent 6 7 6 3 4" xfId="25953" xr:uid="{00000000-0005-0000-0000-000076970000}"/>
    <cellStyle name="Percent 6 7 6 3 5" xfId="39626" xr:uid="{00000000-0005-0000-0000-000077970000}"/>
    <cellStyle name="Percent 6 7 6 4" xfId="20059" xr:uid="{00000000-0005-0000-0000-000078970000}"/>
    <cellStyle name="Percent 6 7 6 4 2" xfId="31710" xr:uid="{00000000-0005-0000-0000-000079970000}"/>
    <cellStyle name="Percent 6 7 6 5" xfId="14296" xr:uid="{00000000-0005-0000-0000-00007A970000}"/>
    <cellStyle name="Percent 6 7 6 6" xfId="25951" xr:uid="{00000000-0005-0000-0000-00007B970000}"/>
    <cellStyle name="Percent 6 7 6 7" xfId="39627" xr:uid="{00000000-0005-0000-0000-00007C970000}"/>
    <cellStyle name="Percent 6 7 7" xfId="4161" xr:uid="{00000000-0005-0000-0000-00007D970000}"/>
    <cellStyle name="Percent 6 7 7 2" xfId="8394" xr:uid="{00000000-0005-0000-0000-00007E970000}"/>
    <cellStyle name="Percent 6 7 7 2 2" xfId="20062" xr:uid="{00000000-0005-0000-0000-00007F970000}"/>
    <cellStyle name="Percent 6 7 7 2 3" xfId="31713" xr:uid="{00000000-0005-0000-0000-000080970000}"/>
    <cellStyle name="Percent 6 7 7 2 4" xfId="39628" xr:uid="{00000000-0005-0000-0000-000081970000}"/>
    <cellStyle name="Percent 6 7 7 3" xfId="14299" xr:uid="{00000000-0005-0000-0000-000082970000}"/>
    <cellStyle name="Percent 6 7 7 4" xfId="25954" xr:uid="{00000000-0005-0000-0000-000083970000}"/>
    <cellStyle name="Percent 6 7 7 5" xfId="39629" xr:uid="{00000000-0005-0000-0000-000084970000}"/>
    <cellStyle name="Percent 6 7 8" xfId="4691" xr:uid="{00000000-0005-0000-0000-000085970000}"/>
    <cellStyle name="Percent 6 7 8 2" xfId="20063" xr:uid="{00000000-0005-0000-0000-000086970000}"/>
    <cellStyle name="Percent 6 7 8 2 2" xfId="31714" xr:uid="{00000000-0005-0000-0000-000087970000}"/>
    <cellStyle name="Percent 6 7 8 3" xfId="14300" xr:uid="{00000000-0005-0000-0000-000088970000}"/>
    <cellStyle name="Percent 6 7 8 4" xfId="25955" xr:uid="{00000000-0005-0000-0000-000089970000}"/>
    <cellStyle name="Percent 6 7 8 5" xfId="39630" xr:uid="{00000000-0005-0000-0000-00008A970000}"/>
    <cellStyle name="Percent 6 7 9" xfId="20016" xr:uid="{00000000-0005-0000-0000-00008B970000}"/>
    <cellStyle name="Percent 6 7 9 2" xfId="31667" xr:uid="{00000000-0005-0000-0000-00008C970000}"/>
    <cellStyle name="Percent 6 8" xfId="2236" xr:uid="{00000000-0005-0000-0000-00008D970000}"/>
    <cellStyle name="Percent 6 8 10" xfId="25956" xr:uid="{00000000-0005-0000-0000-00008E970000}"/>
    <cellStyle name="Percent 6 8 11" xfId="39631" xr:uid="{00000000-0005-0000-0000-00008F970000}"/>
    <cellStyle name="Percent 6 8 2" xfId="2237" xr:uid="{00000000-0005-0000-0000-000090970000}"/>
    <cellStyle name="Percent 6 8 2 2" xfId="2238" xr:uid="{00000000-0005-0000-0000-000091970000}"/>
    <cellStyle name="Percent 6 8 2 2 2" xfId="4179" xr:uid="{00000000-0005-0000-0000-000092970000}"/>
    <cellStyle name="Percent 6 8 2 2 2 2" xfId="8412" xr:uid="{00000000-0005-0000-0000-000093970000}"/>
    <cellStyle name="Percent 6 8 2 2 2 2 2" xfId="20067" xr:uid="{00000000-0005-0000-0000-000094970000}"/>
    <cellStyle name="Percent 6 8 2 2 2 2 3" xfId="31718" xr:uid="{00000000-0005-0000-0000-000095970000}"/>
    <cellStyle name="Percent 6 8 2 2 2 2 4" xfId="39632" xr:uid="{00000000-0005-0000-0000-000096970000}"/>
    <cellStyle name="Percent 6 8 2 2 2 3" xfId="14304" xr:uid="{00000000-0005-0000-0000-000097970000}"/>
    <cellStyle name="Percent 6 8 2 2 2 4" xfId="25959" xr:uid="{00000000-0005-0000-0000-000098970000}"/>
    <cellStyle name="Percent 6 8 2 2 2 5" xfId="39633" xr:uid="{00000000-0005-0000-0000-000099970000}"/>
    <cellStyle name="Percent 6 8 2 2 3" xfId="6524" xr:uid="{00000000-0005-0000-0000-00009A970000}"/>
    <cellStyle name="Percent 6 8 2 2 3 2" xfId="20068" xr:uid="{00000000-0005-0000-0000-00009B970000}"/>
    <cellStyle name="Percent 6 8 2 2 3 2 2" xfId="31719" xr:uid="{00000000-0005-0000-0000-00009C970000}"/>
    <cellStyle name="Percent 6 8 2 2 3 3" xfId="14305" xr:uid="{00000000-0005-0000-0000-00009D970000}"/>
    <cellStyle name="Percent 6 8 2 2 3 4" xfId="25960" xr:uid="{00000000-0005-0000-0000-00009E970000}"/>
    <cellStyle name="Percent 6 8 2 2 3 5" xfId="39634" xr:uid="{00000000-0005-0000-0000-00009F970000}"/>
    <cellStyle name="Percent 6 8 2 2 4" xfId="20066" xr:uid="{00000000-0005-0000-0000-0000A0970000}"/>
    <cellStyle name="Percent 6 8 2 2 4 2" xfId="31717" xr:uid="{00000000-0005-0000-0000-0000A1970000}"/>
    <cellStyle name="Percent 6 8 2 2 5" xfId="14303" xr:uid="{00000000-0005-0000-0000-0000A2970000}"/>
    <cellStyle name="Percent 6 8 2 2 6" xfId="25958" xr:uid="{00000000-0005-0000-0000-0000A3970000}"/>
    <cellStyle name="Percent 6 8 2 2 7" xfId="39635" xr:uid="{00000000-0005-0000-0000-0000A4970000}"/>
    <cellStyle name="Percent 6 8 2 3" xfId="4178" xr:uid="{00000000-0005-0000-0000-0000A5970000}"/>
    <cellStyle name="Percent 6 8 2 3 2" xfId="8411" xr:uid="{00000000-0005-0000-0000-0000A6970000}"/>
    <cellStyle name="Percent 6 8 2 3 2 2" xfId="20069" xr:uid="{00000000-0005-0000-0000-0000A7970000}"/>
    <cellStyle name="Percent 6 8 2 3 2 3" xfId="31720" xr:uid="{00000000-0005-0000-0000-0000A8970000}"/>
    <cellStyle name="Percent 6 8 2 3 2 4" xfId="39636" xr:uid="{00000000-0005-0000-0000-0000A9970000}"/>
    <cellStyle name="Percent 6 8 2 3 3" xfId="14306" xr:uid="{00000000-0005-0000-0000-0000AA970000}"/>
    <cellStyle name="Percent 6 8 2 3 4" xfId="25961" xr:uid="{00000000-0005-0000-0000-0000AB970000}"/>
    <cellStyle name="Percent 6 8 2 3 5" xfId="39637" xr:uid="{00000000-0005-0000-0000-0000AC970000}"/>
    <cellStyle name="Percent 6 8 2 4" xfId="5102" xr:uid="{00000000-0005-0000-0000-0000AD970000}"/>
    <cellStyle name="Percent 6 8 2 4 2" xfId="20070" xr:uid="{00000000-0005-0000-0000-0000AE970000}"/>
    <cellStyle name="Percent 6 8 2 4 2 2" xfId="31721" xr:uid="{00000000-0005-0000-0000-0000AF970000}"/>
    <cellStyle name="Percent 6 8 2 4 3" xfId="14307" xr:uid="{00000000-0005-0000-0000-0000B0970000}"/>
    <cellStyle name="Percent 6 8 2 4 4" xfId="25962" xr:uid="{00000000-0005-0000-0000-0000B1970000}"/>
    <cellStyle name="Percent 6 8 2 4 5" xfId="39638" xr:uid="{00000000-0005-0000-0000-0000B2970000}"/>
    <cellStyle name="Percent 6 8 2 5" xfId="20065" xr:uid="{00000000-0005-0000-0000-0000B3970000}"/>
    <cellStyle name="Percent 6 8 2 5 2" xfId="31716" xr:uid="{00000000-0005-0000-0000-0000B4970000}"/>
    <cellStyle name="Percent 6 8 2 6" xfId="14302" xr:uid="{00000000-0005-0000-0000-0000B5970000}"/>
    <cellStyle name="Percent 6 8 2 7" xfId="25957" xr:uid="{00000000-0005-0000-0000-0000B6970000}"/>
    <cellStyle name="Percent 6 8 2 8" xfId="39639" xr:uid="{00000000-0005-0000-0000-0000B7970000}"/>
    <cellStyle name="Percent 6 8 3" xfId="2239" xr:uid="{00000000-0005-0000-0000-0000B8970000}"/>
    <cellStyle name="Percent 6 8 3 2" xfId="2240" xr:uid="{00000000-0005-0000-0000-0000B9970000}"/>
    <cellStyle name="Percent 6 8 3 2 2" xfId="4181" xr:uid="{00000000-0005-0000-0000-0000BA970000}"/>
    <cellStyle name="Percent 6 8 3 2 2 2" xfId="8414" xr:uid="{00000000-0005-0000-0000-0000BB970000}"/>
    <cellStyle name="Percent 6 8 3 2 2 2 2" xfId="20073" xr:uid="{00000000-0005-0000-0000-0000BC970000}"/>
    <cellStyle name="Percent 6 8 3 2 2 2 3" xfId="31724" xr:uid="{00000000-0005-0000-0000-0000BD970000}"/>
    <cellStyle name="Percent 6 8 3 2 2 2 4" xfId="39640" xr:uid="{00000000-0005-0000-0000-0000BE970000}"/>
    <cellStyle name="Percent 6 8 3 2 2 3" xfId="14310" xr:uid="{00000000-0005-0000-0000-0000BF970000}"/>
    <cellStyle name="Percent 6 8 3 2 2 4" xfId="25965" xr:uid="{00000000-0005-0000-0000-0000C0970000}"/>
    <cellStyle name="Percent 6 8 3 2 2 5" xfId="39641" xr:uid="{00000000-0005-0000-0000-0000C1970000}"/>
    <cellStyle name="Percent 6 8 3 2 3" xfId="6525" xr:uid="{00000000-0005-0000-0000-0000C2970000}"/>
    <cellStyle name="Percent 6 8 3 2 3 2" xfId="20074" xr:uid="{00000000-0005-0000-0000-0000C3970000}"/>
    <cellStyle name="Percent 6 8 3 2 3 2 2" xfId="31725" xr:uid="{00000000-0005-0000-0000-0000C4970000}"/>
    <cellStyle name="Percent 6 8 3 2 3 3" xfId="14311" xr:uid="{00000000-0005-0000-0000-0000C5970000}"/>
    <cellStyle name="Percent 6 8 3 2 3 4" xfId="25966" xr:uid="{00000000-0005-0000-0000-0000C6970000}"/>
    <cellStyle name="Percent 6 8 3 2 3 5" xfId="39642" xr:uid="{00000000-0005-0000-0000-0000C7970000}"/>
    <cellStyle name="Percent 6 8 3 2 4" xfId="20072" xr:uid="{00000000-0005-0000-0000-0000C8970000}"/>
    <cellStyle name="Percent 6 8 3 2 4 2" xfId="31723" xr:uid="{00000000-0005-0000-0000-0000C9970000}"/>
    <cellStyle name="Percent 6 8 3 2 5" xfId="14309" xr:uid="{00000000-0005-0000-0000-0000CA970000}"/>
    <cellStyle name="Percent 6 8 3 2 6" xfId="25964" xr:uid="{00000000-0005-0000-0000-0000CB970000}"/>
    <cellStyle name="Percent 6 8 3 2 7" xfId="39643" xr:uid="{00000000-0005-0000-0000-0000CC970000}"/>
    <cellStyle name="Percent 6 8 3 3" xfId="4180" xr:uid="{00000000-0005-0000-0000-0000CD970000}"/>
    <cellStyle name="Percent 6 8 3 3 2" xfId="8413" xr:uid="{00000000-0005-0000-0000-0000CE970000}"/>
    <cellStyle name="Percent 6 8 3 3 2 2" xfId="20075" xr:uid="{00000000-0005-0000-0000-0000CF970000}"/>
    <cellStyle name="Percent 6 8 3 3 2 3" xfId="31726" xr:uid="{00000000-0005-0000-0000-0000D0970000}"/>
    <cellStyle name="Percent 6 8 3 3 2 4" xfId="39644" xr:uid="{00000000-0005-0000-0000-0000D1970000}"/>
    <cellStyle name="Percent 6 8 3 3 3" xfId="14312" xr:uid="{00000000-0005-0000-0000-0000D2970000}"/>
    <cellStyle name="Percent 6 8 3 3 4" xfId="25967" xr:uid="{00000000-0005-0000-0000-0000D3970000}"/>
    <cellStyle name="Percent 6 8 3 3 5" xfId="39645" xr:uid="{00000000-0005-0000-0000-0000D4970000}"/>
    <cellStyle name="Percent 6 8 3 4" xfId="4860" xr:uid="{00000000-0005-0000-0000-0000D5970000}"/>
    <cellStyle name="Percent 6 8 3 4 2" xfId="20076" xr:uid="{00000000-0005-0000-0000-0000D6970000}"/>
    <cellStyle name="Percent 6 8 3 4 2 2" xfId="31727" xr:uid="{00000000-0005-0000-0000-0000D7970000}"/>
    <cellStyle name="Percent 6 8 3 4 3" xfId="14313" xr:uid="{00000000-0005-0000-0000-0000D8970000}"/>
    <cellStyle name="Percent 6 8 3 4 4" xfId="25968" xr:uid="{00000000-0005-0000-0000-0000D9970000}"/>
    <cellStyle name="Percent 6 8 3 4 5" xfId="39646" xr:uid="{00000000-0005-0000-0000-0000DA970000}"/>
    <cellStyle name="Percent 6 8 3 5" xfId="20071" xr:uid="{00000000-0005-0000-0000-0000DB970000}"/>
    <cellStyle name="Percent 6 8 3 5 2" xfId="31722" xr:uid="{00000000-0005-0000-0000-0000DC970000}"/>
    <cellStyle name="Percent 6 8 3 6" xfId="14308" xr:uid="{00000000-0005-0000-0000-0000DD970000}"/>
    <cellStyle name="Percent 6 8 3 7" xfId="25963" xr:uid="{00000000-0005-0000-0000-0000DE970000}"/>
    <cellStyle name="Percent 6 8 3 8" xfId="39647" xr:uid="{00000000-0005-0000-0000-0000DF970000}"/>
    <cellStyle name="Percent 6 8 4" xfId="2241" xr:uid="{00000000-0005-0000-0000-0000E0970000}"/>
    <cellStyle name="Percent 6 8 4 2" xfId="2242" xr:uid="{00000000-0005-0000-0000-0000E1970000}"/>
    <cellStyle name="Percent 6 8 4 2 2" xfId="4183" xr:uid="{00000000-0005-0000-0000-0000E2970000}"/>
    <cellStyle name="Percent 6 8 4 2 2 2" xfId="8416" xr:uid="{00000000-0005-0000-0000-0000E3970000}"/>
    <cellStyle name="Percent 6 8 4 2 2 2 2" xfId="20079" xr:uid="{00000000-0005-0000-0000-0000E4970000}"/>
    <cellStyle name="Percent 6 8 4 2 2 2 3" xfId="31730" xr:uid="{00000000-0005-0000-0000-0000E5970000}"/>
    <cellStyle name="Percent 6 8 4 2 2 2 4" xfId="39648" xr:uid="{00000000-0005-0000-0000-0000E6970000}"/>
    <cellStyle name="Percent 6 8 4 2 2 3" xfId="14316" xr:uid="{00000000-0005-0000-0000-0000E7970000}"/>
    <cellStyle name="Percent 6 8 4 2 2 4" xfId="25971" xr:uid="{00000000-0005-0000-0000-0000E8970000}"/>
    <cellStyle name="Percent 6 8 4 2 2 5" xfId="39649" xr:uid="{00000000-0005-0000-0000-0000E9970000}"/>
    <cellStyle name="Percent 6 8 4 2 3" xfId="6526" xr:uid="{00000000-0005-0000-0000-0000EA970000}"/>
    <cellStyle name="Percent 6 8 4 2 3 2" xfId="20080" xr:uid="{00000000-0005-0000-0000-0000EB970000}"/>
    <cellStyle name="Percent 6 8 4 2 3 2 2" xfId="31731" xr:uid="{00000000-0005-0000-0000-0000EC970000}"/>
    <cellStyle name="Percent 6 8 4 2 3 3" xfId="14317" xr:uid="{00000000-0005-0000-0000-0000ED970000}"/>
    <cellStyle name="Percent 6 8 4 2 3 4" xfId="25972" xr:uid="{00000000-0005-0000-0000-0000EE970000}"/>
    <cellStyle name="Percent 6 8 4 2 3 5" xfId="39650" xr:uid="{00000000-0005-0000-0000-0000EF970000}"/>
    <cellStyle name="Percent 6 8 4 2 4" xfId="20078" xr:uid="{00000000-0005-0000-0000-0000F0970000}"/>
    <cellStyle name="Percent 6 8 4 2 4 2" xfId="31729" xr:uid="{00000000-0005-0000-0000-0000F1970000}"/>
    <cellStyle name="Percent 6 8 4 2 5" xfId="14315" xr:uid="{00000000-0005-0000-0000-0000F2970000}"/>
    <cellStyle name="Percent 6 8 4 2 6" xfId="25970" xr:uid="{00000000-0005-0000-0000-0000F3970000}"/>
    <cellStyle name="Percent 6 8 4 2 7" xfId="39651" xr:uid="{00000000-0005-0000-0000-0000F4970000}"/>
    <cellStyle name="Percent 6 8 4 3" xfId="4182" xr:uid="{00000000-0005-0000-0000-0000F5970000}"/>
    <cellStyle name="Percent 6 8 4 3 2" xfId="8415" xr:uid="{00000000-0005-0000-0000-0000F6970000}"/>
    <cellStyle name="Percent 6 8 4 3 2 2" xfId="20081" xr:uid="{00000000-0005-0000-0000-0000F7970000}"/>
    <cellStyle name="Percent 6 8 4 3 2 3" xfId="31732" xr:uid="{00000000-0005-0000-0000-0000F8970000}"/>
    <cellStyle name="Percent 6 8 4 3 2 4" xfId="39652" xr:uid="{00000000-0005-0000-0000-0000F9970000}"/>
    <cellStyle name="Percent 6 8 4 3 3" xfId="14318" xr:uid="{00000000-0005-0000-0000-0000FA970000}"/>
    <cellStyle name="Percent 6 8 4 3 4" xfId="25973" xr:uid="{00000000-0005-0000-0000-0000FB970000}"/>
    <cellStyle name="Percent 6 8 4 3 5" xfId="39653" xr:uid="{00000000-0005-0000-0000-0000FC970000}"/>
    <cellStyle name="Percent 6 8 4 4" xfId="5311" xr:uid="{00000000-0005-0000-0000-0000FD970000}"/>
    <cellStyle name="Percent 6 8 4 4 2" xfId="20082" xr:uid="{00000000-0005-0000-0000-0000FE970000}"/>
    <cellStyle name="Percent 6 8 4 4 2 2" xfId="31733" xr:uid="{00000000-0005-0000-0000-0000FF970000}"/>
    <cellStyle name="Percent 6 8 4 4 3" xfId="14319" xr:uid="{00000000-0005-0000-0000-000000980000}"/>
    <cellStyle name="Percent 6 8 4 4 4" xfId="25974" xr:uid="{00000000-0005-0000-0000-000001980000}"/>
    <cellStyle name="Percent 6 8 4 4 5" xfId="39654" xr:uid="{00000000-0005-0000-0000-000002980000}"/>
    <cellStyle name="Percent 6 8 4 5" xfId="20077" xr:uid="{00000000-0005-0000-0000-000003980000}"/>
    <cellStyle name="Percent 6 8 4 5 2" xfId="31728" xr:uid="{00000000-0005-0000-0000-000004980000}"/>
    <cellStyle name="Percent 6 8 4 6" xfId="14314" xr:uid="{00000000-0005-0000-0000-000005980000}"/>
    <cellStyle name="Percent 6 8 4 7" xfId="25969" xr:uid="{00000000-0005-0000-0000-000006980000}"/>
    <cellStyle name="Percent 6 8 4 8" xfId="39655" xr:uid="{00000000-0005-0000-0000-000007980000}"/>
    <cellStyle name="Percent 6 8 5" xfId="2243" xr:uid="{00000000-0005-0000-0000-000008980000}"/>
    <cellStyle name="Percent 6 8 5 2" xfId="4184" xr:uid="{00000000-0005-0000-0000-000009980000}"/>
    <cellStyle name="Percent 6 8 5 2 2" xfId="8417" xr:uid="{00000000-0005-0000-0000-00000A980000}"/>
    <cellStyle name="Percent 6 8 5 2 2 2" xfId="20084" xr:uid="{00000000-0005-0000-0000-00000B980000}"/>
    <cellStyle name="Percent 6 8 5 2 2 3" xfId="31735" xr:uid="{00000000-0005-0000-0000-00000C980000}"/>
    <cellStyle name="Percent 6 8 5 2 2 4" xfId="39656" xr:uid="{00000000-0005-0000-0000-00000D980000}"/>
    <cellStyle name="Percent 6 8 5 2 3" xfId="14321" xr:uid="{00000000-0005-0000-0000-00000E980000}"/>
    <cellStyle name="Percent 6 8 5 2 4" xfId="25976" xr:uid="{00000000-0005-0000-0000-00000F980000}"/>
    <cellStyle name="Percent 6 8 5 2 5" xfId="39657" xr:uid="{00000000-0005-0000-0000-000010980000}"/>
    <cellStyle name="Percent 6 8 5 3" xfId="6527" xr:uid="{00000000-0005-0000-0000-000011980000}"/>
    <cellStyle name="Percent 6 8 5 3 2" xfId="20085" xr:uid="{00000000-0005-0000-0000-000012980000}"/>
    <cellStyle name="Percent 6 8 5 3 2 2" xfId="31736" xr:uid="{00000000-0005-0000-0000-000013980000}"/>
    <cellStyle name="Percent 6 8 5 3 3" xfId="14322" xr:uid="{00000000-0005-0000-0000-000014980000}"/>
    <cellStyle name="Percent 6 8 5 3 4" xfId="25977" xr:uid="{00000000-0005-0000-0000-000015980000}"/>
    <cellStyle name="Percent 6 8 5 3 5" xfId="39658" xr:uid="{00000000-0005-0000-0000-000016980000}"/>
    <cellStyle name="Percent 6 8 5 4" xfId="20083" xr:uid="{00000000-0005-0000-0000-000017980000}"/>
    <cellStyle name="Percent 6 8 5 4 2" xfId="31734" xr:uid="{00000000-0005-0000-0000-000018980000}"/>
    <cellStyle name="Percent 6 8 5 5" xfId="14320" xr:uid="{00000000-0005-0000-0000-000019980000}"/>
    <cellStyle name="Percent 6 8 5 6" xfId="25975" xr:uid="{00000000-0005-0000-0000-00001A980000}"/>
    <cellStyle name="Percent 6 8 5 7" xfId="39659" xr:uid="{00000000-0005-0000-0000-00001B980000}"/>
    <cellStyle name="Percent 6 8 6" xfId="4177" xr:uid="{00000000-0005-0000-0000-00001C980000}"/>
    <cellStyle name="Percent 6 8 6 2" xfId="8410" xr:uid="{00000000-0005-0000-0000-00001D980000}"/>
    <cellStyle name="Percent 6 8 6 2 2" xfId="20086" xr:uid="{00000000-0005-0000-0000-00001E980000}"/>
    <cellStyle name="Percent 6 8 6 2 3" xfId="31737" xr:uid="{00000000-0005-0000-0000-00001F980000}"/>
    <cellStyle name="Percent 6 8 6 2 4" xfId="39660" xr:uid="{00000000-0005-0000-0000-000020980000}"/>
    <cellStyle name="Percent 6 8 6 3" xfId="14323" xr:uid="{00000000-0005-0000-0000-000021980000}"/>
    <cellStyle name="Percent 6 8 6 4" xfId="25978" xr:uid="{00000000-0005-0000-0000-000022980000}"/>
    <cellStyle name="Percent 6 8 6 5" xfId="39661" xr:uid="{00000000-0005-0000-0000-000023980000}"/>
    <cellStyle name="Percent 6 8 7" xfId="4618" xr:uid="{00000000-0005-0000-0000-000024980000}"/>
    <cellStyle name="Percent 6 8 7 2" xfId="20087" xr:uid="{00000000-0005-0000-0000-000025980000}"/>
    <cellStyle name="Percent 6 8 7 2 2" xfId="31738" xr:uid="{00000000-0005-0000-0000-000026980000}"/>
    <cellStyle name="Percent 6 8 7 3" xfId="14324" xr:uid="{00000000-0005-0000-0000-000027980000}"/>
    <cellStyle name="Percent 6 8 7 4" xfId="25979" xr:uid="{00000000-0005-0000-0000-000028980000}"/>
    <cellStyle name="Percent 6 8 7 5" xfId="39662" xr:uid="{00000000-0005-0000-0000-000029980000}"/>
    <cellStyle name="Percent 6 8 8" xfId="20064" xr:uid="{00000000-0005-0000-0000-00002A980000}"/>
    <cellStyle name="Percent 6 8 8 2" xfId="31715" xr:uid="{00000000-0005-0000-0000-00002B980000}"/>
    <cellStyle name="Percent 6 8 9" xfId="14301" xr:uid="{00000000-0005-0000-0000-00002C980000}"/>
    <cellStyle name="Percent 6 9" xfId="2244" xr:uid="{00000000-0005-0000-0000-00002D980000}"/>
    <cellStyle name="Percent 6 9 10" xfId="25980" xr:uid="{00000000-0005-0000-0000-00002E980000}"/>
    <cellStyle name="Percent 6 9 11" xfId="39663" xr:uid="{00000000-0005-0000-0000-00002F980000}"/>
    <cellStyle name="Percent 6 9 2" xfId="2245" xr:uid="{00000000-0005-0000-0000-000030980000}"/>
    <cellStyle name="Percent 6 9 2 2" xfId="2246" xr:uid="{00000000-0005-0000-0000-000031980000}"/>
    <cellStyle name="Percent 6 9 2 2 2" xfId="4187" xr:uid="{00000000-0005-0000-0000-000032980000}"/>
    <cellStyle name="Percent 6 9 2 2 2 2" xfId="8420" xr:uid="{00000000-0005-0000-0000-000033980000}"/>
    <cellStyle name="Percent 6 9 2 2 2 2 2" xfId="20091" xr:uid="{00000000-0005-0000-0000-000034980000}"/>
    <cellStyle name="Percent 6 9 2 2 2 2 3" xfId="31742" xr:uid="{00000000-0005-0000-0000-000035980000}"/>
    <cellStyle name="Percent 6 9 2 2 2 2 4" xfId="39664" xr:uid="{00000000-0005-0000-0000-000036980000}"/>
    <cellStyle name="Percent 6 9 2 2 2 3" xfId="14328" xr:uid="{00000000-0005-0000-0000-000037980000}"/>
    <cellStyle name="Percent 6 9 2 2 2 4" xfId="25983" xr:uid="{00000000-0005-0000-0000-000038980000}"/>
    <cellStyle name="Percent 6 9 2 2 2 5" xfId="39665" xr:uid="{00000000-0005-0000-0000-000039980000}"/>
    <cellStyle name="Percent 6 9 2 2 3" xfId="6528" xr:uid="{00000000-0005-0000-0000-00003A980000}"/>
    <cellStyle name="Percent 6 9 2 2 3 2" xfId="20092" xr:uid="{00000000-0005-0000-0000-00003B980000}"/>
    <cellStyle name="Percent 6 9 2 2 3 2 2" xfId="31743" xr:uid="{00000000-0005-0000-0000-00003C980000}"/>
    <cellStyle name="Percent 6 9 2 2 3 3" xfId="14329" xr:uid="{00000000-0005-0000-0000-00003D980000}"/>
    <cellStyle name="Percent 6 9 2 2 3 4" xfId="25984" xr:uid="{00000000-0005-0000-0000-00003E980000}"/>
    <cellStyle name="Percent 6 9 2 2 3 5" xfId="39666" xr:uid="{00000000-0005-0000-0000-00003F980000}"/>
    <cellStyle name="Percent 6 9 2 2 4" xfId="20090" xr:uid="{00000000-0005-0000-0000-000040980000}"/>
    <cellStyle name="Percent 6 9 2 2 4 2" xfId="31741" xr:uid="{00000000-0005-0000-0000-000041980000}"/>
    <cellStyle name="Percent 6 9 2 2 5" xfId="14327" xr:uid="{00000000-0005-0000-0000-000042980000}"/>
    <cellStyle name="Percent 6 9 2 2 6" xfId="25982" xr:uid="{00000000-0005-0000-0000-000043980000}"/>
    <cellStyle name="Percent 6 9 2 2 7" xfId="39667" xr:uid="{00000000-0005-0000-0000-000044980000}"/>
    <cellStyle name="Percent 6 9 2 3" xfId="4186" xr:uid="{00000000-0005-0000-0000-000045980000}"/>
    <cellStyle name="Percent 6 9 2 3 2" xfId="8419" xr:uid="{00000000-0005-0000-0000-000046980000}"/>
    <cellStyle name="Percent 6 9 2 3 2 2" xfId="20093" xr:uid="{00000000-0005-0000-0000-000047980000}"/>
    <cellStyle name="Percent 6 9 2 3 2 3" xfId="31744" xr:uid="{00000000-0005-0000-0000-000048980000}"/>
    <cellStyle name="Percent 6 9 2 3 2 4" xfId="39668" xr:uid="{00000000-0005-0000-0000-000049980000}"/>
    <cellStyle name="Percent 6 9 2 3 3" xfId="14330" xr:uid="{00000000-0005-0000-0000-00004A980000}"/>
    <cellStyle name="Percent 6 9 2 3 4" xfId="25985" xr:uid="{00000000-0005-0000-0000-00004B980000}"/>
    <cellStyle name="Percent 6 9 2 3 5" xfId="39669" xr:uid="{00000000-0005-0000-0000-00004C980000}"/>
    <cellStyle name="Percent 6 9 2 4" xfId="5189" xr:uid="{00000000-0005-0000-0000-00004D980000}"/>
    <cellStyle name="Percent 6 9 2 4 2" xfId="20094" xr:uid="{00000000-0005-0000-0000-00004E980000}"/>
    <cellStyle name="Percent 6 9 2 4 2 2" xfId="31745" xr:uid="{00000000-0005-0000-0000-00004F980000}"/>
    <cellStyle name="Percent 6 9 2 4 3" xfId="14331" xr:uid="{00000000-0005-0000-0000-000050980000}"/>
    <cellStyle name="Percent 6 9 2 4 4" xfId="25986" xr:uid="{00000000-0005-0000-0000-000051980000}"/>
    <cellStyle name="Percent 6 9 2 4 5" xfId="39670" xr:uid="{00000000-0005-0000-0000-000052980000}"/>
    <cellStyle name="Percent 6 9 2 5" xfId="20089" xr:uid="{00000000-0005-0000-0000-000053980000}"/>
    <cellStyle name="Percent 6 9 2 5 2" xfId="31740" xr:uid="{00000000-0005-0000-0000-000054980000}"/>
    <cellStyle name="Percent 6 9 2 6" xfId="14326" xr:uid="{00000000-0005-0000-0000-000055980000}"/>
    <cellStyle name="Percent 6 9 2 7" xfId="25981" xr:uid="{00000000-0005-0000-0000-000056980000}"/>
    <cellStyle name="Percent 6 9 2 8" xfId="39671" xr:uid="{00000000-0005-0000-0000-000057980000}"/>
    <cellStyle name="Percent 6 9 3" xfId="2247" xr:uid="{00000000-0005-0000-0000-000058980000}"/>
    <cellStyle name="Percent 6 9 3 2" xfId="2248" xr:uid="{00000000-0005-0000-0000-000059980000}"/>
    <cellStyle name="Percent 6 9 3 2 2" xfId="4189" xr:uid="{00000000-0005-0000-0000-00005A980000}"/>
    <cellStyle name="Percent 6 9 3 2 2 2" xfId="8422" xr:uid="{00000000-0005-0000-0000-00005B980000}"/>
    <cellStyle name="Percent 6 9 3 2 2 2 2" xfId="20097" xr:uid="{00000000-0005-0000-0000-00005C980000}"/>
    <cellStyle name="Percent 6 9 3 2 2 2 3" xfId="31748" xr:uid="{00000000-0005-0000-0000-00005D980000}"/>
    <cellStyle name="Percent 6 9 3 2 2 2 4" xfId="39672" xr:uid="{00000000-0005-0000-0000-00005E980000}"/>
    <cellStyle name="Percent 6 9 3 2 2 3" xfId="14334" xr:uid="{00000000-0005-0000-0000-00005F980000}"/>
    <cellStyle name="Percent 6 9 3 2 2 4" xfId="25989" xr:uid="{00000000-0005-0000-0000-000060980000}"/>
    <cellStyle name="Percent 6 9 3 2 2 5" xfId="39673" xr:uid="{00000000-0005-0000-0000-000061980000}"/>
    <cellStyle name="Percent 6 9 3 2 3" xfId="6529" xr:uid="{00000000-0005-0000-0000-000062980000}"/>
    <cellStyle name="Percent 6 9 3 2 3 2" xfId="20098" xr:uid="{00000000-0005-0000-0000-000063980000}"/>
    <cellStyle name="Percent 6 9 3 2 3 2 2" xfId="31749" xr:uid="{00000000-0005-0000-0000-000064980000}"/>
    <cellStyle name="Percent 6 9 3 2 3 3" xfId="14335" xr:uid="{00000000-0005-0000-0000-000065980000}"/>
    <cellStyle name="Percent 6 9 3 2 3 4" xfId="25990" xr:uid="{00000000-0005-0000-0000-000066980000}"/>
    <cellStyle name="Percent 6 9 3 2 3 5" xfId="39674" xr:uid="{00000000-0005-0000-0000-000067980000}"/>
    <cellStyle name="Percent 6 9 3 2 4" xfId="20096" xr:uid="{00000000-0005-0000-0000-000068980000}"/>
    <cellStyle name="Percent 6 9 3 2 4 2" xfId="31747" xr:uid="{00000000-0005-0000-0000-000069980000}"/>
    <cellStyle name="Percent 6 9 3 2 5" xfId="14333" xr:uid="{00000000-0005-0000-0000-00006A980000}"/>
    <cellStyle name="Percent 6 9 3 2 6" xfId="25988" xr:uid="{00000000-0005-0000-0000-00006B980000}"/>
    <cellStyle name="Percent 6 9 3 2 7" xfId="39675" xr:uid="{00000000-0005-0000-0000-00006C980000}"/>
    <cellStyle name="Percent 6 9 3 3" xfId="4188" xr:uid="{00000000-0005-0000-0000-00006D980000}"/>
    <cellStyle name="Percent 6 9 3 3 2" xfId="8421" xr:uid="{00000000-0005-0000-0000-00006E980000}"/>
    <cellStyle name="Percent 6 9 3 3 2 2" xfId="20099" xr:uid="{00000000-0005-0000-0000-00006F980000}"/>
    <cellStyle name="Percent 6 9 3 3 2 3" xfId="31750" xr:uid="{00000000-0005-0000-0000-000070980000}"/>
    <cellStyle name="Percent 6 9 3 3 2 4" xfId="39676" xr:uid="{00000000-0005-0000-0000-000071980000}"/>
    <cellStyle name="Percent 6 9 3 3 3" xfId="14336" xr:uid="{00000000-0005-0000-0000-000072980000}"/>
    <cellStyle name="Percent 6 9 3 3 4" xfId="25991" xr:uid="{00000000-0005-0000-0000-000073980000}"/>
    <cellStyle name="Percent 6 9 3 3 5" xfId="39677" xr:uid="{00000000-0005-0000-0000-000074980000}"/>
    <cellStyle name="Percent 6 9 3 4" xfId="4947" xr:uid="{00000000-0005-0000-0000-000075980000}"/>
    <cellStyle name="Percent 6 9 3 4 2" xfId="20100" xr:uid="{00000000-0005-0000-0000-000076980000}"/>
    <cellStyle name="Percent 6 9 3 4 2 2" xfId="31751" xr:uid="{00000000-0005-0000-0000-000077980000}"/>
    <cellStyle name="Percent 6 9 3 4 3" xfId="14337" xr:uid="{00000000-0005-0000-0000-000078980000}"/>
    <cellStyle name="Percent 6 9 3 4 4" xfId="25992" xr:uid="{00000000-0005-0000-0000-000079980000}"/>
    <cellStyle name="Percent 6 9 3 4 5" xfId="39678" xr:uid="{00000000-0005-0000-0000-00007A980000}"/>
    <cellStyle name="Percent 6 9 3 5" xfId="20095" xr:uid="{00000000-0005-0000-0000-00007B980000}"/>
    <cellStyle name="Percent 6 9 3 5 2" xfId="31746" xr:uid="{00000000-0005-0000-0000-00007C980000}"/>
    <cellStyle name="Percent 6 9 3 6" xfId="14332" xr:uid="{00000000-0005-0000-0000-00007D980000}"/>
    <cellStyle name="Percent 6 9 3 7" xfId="25987" xr:uid="{00000000-0005-0000-0000-00007E980000}"/>
    <cellStyle name="Percent 6 9 3 8" xfId="39679" xr:uid="{00000000-0005-0000-0000-00007F980000}"/>
    <cellStyle name="Percent 6 9 4" xfId="2249" xr:uid="{00000000-0005-0000-0000-000080980000}"/>
    <cellStyle name="Percent 6 9 4 2" xfId="2250" xr:uid="{00000000-0005-0000-0000-000081980000}"/>
    <cellStyle name="Percent 6 9 4 2 2" xfId="4191" xr:uid="{00000000-0005-0000-0000-000082980000}"/>
    <cellStyle name="Percent 6 9 4 2 2 2" xfId="8424" xr:uid="{00000000-0005-0000-0000-000083980000}"/>
    <cellStyle name="Percent 6 9 4 2 2 2 2" xfId="20103" xr:uid="{00000000-0005-0000-0000-000084980000}"/>
    <cellStyle name="Percent 6 9 4 2 2 2 3" xfId="31754" xr:uid="{00000000-0005-0000-0000-000085980000}"/>
    <cellStyle name="Percent 6 9 4 2 2 2 4" xfId="39680" xr:uid="{00000000-0005-0000-0000-000086980000}"/>
    <cellStyle name="Percent 6 9 4 2 2 3" xfId="14340" xr:uid="{00000000-0005-0000-0000-000087980000}"/>
    <cellStyle name="Percent 6 9 4 2 2 4" xfId="25995" xr:uid="{00000000-0005-0000-0000-000088980000}"/>
    <cellStyle name="Percent 6 9 4 2 2 5" xfId="39681" xr:uid="{00000000-0005-0000-0000-000089980000}"/>
    <cellStyle name="Percent 6 9 4 2 3" xfId="6530" xr:uid="{00000000-0005-0000-0000-00008A980000}"/>
    <cellStyle name="Percent 6 9 4 2 3 2" xfId="20104" xr:uid="{00000000-0005-0000-0000-00008B980000}"/>
    <cellStyle name="Percent 6 9 4 2 3 2 2" xfId="31755" xr:uid="{00000000-0005-0000-0000-00008C980000}"/>
    <cellStyle name="Percent 6 9 4 2 3 3" xfId="14341" xr:uid="{00000000-0005-0000-0000-00008D980000}"/>
    <cellStyle name="Percent 6 9 4 2 3 4" xfId="25996" xr:uid="{00000000-0005-0000-0000-00008E980000}"/>
    <cellStyle name="Percent 6 9 4 2 3 5" xfId="39682" xr:uid="{00000000-0005-0000-0000-00008F980000}"/>
    <cellStyle name="Percent 6 9 4 2 4" xfId="20102" xr:uid="{00000000-0005-0000-0000-000090980000}"/>
    <cellStyle name="Percent 6 9 4 2 4 2" xfId="31753" xr:uid="{00000000-0005-0000-0000-000091980000}"/>
    <cellStyle name="Percent 6 9 4 2 5" xfId="14339" xr:uid="{00000000-0005-0000-0000-000092980000}"/>
    <cellStyle name="Percent 6 9 4 2 6" xfId="25994" xr:uid="{00000000-0005-0000-0000-000093980000}"/>
    <cellStyle name="Percent 6 9 4 2 7" xfId="39683" xr:uid="{00000000-0005-0000-0000-000094980000}"/>
    <cellStyle name="Percent 6 9 4 3" xfId="4190" xr:uid="{00000000-0005-0000-0000-000095980000}"/>
    <cellStyle name="Percent 6 9 4 3 2" xfId="8423" xr:uid="{00000000-0005-0000-0000-000096980000}"/>
    <cellStyle name="Percent 6 9 4 3 2 2" xfId="20105" xr:uid="{00000000-0005-0000-0000-000097980000}"/>
    <cellStyle name="Percent 6 9 4 3 2 3" xfId="31756" xr:uid="{00000000-0005-0000-0000-000098980000}"/>
    <cellStyle name="Percent 6 9 4 3 2 4" xfId="39684" xr:uid="{00000000-0005-0000-0000-000099980000}"/>
    <cellStyle name="Percent 6 9 4 3 3" xfId="14342" xr:uid="{00000000-0005-0000-0000-00009A980000}"/>
    <cellStyle name="Percent 6 9 4 3 4" xfId="25997" xr:uid="{00000000-0005-0000-0000-00009B980000}"/>
    <cellStyle name="Percent 6 9 4 3 5" xfId="39685" xr:uid="{00000000-0005-0000-0000-00009C980000}"/>
    <cellStyle name="Percent 6 9 4 4" xfId="5398" xr:uid="{00000000-0005-0000-0000-00009D980000}"/>
    <cellStyle name="Percent 6 9 4 4 2" xfId="20106" xr:uid="{00000000-0005-0000-0000-00009E980000}"/>
    <cellStyle name="Percent 6 9 4 4 2 2" xfId="31757" xr:uid="{00000000-0005-0000-0000-00009F980000}"/>
    <cellStyle name="Percent 6 9 4 4 3" xfId="14343" xr:uid="{00000000-0005-0000-0000-0000A0980000}"/>
    <cellStyle name="Percent 6 9 4 4 4" xfId="25998" xr:uid="{00000000-0005-0000-0000-0000A1980000}"/>
    <cellStyle name="Percent 6 9 4 4 5" xfId="39686" xr:uid="{00000000-0005-0000-0000-0000A2980000}"/>
    <cellStyle name="Percent 6 9 4 5" xfId="20101" xr:uid="{00000000-0005-0000-0000-0000A3980000}"/>
    <cellStyle name="Percent 6 9 4 5 2" xfId="31752" xr:uid="{00000000-0005-0000-0000-0000A4980000}"/>
    <cellStyle name="Percent 6 9 4 6" xfId="14338" xr:uid="{00000000-0005-0000-0000-0000A5980000}"/>
    <cellStyle name="Percent 6 9 4 7" xfId="25993" xr:uid="{00000000-0005-0000-0000-0000A6980000}"/>
    <cellStyle name="Percent 6 9 4 8" xfId="39687" xr:uid="{00000000-0005-0000-0000-0000A7980000}"/>
    <cellStyle name="Percent 6 9 5" xfId="2251" xr:uid="{00000000-0005-0000-0000-0000A8980000}"/>
    <cellStyle name="Percent 6 9 5 2" xfId="4192" xr:uid="{00000000-0005-0000-0000-0000A9980000}"/>
    <cellStyle name="Percent 6 9 5 2 2" xfId="8425" xr:uid="{00000000-0005-0000-0000-0000AA980000}"/>
    <cellStyle name="Percent 6 9 5 2 2 2" xfId="20108" xr:uid="{00000000-0005-0000-0000-0000AB980000}"/>
    <cellStyle name="Percent 6 9 5 2 2 3" xfId="31759" xr:uid="{00000000-0005-0000-0000-0000AC980000}"/>
    <cellStyle name="Percent 6 9 5 2 2 4" xfId="39688" xr:uid="{00000000-0005-0000-0000-0000AD980000}"/>
    <cellStyle name="Percent 6 9 5 2 3" xfId="14345" xr:uid="{00000000-0005-0000-0000-0000AE980000}"/>
    <cellStyle name="Percent 6 9 5 2 4" xfId="26000" xr:uid="{00000000-0005-0000-0000-0000AF980000}"/>
    <cellStyle name="Percent 6 9 5 2 5" xfId="39689" xr:uid="{00000000-0005-0000-0000-0000B0980000}"/>
    <cellStyle name="Percent 6 9 5 3" xfId="6531" xr:uid="{00000000-0005-0000-0000-0000B1980000}"/>
    <cellStyle name="Percent 6 9 5 3 2" xfId="20109" xr:uid="{00000000-0005-0000-0000-0000B2980000}"/>
    <cellStyle name="Percent 6 9 5 3 2 2" xfId="31760" xr:uid="{00000000-0005-0000-0000-0000B3980000}"/>
    <cellStyle name="Percent 6 9 5 3 3" xfId="14346" xr:uid="{00000000-0005-0000-0000-0000B4980000}"/>
    <cellStyle name="Percent 6 9 5 3 4" xfId="26001" xr:uid="{00000000-0005-0000-0000-0000B5980000}"/>
    <cellStyle name="Percent 6 9 5 3 5" xfId="39690" xr:uid="{00000000-0005-0000-0000-0000B6980000}"/>
    <cellStyle name="Percent 6 9 5 4" xfId="20107" xr:uid="{00000000-0005-0000-0000-0000B7980000}"/>
    <cellStyle name="Percent 6 9 5 4 2" xfId="31758" xr:uid="{00000000-0005-0000-0000-0000B8980000}"/>
    <cellStyle name="Percent 6 9 5 5" xfId="14344" xr:uid="{00000000-0005-0000-0000-0000B9980000}"/>
    <cellStyle name="Percent 6 9 5 6" xfId="25999" xr:uid="{00000000-0005-0000-0000-0000BA980000}"/>
    <cellStyle name="Percent 6 9 5 7" xfId="39691" xr:uid="{00000000-0005-0000-0000-0000BB980000}"/>
    <cellStyle name="Percent 6 9 6" xfId="4185" xr:uid="{00000000-0005-0000-0000-0000BC980000}"/>
    <cellStyle name="Percent 6 9 6 2" xfId="8418" xr:uid="{00000000-0005-0000-0000-0000BD980000}"/>
    <cellStyle name="Percent 6 9 6 2 2" xfId="20110" xr:uid="{00000000-0005-0000-0000-0000BE980000}"/>
    <cellStyle name="Percent 6 9 6 2 3" xfId="31761" xr:uid="{00000000-0005-0000-0000-0000BF980000}"/>
    <cellStyle name="Percent 6 9 6 2 4" xfId="39692" xr:uid="{00000000-0005-0000-0000-0000C0980000}"/>
    <cellStyle name="Percent 6 9 6 3" xfId="14347" xr:uid="{00000000-0005-0000-0000-0000C1980000}"/>
    <cellStyle name="Percent 6 9 6 4" xfId="26002" xr:uid="{00000000-0005-0000-0000-0000C2980000}"/>
    <cellStyle name="Percent 6 9 6 5" xfId="39693" xr:uid="{00000000-0005-0000-0000-0000C3980000}"/>
    <cellStyle name="Percent 6 9 7" xfId="4705" xr:uid="{00000000-0005-0000-0000-0000C4980000}"/>
    <cellStyle name="Percent 6 9 7 2" xfId="20111" xr:uid="{00000000-0005-0000-0000-0000C5980000}"/>
    <cellStyle name="Percent 6 9 7 2 2" xfId="31762" xr:uid="{00000000-0005-0000-0000-0000C6980000}"/>
    <cellStyle name="Percent 6 9 7 3" xfId="14348" xr:uid="{00000000-0005-0000-0000-0000C7980000}"/>
    <cellStyle name="Percent 6 9 7 4" xfId="26003" xr:uid="{00000000-0005-0000-0000-0000C8980000}"/>
    <cellStyle name="Percent 6 9 7 5" xfId="39694" xr:uid="{00000000-0005-0000-0000-0000C9980000}"/>
    <cellStyle name="Percent 6 9 8" xfId="20088" xr:uid="{00000000-0005-0000-0000-0000CA980000}"/>
    <cellStyle name="Percent 6 9 8 2" xfId="31739" xr:uid="{00000000-0005-0000-0000-0000CB980000}"/>
    <cellStyle name="Percent 6 9 9" xfId="14325" xr:uid="{00000000-0005-0000-0000-0000CC980000}"/>
    <cellStyle name="Percent 60" xfId="39695" xr:uid="{00000000-0005-0000-0000-0000CD980000}"/>
    <cellStyle name="Percent 61" xfId="39828" xr:uid="{00000000-0005-0000-0000-0000CE980000}"/>
    <cellStyle name="Percent 62" xfId="39836" xr:uid="{00000000-0005-0000-0000-0000CF980000}"/>
    <cellStyle name="Percent 62 2" xfId="39838" xr:uid="{00000000-0005-0000-0000-0000D0980000}"/>
    <cellStyle name="Percent 7" xfId="2252" xr:uid="{00000000-0005-0000-0000-0000D1980000}"/>
    <cellStyle name="Percent 7 10" xfId="4462" xr:uid="{00000000-0005-0000-0000-0000D2980000}"/>
    <cellStyle name="Percent 7 10 2" xfId="20113" xr:uid="{00000000-0005-0000-0000-0000D3980000}"/>
    <cellStyle name="Percent 7 10 2 2" xfId="31764" xr:uid="{00000000-0005-0000-0000-0000D4980000}"/>
    <cellStyle name="Percent 7 10 3" xfId="14350" xr:uid="{00000000-0005-0000-0000-0000D5980000}"/>
    <cellStyle name="Percent 7 10 4" xfId="26005" xr:uid="{00000000-0005-0000-0000-0000D6980000}"/>
    <cellStyle name="Percent 7 11" xfId="4589" xr:uid="{00000000-0005-0000-0000-0000D7980000}"/>
    <cellStyle name="Percent 7 11 2" xfId="20112" xr:uid="{00000000-0005-0000-0000-0000D8980000}"/>
    <cellStyle name="Percent 7 11 3" xfId="31763" xr:uid="{00000000-0005-0000-0000-0000D9980000}"/>
    <cellStyle name="Percent 7 11 4" xfId="39696" xr:uid="{00000000-0005-0000-0000-0000DA980000}"/>
    <cellStyle name="Percent 7 12" xfId="20283" xr:uid="{00000000-0005-0000-0000-0000DB980000}"/>
    <cellStyle name="Percent 7 12 2" xfId="39697" xr:uid="{00000000-0005-0000-0000-0000DC980000}"/>
    <cellStyle name="Percent 7 13" xfId="14349" xr:uid="{00000000-0005-0000-0000-0000DD980000}"/>
    <cellStyle name="Percent 7 14" xfId="26004" xr:uid="{00000000-0005-0000-0000-0000DE980000}"/>
    <cellStyle name="Percent 7 15" xfId="39698" xr:uid="{00000000-0005-0000-0000-0000DF980000}"/>
    <cellStyle name="Percent 7 2" xfId="2253" xr:uid="{00000000-0005-0000-0000-0000E0980000}"/>
    <cellStyle name="Percent 7 2 10" xfId="14351" xr:uid="{00000000-0005-0000-0000-0000E1980000}"/>
    <cellStyle name="Percent 7 2 11" xfId="26006" xr:uid="{00000000-0005-0000-0000-0000E2980000}"/>
    <cellStyle name="Percent 7 2 12" xfId="39699" xr:uid="{00000000-0005-0000-0000-0000E3980000}"/>
    <cellStyle name="Percent 7 2 2" xfId="2254" xr:uid="{00000000-0005-0000-0000-0000E4980000}"/>
    <cellStyle name="Percent 7 2 2 2" xfId="2255" xr:uid="{00000000-0005-0000-0000-0000E5980000}"/>
    <cellStyle name="Percent 7 2 2 2 2" xfId="4196" xr:uid="{00000000-0005-0000-0000-0000E6980000}"/>
    <cellStyle name="Percent 7 2 2 2 2 2" xfId="8429" xr:uid="{00000000-0005-0000-0000-0000E7980000}"/>
    <cellStyle name="Percent 7 2 2 2 2 2 2" xfId="20117" xr:uid="{00000000-0005-0000-0000-0000E8980000}"/>
    <cellStyle name="Percent 7 2 2 2 2 2 3" xfId="31768" xr:uid="{00000000-0005-0000-0000-0000E9980000}"/>
    <cellStyle name="Percent 7 2 2 2 2 2 4" xfId="39700" xr:uid="{00000000-0005-0000-0000-0000EA980000}"/>
    <cellStyle name="Percent 7 2 2 2 2 3" xfId="14354" xr:uid="{00000000-0005-0000-0000-0000EB980000}"/>
    <cellStyle name="Percent 7 2 2 2 2 4" xfId="26009" xr:uid="{00000000-0005-0000-0000-0000EC980000}"/>
    <cellStyle name="Percent 7 2 2 2 2 5" xfId="39701" xr:uid="{00000000-0005-0000-0000-0000ED980000}"/>
    <cellStyle name="Percent 7 2 2 2 3" xfId="6532" xr:uid="{00000000-0005-0000-0000-0000EE980000}"/>
    <cellStyle name="Percent 7 2 2 2 3 2" xfId="20118" xr:uid="{00000000-0005-0000-0000-0000EF980000}"/>
    <cellStyle name="Percent 7 2 2 2 3 2 2" xfId="31769" xr:uid="{00000000-0005-0000-0000-0000F0980000}"/>
    <cellStyle name="Percent 7 2 2 2 3 3" xfId="14355" xr:uid="{00000000-0005-0000-0000-0000F1980000}"/>
    <cellStyle name="Percent 7 2 2 2 3 4" xfId="26010" xr:uid="{00000000-0005-0000-0000-0000F2980000}"/>
    <cellStyle name="Percent 7 2 2 2 3 5" xfId="39702" xr:uid="{00000000-0005-0000-0000-0000F3980000}"/>
    <cellStyle name="Percent 7 2 2 2 4" xfId="20116" xr:uid="{00000000-0005-0000-0000-0000F4980000}"/>
    <cellStyle name="Percent 7 2 2 2 4 2" xfId="31767" xr:uid="{00000000-0005-0000-0000-0000F5980000}"/>
    <cellStyle name="Percent 7 2 2 2 5" xfId="14353" xr:uid="{00000000-0005-0000-0000-0000F6980000}"/>
    <cellStyle name="Percent 7 2 2 2 6" xfId="26008" xr:uid="{00000000-0005-0000-0000-0000F7980000}"/>
    <cellStyle name="Percent 7 2 2 2 7" xfId="39703" xr:uid="{00000000-0005-0000-0000-0000F8980000}"/>
    <cellStyle name="Percent 7 2 2 3" xfId="4195" xr:uid="{00000000-0005-0000-0000-0000F9980000}"/>
    <cellStyle name="Percent 7 2 2 3 2" xfId="8428" xr:uid="{00000000-0005-0000-0000-0000FA980000}"/>
    <cellStyle name="Percent 7 2 2 3 2 2" xfId="20119" xr:uid="{00000000-0005-0000-0000-0000FB980000}"/>
    <cellStyle name="Percent 7 2 2 3 2 3" xfId="31770" xr:uid="{00000000-0005-0000-0000-0000FC980000}"/>
    <cellStyle name="Percent 7 2 2 3 2 4" xfId="39704" xr:uid="{00000000-0005-0000-0000-0000FD980000}"/>
    <cellStyle name="Percent 7 2 2 3 3" xfId="14356" xr:uid="{00000000-0005-0000-0000-0000FE980000}"/>
    <cellStyle name="Percent 7 2 2 3 4" xfId="26011" xr:uid="{00000000-0005-0000-0000-0000FF980000}"/>
    <cellStyle name="Percent 7 2 2 3 5" xfId="39705" xr:uid="{00000000-0005-0000-0000-000000990000}"/>
    <cellStyle name="Percent 7 2 2 4" xfId="5106" xr:uid="{00000000-0005-0000-0000-000001990000}"/>
    <cellStyle name="Percent 7 2 2 4 2" xfId="20120" xr:uid="{00000000-0005-0000-0000-000002990000}"/>
    <cellStyle name="Percent 7 2 2 4 2 2" xfId="31771" xr:uid="{00000000-0005-0000-0000-000003990000}"/>
    <cellStyle name="Percent 7 2 2 4 3" xfId="14357" xr:uid="{00000000-0005-0000-0000-000004990000}"/>
    <cellStyle name="Percent 7 2 2 4 4" xfId="26012" xr:uid="{00000000-0005-0000-0000-000005990000}"/>
    <cellStyle name="Percent 7 2 2 4 5" xfId="39706" xr:uid="{00000000-0005-0000-0000-000006990000}"/>
    <cellStyle name="Percent 7 2 2 5" xfId="20115" xr:uid="{00000000-0005-0000-0000-000007990000}"/>
    <cellStyle name="Percent 7 2 2 5 2" xfId="31766" xr:uid="{00000000-0005-0000-0000-000008990000}"/>
    <cellStyle name="Percent 7 2 2 6" xfId="14352" xr:uid="{00000000-0005-0000-0000-000009990000}"/>
    <cellStyle name="Percent 7 2 2 7" xfId="26007" xr:uid="{00000000-0005-0000-0000-00000A990000}"/>
    <cellStyle name="Percent 7 2 2 8" xfId="39707" xr:uid="{00000000-0005-0000-0000-00000B990000}"/>
    <cellStyle name="Percent 7 2 3" xfId="2256" xr:uid="{00000000-0005-0000-0000-00000C990000}"/>
    <cellStyle name="Percent 7 2 3 2" xfId="2257" xr:uid="{00000000-0005-0000-0000-00000D990000}"/>
    <cellStyle name="Percent 7 2 3 2 2" xfId="4198" xr:uid="{00000000-0005-0000-0000-00000E990000}"/>
    <cellStyle name="Percent 7 2 3 2 2 2" xfId="8431" xr:uid="{00000000-0005-0000-0000-00000F990000}"/>
    <cellStyle name="Percent 7 2 3 2 2 2 2" xfId="20123" xr:uid="{00000000-0005-0000-0000-000010990000}"/>
    <cellStyle name="Percent 7 2 3 2 2 2 3" xfId="31774" xr:uid="{00000000-0005-0000-0000-000011990000}"/>
    <cellStyle name="Percent 7 2 3 2 2 2 4" xfId="39708" xr:uid="{00000000-0005-0000-0000-000012990000}"/>
    <cellStyle name="Percent 7 2 3 2 2 3" xfId="14360" xr:uid="{00000000-0005-0000-0000-000013990000}"/>
    <cellStyle name="Percent 7 2 3 2 2 4" xfId="26015" xr:uid="{00000000-0005-0000-0000-000014990000}"/>
    <cellStyle name="Percent 7 2 3 2 2 5" xfId="39709" xr:uid="{00000000-0005-0000-0000-000015990000}"/>
    <cellStyle name="Percent 7 2 3 2 3" xfId="6533" xr:uid="{00000000-0005-0000-0000-000016990000}"/>
    <cellStyle name="Percent 7 2 3 2 3 2" xfId="20124" xr:uid="{00000000-0005-0000-0000-000017990000}"/>
    <cellStyle name="Percent 7 2 3 2 3 2 2" xfId="31775" xr:uid="{00000000-0005-0000-0000-000018990000}"/>
    <cellStyle name="Percent 7 2 3 2 3 3" xfId="14361" xr:uid="{00000000-0005-0000-0000-000019990000}"/>
    <cellStyle name="Percent 7 2 3 2 3 4" xfId="26016" xr:uid="{00000000-0005-0000-0000-00001A990000}"/>
    <cellStyle name="Percent 7 2 3 2 3 5" xfId="39710" xr:uid="{00000000-0005-0000-0000-00001B990000}"/>
    <cellStyle name="Percent 7 2 3 2 4" xfId="20122" xr:uid="{00000000-0005-0000-0000-00001C990000}"/>
    <cellStyle name="Percent 7 2 3 2 4 2" xfId="31773" xr:uid="{00000000-0005-0000-0000-00001D990000}"/>
    <cellStyle name="Percent 7 2 3 2 5" xfId="14359" xr:uid="{00000000-0005-0000-0000-00001E990000}"/>
    <cellStyle name="Percent 7 2 3 2 6" xfId="26014" xr:uid="{00000000-0005-0000-0000-00001F990000}"/>
    <cellStyle name="Percent 7 2 3 2 7" xfId="39711" xr:uid="{00000000-0005-0000-0000-000020990000}"/>
    <cellStyle name="Percent 7 2 3 3" xfId="4197" xr:uid="{00000000-0005-0000-0000-000021990000}"/>
    <cellStyle name="Percent 7 2 3 3 2" xfId="8430" xr:uid="{00000000-0005-0000-0000-000022990000}"/>
    <cellStyle name="Percent 7 2 3 3 2 2" xfId="20125" xr:uid="{00000000-0005-0000-0000-000023990000}"/>
    <cellStyle name="Percent 7 2 3 3 2 3" xfId="31776" xr:uid="{00000000-0005-0000-0000-000024990000}"/>
    <cellStyle name="Percent 7 2 3 3 2 4" xfId="39712" xr:uid="{00000000-0005-0000-0000-000025990000}"/>
    <cellStyle name="Percent 7 2 3 3 3" xfId="14362" xr:uid="{00000000-0005-0000-0000-000026990000}"/>
    <cellStyle name="Percent 7 2 3 3 4" xfId="26017" xr:uid="{00000000-0005-0000-0000-000027990000}"/>
    <cellStyle name="Percent 7 2 3 3 5" xfId="39713" xr:uid="{00000000-0005-0000-0000-000028990000}"/>
    <cellStyle name="Percent 7 2 3 4" xfId="4864" xr:uid="{00000000-0005-0000-0000-000029990000}"/>
    <cellStyle name="Percent 7 2 3 4 2" xfId="20126" xr:uid="{00000000-0005-0000-0000-00002A990000}"/>
    <cellStyle name="Percent 7 2 3 4 2 2" xfId="31777" xr:uid="{00000000-0005-0000-0000-00002B990000}"/>
    <cellStyle name="Percent 7 2 3 4 3" xfId="14363" xr:uid="{00000000-0005-0000-0000-00002C990000}"/>
    <cellStyle name="Percent 7 2 3 4 4" xfId="26018" xr:uid="{00000000-0005-0000-0000-00002D990000}"/>
    <cellStyle name="Percent 7 2 3 4 5" xfId="39714" xr:uid="{00000000-0005-0000-0000-00002E990000}"/>
    <cellStyle name="Percent 7 2 3 5" xfId="20121" xr:uid="{00000000-0005-0000-0000-00002F990000}"/>
    <cellStyle name="Percent 7 2 3 5 2" xfId="31772" xr:uid="{00000000-0005-0000-0000-000030990000}"/>
    <cellStyle name="Percent 7 2 3 6" xfId="14358" xr:uid="{00000000-0005-0000-0000-000031990000}"/>
    <cellStyle name="Percent 7 2 3 7" xfId="26013" xr:uid="{00000000-0005-0000-0000-000032990000}"/>
    <cellStyle name="Percent 7 2 3 8" xfId="39715" xr:uid="{00000000-0005-0000-0000-000033990000}"/>
    <cellStyle name="Percent 7 2 4" xfId="2258" xr:uid="{00000000-0005-0000-0000-000034990000}"/>
    <cellStyle name="Percent 7 2 4 2" xfId="2259" xr:uid="{00000000-0005-0000-0000-000035990000}"/>
    <cellStyle name="Percent 7 2 4 2 2" xfId="4200" xr:uid="{00000000-0005-0000-0000-000036990000}"/>
    <cellStyle name="Percent 7 2 4 2 2 2" xfId="8433" xr:uid="{00000000-0005-0000-0000-000037990000}"/>
    <cellStyle name="Percent 7 2 4 2 2 2 2" xfId="20129" xr:uid="{00000000-0005-0000-0000-000038990000}"/>
    <cellStyle name="Percent 7 2 4 2 2 2 3" xfId="31780" xr:uid="{00000000-0005-0000-0000-000039990000}"/>
    <cellStyle name="Percent 7 2 4 2 2 2 4" xfId="39716" xr:uid="{00000000-0005-0000-0000-00003A990000}"/>
    <cellStyle name="Percent 7 2 4 2 2 3" xfId="14366" xr:uid="{00000000-0005-0000-0000-00003B990000}"/>
    <cellStyle name="Percent 7 2 4 2 2 4" xfId="26021" xr:uid="{00000000-0005-0000-0000-00003C990000}"/>
    <cellStyle name="Percent 7 2 4 2 2 5" xfId="39717" xr:uid="{00000000-0005-0000-0000-00003D990000}"/>
    <cellStyle name="Percent 7 2 4 2 3" xfId="6534" xr:uid="{00000000-0005-0000-0000-00003E990000}"/>
    <cellStyle name="Percent 7 2 4 2 3 2" xfId="20130" xr:uid="{00000000-0005-0000-0000-00003F990000}"/>
    <cellStyle name="Percent 7 2 4 2 3 2 2" xfId="31781" xr:uid="{00000000-0005-0000-0000-000040990000}"/>
    <cellStyle name="Percent 7 2 4 2 3 3" xfId="14367" xr:uid="{00000000-0005-0000-0000-000041990000}"/>
    <cellStyle name="Percent 7 2 4 2 3 4" xfId="26022" xr:uid="{00000000-0005-0000-0000-000042990000}"/>
    <cellStyle name="Percent 7 2 4 2 3 5" xfId="39718" xr:uid="{00000000-0005-0000-0000-000043990000}"/>
    <cellStyle name="Percent 7 2 4 2 4" xfId="20128" xr:uid="{00000000-0005-0000-0000-000044990000}"/>
    <cellStyle name="Percent 7 2 4 2 4 2" xfId="31779" xr:uid="{00000000-0005-0000-0000-000045990000}"/>
    <cellStyle name="Percent 7 2 4 2 5" xfId="14365" xr:uid="{00000000-0005-0000-0000-000046990000}"/>
    <cellStyle name="Percent 7 2 4 2 6" xfId="26020" xr:uid="{00000000-0005-0000-0000-000047990000}"/>
    <cellStyle name="Percent 7 2 4 2 7" xfId="39719" xr:uid="{00000000-0005-0000-0000-000048990000}"/>
    <cellStyle name="Percent 7 2 4 3" xfId="4199" xr:uid="{00000000-0005-0000-0000-000049990000}"/>
    <cellStyle name="Percent 7 2 4 3 2" xfId="8432" xr:uid="{00000000-0005-0000-0000-00004A990000}"/>
    <cellStyle name="Percent 7 2 4 3 2 2" xfId="20131" xr:uid="{00000000-0005-0000-0000-00004B990000}"/>
    <cellStyle name="Percent 7 2 4 3 2 3" xfId="31782" xr:uid="{00000000-0005-0000-0000-00004C990000}"/>
    <cellStyle name="Percent 7 2 4 3 2 4" xfId="39720" xr:uid="{00000000-0005-0000-0000-00004D990000}"/>
    <cellStyle name="Percent 7 2 4 3 3" xfId="14368" xr:uid="{00000000-0005-0000-0000-00004E990000}"/>
    <cellStyle name="Percent 7 2 4 3 4" xfId="26023" xr:uid="{00000000-0005-0000-0000-00004F990000}"/>
    <cellStyle name="Percent 7 2 4 3 5" xfId="39721" xr:uid="{00000000-0005-0000-0000-000050990000}"/>
    <cellStyle name="Percent 7 2 4 4" xfId="5315" xr:uid="{00000000-0005-0000-0000-000051990000}"/>
    <cellStyle name="Percent 7 2 4 4 2" xfId="20132" xr:uid="{00000000-0005-0000-0000-000052990000}"/>
    <cellStyle name="Percent 7 2 4 4 2 2" xfId="31783" xr:uid="{00000000-0005-0000-0000-000053990000}"/>
    <cellStyle name="Percent 7 2 4 4 3" xfId="14369" xr:uid="{00000000-0005-0000-0000-000054990000}"/>
    <cellStyle name="Percent 7 2 4 4 4" xfId="26024" xr:uid="{00000000-0005-0000-0000-000055990000}"/>
    <cellStyle name="Percent 7 2 4 4 5" xfId="39722" xr:uid="{00000000-0005-0000-0000-000056990000}"/>
    <cellStyle name="Percent 7 2 4 5" xfId="20127" xr:uid="{00000000-0005-0000-0000-000057990000}"/>
    <cellStyle name="Percent 7 2 4 5 2" xfId="31778" xr:uid="{00000000-0005-0000-0000-000058990000}"/>
    <cellStyle name="Percent 7 2 4 6" xfId="14364" xr:uid="{00000000-0005-0000-0000-000059990000}"/>
    <cellStyle name="Percent 7 2 4 7" xfId="26019" xr:uid="{00000000-0005-0000-0000-00005A990000}"/>
    <cellStyle name="Percent 7 2 4 8" xfId="39723" xr:uid="{00000000-0005-0000-0000-00005B990000}"/>
    <cellStyle name="Percent 7 2 5" xfId="2260" xr:uid="{00000000-0005-0000-0000-00005C990000}"/>
    <cellStyle name="Percent 7 2 5 2" xfId="4201" xr:uid="{00000000-0005-0000-0000-00005D990000}"/>
    <cellStyle name="Percent 7 2 5 2 2" xfId="8434" xr:uid="{00000000-0005-0000-0000-00005E990000}"/>
    <cellStyle name="Percent 7 2 5 2 2 2" xfId="20134" xr:uid="{00000000-0005-0000-0000-00005F990000}"/>
    <cellStyle name="Percent 7 2 5 2 2 3" xfId="31785" xr:uid="{00000000-0005-0000-0000-000060990000}"/>
    <cellStyle name="Percent 7 2 5 2 2 4" xfId="39724" xr:uid="{00000000-0005-0000-0000-000061990000}"/>
    <cellStyle name="Percent 7 2 5 2 3" xfId="14371" xr:uid="{00000000-0005-0000-0000-000062990000}"/>
    <cellStyle name="Percent 7 2 5 2 4" xfId="26026" xr:uid="{00000000-0005-0000-0000-000063990000}"/>
    <cellStyle name="Percent 7 2 5 2 5" xfId="39725" xr:uid="{00000000-0005-0000-0000-000064990000}"/>
    <cellStyle name="Percent 7 2 5 3" xfId="5546" xr:uid="{00000000-0005-0000-0000-000065990000}"/>
    <cellStyle name="Percent 7 2 5 3 2" xfId="20135" xr:uid="{00000000-0005-0000-0000-000066990000}"/>
    <cellStyle name="Percent 7 2 5 3 2 2" xfId="31786" xr:uid="{00000000-0005-0000-0000-000067990000}"/>
    <cellStyle name="Percent 7 2 5 3 3" xfId="14372" xr:uid="{00000000-0005-0000-0000-000068990000}"/>
    <cellStyle name="Percent 7 2 5 3 4" xfId="26027" xr:uid="{00000000-0005-0000-0000-000069990000}"/>
    <cellStyle name="Percent 7 2 5 4" xfId="6535" xr:uid="{00000000-0005-0000-0000-00006A990000}"/>
    <cellStyle name="Percent 7 2 5 4 2" xfId="20133" xr:uid="{00000000-0005-0000-0000-00006B990000}"/>
    <cellStyle name="Percent 7 2 5 4 3" xfId="31784" xr:uid="{00000000-0005-0000-0000-00006C990000}"/>
    <cellStyle name="Percent 7 2 5 4 4" xfId="39726" xr:uid="{00000000-0005-0000-0000-00006D990000}"/>
    <cellStyle name="Percent 7 2 5 5" xfId="14370" xr:uid="{00000000-0005-0000-0000-00006E990000}"/>
    <cellStyle name="Percent 7 2 5 6" xfId="26025" xr:uid="{00000000-0005-0000-0000-00006F990000}"/>
    <cellStyle name="Percent 7 2 5 7" xfId="39727" xr:uid="{00000000-0005-0000-0000-000070990000}"/>
    <cellStyle name="Percent 7 2 6" xfId="4194" xr:uid="{00000000-0005-0000-0000-000071990000}"/>
    <cellStyle name="Percent 7 2 6 2" xfId="8427" xr:uid="{00000000-0005-0000-0000-000072990000}"/>
    <cellStyle name="Percent 7 2 6 2 2" xfId="20136" xr:uid="{00000000-0005-0000-0000-000073990000}"/>
    <cellStyle name="Percent 7 2 6 2 3" xfId="31787" xr:uid="{00000000-0005-0000-0000-000074990000}"/>
    <cellStyle name="Percent 7 2 6 2 4" xfId="39728" xr:uid="{00000000-0005-0000-0000-000075990000}"/>
    <cellStyle name="Percent 7 2 6 3" xfId="14373" xr:uid="{00000000-0005-0000-0000-000076990000}"/>
    <cellStyle name="Percent 7 2 6 4" xfId="26028" xr:uid="{00000000-0005-0000-0000-000077990000}"/>
    <cellStyle name="Percent 7 2 6 5" xfId="39729" xr:uid="{00000000-0005-0000-0000-000078990000}"/>
    <cellStyle name="Percent 7 2 7" xfId="4622" xr:uid="{00000000-0005-0000-0000-000079990000}"/>
    <cellStyle name="Percent 7 2 7 2" xfId="20137" xr:uid="{00000000-0005-0000-0000-00007A990000}"/>
    <cellStyle name="Percent 7 2 7 2 2" xfId="31788" xr:uid="{00000000-0005-0000-0000-00007B990000}"/>
    <cellStyle name="Percent 7 2 7 3" xfId="14374" xr:uid="{00000000-0005-0000-0000-00007C990000}"/>
    <cellStyle name="Percent 7 2 7 4" xfId="26029" xr:uid="{00000000-0005-0000-0000-00007D990000}"/>
    <cellStyle name="Percent 7 2 7 5" xfId="39730" xr:uid="{00000000-0005-0000-0000-00007E990000}"/>
    <cellStyle name="Percent 7 2 8" xfId="20114" xr:uid="{00000000-0005-0000-0000-00007F990000}"/>
    <cellStyle name="Percent 7 2 8 2" xfId="31765" xr:uid="{00000000-0005-0000-0000-000080990000}"/>
    <cellStyle name="Percent 7 2 9" xfId="20307" xr:uid="{00000000-0005-0000-0000-000081990000}"/>
    <cellStyle name="Percent 7 3" xfId="2261" xr:uid="{00000000-0005-0000-0000-000082990000}"/>
    <cellStyle name="Percent 7 3 10" xfId="26030" xr:uid="{00000000-0005-0000-0000-000083990000}"/>
    <cellStyle name="Percent 7 3 11" xfId="39731" xr:uid="{00000000-0005-0000-0000-000084990000}"/>
    <cellStyle name="Percent 7 3 2" xfId="2262" xr:uid="{00000000-0005-0000-0000-000085990000}"/>
    <cellStyle name="Percent 7 3 2 2" xfId="2263" xr:uid="{00000000-0005-0000-0000-000086990000}"/>
    <cellStyle name="Percent 7 3 2 2 2" xfId="4204" xr:uid="{00000000-0005-0000-0000-000087990000}"/>
    <cellStyle name="Percent 7 3 2 2 2 2" xfId="8437" xr:uid="{00000000-0005-0000-0000-000088990000}"/>
    <cellStyle name="Percent 7 3 2 2 2 2 2" xfId="20141" xr:uid="{00000000-0005-0000-0000-000089990000}"/>
    <cellStyle name="Percent 7 3 2 2 2 2 3" xfId="31792" xr:uid="{00000000-0005-0000-0000-00008A990000}"/>
    <cellStyle name="Percent 7 3 2 2 2 2 4" xfId="39732" xr:uid="{00000000-0005-0000-0000-00008B990000}"/>
    <cellStyle name="Percent 7 3 2 2 2 3" xfId="14378" xr:uid="{00000000-0005-0000-0000-00008C990000}"/>
    <cellStyle name="Percent 7 3 2 2 2 4" xfId="26033" xr:uid="{00000000-0005-0000-0000-00008D990000}"/>
    <cellStyle name="Percent 7 3 2 2 2 5" xfId="39733" xr:uid="{00000000-0005-0000-0000-00008E990000}"/>
    <cellStyle name="Percent 7 3 2 2 3" xfId="6536" xr:uid="{00000000-0005-0000-0000-00008F990000}"/>
    <cellStyle name="Percent 7 3 2 2 3 2" xfId="20142" xr:uid="{00000000-0005-0000-0000-000090990000}"/>
    <cellStyle name="Percent 7 3 2 2 3 2 2" xfId="31793" xr:uid="{00000000-0005-0000-0000-000091990000}"/>
    <cellStyle name="Percent 7 3 2 2 3 3" xfId="14379" xr:uid="{00000000-0005-0000-0000-000092990000}"/>
    <cellStyle name="Percent 7 3 2 2 3 4" xfId="26034" xr:uid="{00000000-0005-0000-0000-000093990000}"/>
    <cellStyle name="Percent 7 3 2 2 3 5" xfId="39734" xr:uid="{00000000-0005-0000-0000-000094990000}"/>
    <cellStyle name="Percent 7 3 2 2 4" xfId="20140" xr:uid="{00000000-0005-0000-0000-000095990000}"/>
    <cellStyle name="Percent 7 3 2 2 4 2" xfId="31791" xr:uid="{00000000-0005-0000-0000-000096990000}"/>
    <cellStyle name="Percent 7 3 2 2 5" xfId="14377" xr:uid="{00000000-0005-0000-0000-000097990000}"/>
    <cellStyle name="Percent 7 3 2 2 6" xfId="26032" xr:uid="{00000000-0005-0000-0000-000098990000}"/>
    <cellStyle name="Percent 7 3 2 2 7" xfId="39735" xr:uid="{00000000-0005-0000-0000-000099990000}"/>
    <cellStyle name="Percent 7 3 2 3" xfId="4203" xr:uid="{00000000-0005-0000-0000-00009A990000}"/>
    <cellStyle name="Percent 7 3 2 3 2" xfId="8436" xr:uid="{00000000-0005-0000-0000-00009B990000}"/>
    <cellStyle name="Percent 7 3 2 3 2 2" xfId="20143" xr:uid="{00000000-0005-0000-0000-00009C990000}"/>
    <cellStyle name="Percent 7 3 2 3 2 3" xfId="31794" xr:uid="{00000000-0005-0000-0000-00009D990000}"/>
    <cellStyle name="Percent 7 3 2 3 2 4" xfId="39736" xr:uid="{00000000-0005-0000-0000-00009E990000}"/>
    <cellStyle name="Percent 7 3 2 3 3" xfId="14380" xr:uid="{00000000-0005-0000-0000-00009F990000}"/>
    <cellStyle name="Percent 7 3 2 3 4" xfId="26035" xr:uid="{00000000-0005-0000-0000-0000A0990000}"/>
    <cellStyle name="Percent 7 3 2 3 5" xfId="39737" xr:uid="{00000000-0005-0000-0000-0000A1990000}"/>
    <cellStyle name="Percent 7 3 2 4" xfId="5193" xr:uid="{00000000-0005-0000-0000-0000A2990000}"/>
    <cellStyle name="Percent 7 3 2 4 2" xfId="20144" xr:uid="{00000000-0005-0000-0000-0000A3990000}"/>
    <cellStyle name="Percent 7 3 2 4 2 2" xfId="31795" xr:uid="{00000000-0005-0000-0000-0000A4990000}"/>
    <cellStyle name="Percent 7 3 2 4 3" xfId="14381" xr:uid="{00000000-0005-0000-0000-0000A5990000}"/>
    <cellStyle name="Percent 7 3 2 4 4" xfId="26036" xr:uid="{00000000-0005-0000-0000-0000A6990000}"/>
    <cellStyle name="Percent 7 3 2 4 5" xfId="39738" xr:uid="{00000000-0005-0000-0000-0000A7990000}"/>
    <cellStyle name="Percent 7 3 2 5" xfId="20139" xr:uid="{00000000-0005-0000-0000-0000A8990000}"/>
    <cellStyle name="Percent 7 3 2 5 2" xfId="31790" xr:uid="{00000000-0005-0000-0000-0000A9990000}"/>
    <cellStyle name="Percent 7 3 2 6" xfId="14376" xr:uid="{00000000-0005-0000-0000-0000AA990000}"/>
    <cellStyle name="Percent 7 3 2 7" xfId="26031" xr:uid="{00000000-0005-0000-0000-0000AB990000}"/>
    <cellStyle name="Percent 7 3 2 8" xfId="39739" xr:uid="{00000000-0005-0000-0000-0000AC990000}"/>
    <cellStyle name="Percent 7 3 3" xfId="2264" xr:uid="{00000000-0005-0000-0000-0000AD990000}"/>
    <cellStyle name="Percent 7 3 3 2" xfId="2265" xr:uid="{00000000-0005-0000-0000-0000AE990000}"/>
    <cellStyle name="Percent 7 3 3 2 2" xfId="4206" xr:uid="{00000000-0005-0000-0000-0000AF990000}"/>
    <cellStyle name="Percent 7 3 3 2 2 2" xfId="8439" xr:uid="{00000000-0005-0000-0000-0000B0990000}"/>
    <cellStyle name="Percent 7 3 3 2 2 2 2" xfId="20147" xr:uid="{00000000-0005-0000-0000-0000B1990000}"/>
    <cellStyle name="Percent 7 3 3 2 2 2 3" xfId="31798" xr:uid="{00000000-0005-0000-0000-0000B2990000}"/>
    <cellStyle name="Percent 7 3 3 2 2 2 4" xfId="39740" xr:uid="{00000000-0005-0000-0000-0000B3990000}"/>
    <cellStyle name="Percent 7 3 3 2 2 3" xfId="14384" xr:uid="{00000000-0005-0000-0000-0000B4990000}"/>
    <cellStyle name="Percent 7 3 3 2 2 4" xfId="26039" xr:uid="{00000000-0005-0000-0000-0000B5990000}"/>
    <cellStyle name="Percent 7 3 3 2 2 5" xfId="39741" xr:uid="{00000000-0005-0000-0000-0000B6990000}"/>
    <cellStyle name="Percent 7 3 3 2 3" xfId="6537" xr:uid="{00000000-0005-0000-0000-0000B7990000}"/>
    <cellStyle name="Percent 7 3 3 2 3 2" xfId="20148" xr:uid="{00000000-0005-0000-0000-0000B8990000}"/>
    <cellStyle name="Percent 7 3 3 2 3 2 2" xfId="31799" xr:uid="{00000000-0005-0000-0000-0000B9990000}"/>
    <cellStyle name="Percent 7 3 3 2 3 3" xfId="14385" xr:uid="{00000000-0005-0000-0000-0000BA990000}"/>
    <cellStyle name="Percent 7 3 3 2 3 4" xfId="26040" xr:uid="{00000000-0005-0000-0000-0000BB990000}"/>
    <cellStyle name="Percent 7 3 3 2 3 5" xfId="39742" xr:uid="{00000000-0005-0000-0000-0000BC990000}"/>
    <cellStyle name="Percent 7 3 3 2 4" xfId="20146" xr:uid="{00000000-0005-0000-0000-0000BD990000}"/>
    <cellStyle name="Percent 7 3 3 2 4 2" xfId="31797" xr:uid="{00000000-0005-0000-0000-0000BE990000}"/>
    <cellStyle name="Percent 7 3 3 2 5" xfId="14383" xr:uid="{00000000-0005-0000-0000-0000BF990000}"/>
    <cellStyle name="Percent 7 3 3 2 6" xfId="26038" xr:uid="{00000000-0005-0000-0000-0000C0990000}"/>
    <cellStyle name="Percent 7 3 3 2 7" xfId="39743" xr:uid="{00000000-0005-0000-0000-0000C1990000}"/>
    <cellStyle name="Percent 7 3 3 3" xfId="4205" xr:uid="{00000000-0005-0000-0000-0000C2990000}"/>
    <cellStyle name="Percent 7 3 3 3 2" xfId="8438" xr:uid="{00000000-0005-0000-0000-0000C3990000}"/>
    <cellStyle name="Percent 7 3 3 3 2 2" xfId="20149" xr:uid="{00000000-0005-0000-0000-0000C4990000}"/>
    <cellStyle name="Percent 7 3 3 3 2 3" xfId="31800" xr:uid="{00000000-0005-0000-0000-0000C5990000}"/>
    <cellStyle name="Percent 7 3 3 3 2 4" xfId="39744" xr:uid="{00000000-0005-0000-0000-0000C6990000}"/>
    <cellStyle name="Percent 7 3 3 3 3" xfId="14386" xr:uid="{00000000-0005-0000-0000-0000C7990000}"/>
    <cellStyle name="Percent 7 3 3 3 4" xfId="26041" xr:uid="{00000000-0005-0000-0000-0000C8990000}"/>
    <cellStyle name="Percent 7 3 3 3 5" xfId="39745" xr:uid="{00000000-0005-0000-0000-0000C9990000}"/>
    <cellStyle name="Percent 7 3 3 4" xfId="4951" xr:uid="{00000000-0005-0000-0000-0000CA990000}"/>
    <cellStyle name="Percent 7 3 3 4 2" xfId="20150" xr:uid="{00000000-0005-0000-0000-0000CB990000}"/>
    <cellStyle name="Percent 7 3 3 4 2 2" xfId="31801" xr:uid="{00000000-0005-0000-0000-0000CC990000}"/>
    <cellStyle name="Percent 7 3 3 4 3" xfId="14387" xr:uid="{00000000-0005-0000-0000-0000CD990000}"/>
    <cellStyle name="Percent 7 3 3 4 4" xfId="26042" xr:uid="{00000000-0005-0000-0000-0000CE990000}"/>
    <cellStyle name="Percent 7 3 3 4 5" xfId="39746" xr:uid="{00000000-0005-0000-0000-0000CF990000}"/>
    <cellStyle name="Percent 7 3 3 5" xfId="20145" xr:uid="{00000000-0005-0000-0000-0000D0990000}"/>
    <cellStyle name="Percent 7 3 3 5 2" xfId="31796" xr:uid="{00000000-0005-0000-0000-0000D1990000}"/>
    <cellStyle name="Percent 7 3 3 6" xfId="14382" xr:uid="{00000000-0005-0000-0000-0000D2990000}"/>
    <cellStyle name="Percent 7 3 3 7" xfId="26037" xr:uid="{00000000-0005-0000-0000-0000D3990000}"/>
    <cellStyle name="Percent 7 3 3 8" xfId="39747" xr:uid="{00000000-0005-0000-0000-0000D4990000}"/>
    <cellStyle name="Percent 7 3 4" xfId="2266" xr:uid="{00000000-0005-0000-0000-0000D5990000}"/>
    <cellStyle name="Percent 7 3 4 2" xfId="2267" xr:uid="{00000000-0005-0000-0000-0000D6990000}"/>
    <cellStyle name="Percent 7 3 4 2 2" xfId="4208" xr:uid="{00000000-0005-0000-0000-0000D7990000}"/>
    <cellStyle name="Percent 7 3 4 2 2 2" xfId="8441" xr:uid="{00000000-0005-0000-0000-0000D8990000}"/>
    <cellStyle name="Percent 7 3 4 2 2 2 2" xfId="20153" xr:uid="{00000000-0005-0000-0000-0000D9990000}"/>
    <cellStyle name="Percent 7 3 4 2 2 2 3" xfId="31804" xr:uid="{00000000-0005-0000-0000-0000DA990000}"/>
    <cellStyle name="Percent 7 3 4 2 2 2 4" xfId="39748" xr:uid="{00000000-0005-0000-0000-0000DB990000}"/>
    <cellStyle name="Percent 7 3 4 2 2 3" xfId="14390" xr:uid="{00000000-0005-0000-0000-0000DC990000}"/>
    <cellStyle name="Percent 7 3 4 2 2 4" xfId="26045" xr:uid="{00000000-0005-0000-0000-0000DD990000}"/>
    <cellStyle name="Percent 7 3 4 2 2 5" xfId="39749" xr:uid="{00000000-0005-0000-0000-0000DE990000}"/>
    <cellStyle name="Percent 7 3 4 2 3" xfId="6538" xr:uid="{00000000-0005-0000-0000-0000DF990000}"/>
    <cellStyle name="Percent 7 3 4 2 3 2" xfId="20154" xr:uid="{00000000-0005-0000-0000-0000E0990000}"/>
    <cellStyle name="Percent 7 3 4 2 3 2 2" xfId="31805" xr:uid="{00000000-0005-0000-0000-0000E1990000}"/>
    <cellStyle name="Percent 7 3 4 2 3 3" xfId="14391" xr:uid="{00000000-0005-0000-0000-0000E2990000}"/>
    <cellStyle name="Percent 7 3 4 2 3 4" xfId="26046" xr:uid="{00000000-0005-0000-0000-0000E3990000}"/>
    <cellStyle name="Percent 7 3 4 2 3 5" xfId="39750" xr:uid="{00000000-0005-0000-0000-0000E4990000}"/>
    <cellStyle name="Percent 7 3 4 2 4" xfId="20152" xr:uid="{00000000-0005-0000-0000-0000E5990000}"/>
    <cellStyle name="Percent 7 3 4 2 4 2" xfId="31803" xr:uid="{00000000-0005-0000-0000-0000E6990000}"/>
    <cellStyle name="Percent 7 3 4 2 5" xfId="14389" xr:uid="{00000000-0005-0000-0000-0000E7990000}"/>
    <cellStyle name="Percent 7 3 4 2 6" xfId="26044" xr:uid="{00000000-0005-0000-0000-0000E8990000}"/>
    <cellStyle name="Percent 7 3 4 2 7" xfId="39751" xr:uid="{00000000-0005-0000-0000-0000E9990000}"/>
    <cellStyle name="Percent 7 3 4 3" xfId="4207" xr:uid="{00000000-0005-0000-0000-0000EA990000}"/>
    <cellStyle name="Percent 7 3 4 3 2" xfId="8440" xr:uid="{00000000-0005-0000-0000-0000EB990000}"/>
    <cellStyle name="Percent 7 3 4 3 2 2" xfId="20155" xr:uid="{00000000-0005-0000-0000-0000EC990000}"/>
    <cellStyle name="Percent 7 3 4 3 2 3" xfId="31806" xr:uid="{00000000-0005-0000-0000-0000ED990000}"/>
    <cellStyle name="Percent 7 3 4 3 2 4" xfId="39752" xr:uid="{00000000-0005-0000-0000-0000EE990000}"/>
    <cellStyle name="Percent 7 3 4 3 3" xfId="14392" xr:uid="{00000000-0005-0000-0000-0000EF990000}"/>
    <cellStyle name="Percent 7 3 4 3 4" xfId="26047" xr:uid="{00000000-0005-0000-0000-0000F0990000}"/>
    <cellStyle name="Percent 7 3 4 3 5" xfId="39753" xr:uid="{00000000-0005-0000-0000-0000F1990000}"/>
    <cellStyle name="Percent 7 3 4 4" xfId="5402" xr:uid="{00000000-0005-0000-0000-0000F2990000}"/>
    <cellStyle name="Percent 7 3 4 4 2" xfId="20156" xr:uid="{00000000-0005-0000-0000-0000F3990000}"/>
    <cellStyle name="Percent 7 3 4 4 2 2" xfId="31807" xr:uid="{00000000-0005-0000-0000-0000F4990000}"/>
    <cellStyle name="Percent 7 3 4 4 3" xfId="14393" xr:uid="{00000000-0005-0000-0000-0000F5990000}"/>
    <cellStyle name="Percent 7 3 4 4 4" xfId="26048" xr:uid="{00000000-0005-0000-0000-0000F6990000}"/>
    <cellStyle name="Percent 7 3 4 4 5" xfId="39754" xr:uid="{00000000-0005-0000-0000-0000F7990000}"/>
    <cellStyle name="Percent 7 3 4 5" xfId="20151" xr:uid="{00000000-0005-0000-0000-0000F8990000}"/>
    <cellStyle name="Percent 7 3 4 5 2" xfId="31802" xr:uid="{00000000-0005-0000-0000-0000F9990000}"/>
    <cellStyle name="Percent 7 3 4 6" xfId="14388" xr:uid="{00000000-0005-0000-0000-0000FA990000}"/>
    <cellStyle name="Percent 7 3 4 7" xfId="26043" xr:uid="{00000000-0005-0000-0000-0000FB990000}"/>
    <cellStyle name="Percent 7 3 4 8" xfId="39755" xr:uid="{00000000-0005-0000-0000-0000FC990000}"/>
    <cellStyle name="Percent 7 3 5" xfId="2268" xr:uid="{00000000-0005-0000-0000-0000FD990000}"/>
    <cellStyle name="Percent 7 3 5 2" xfId="4209" xr:uid="{00000000-0005-0000-0000-0000FE990000}"/>
    <cellStyle name="Percent 7 3 5 2 2" xfId="8442" xr:uid="{00000000-0005-0000-0000-0000FF990000}"/>
    <cellStyle name="Percent 7 3 5 2 2 2" xfId="20158" xr:uid="{00000000-0005-0000-0000-0000009A0000}"/>
    <cellStyle name="Percent 7 3 5 2 2 3" xfId="31809" xr:uid="{00000000-0005-0000-0000-0000019A0000}"/>
    <cellStyle name="Percent 7 3 5 2 2 4" xfId="39756" xr:uid="{00000000-0005-0000-0000-0000029A0000}"/>
    <cellStyle name="Percent 7 3 5 2 3" xfId="14395" xr:uid="{00000000-0005-0000-0000-0000039A0000}"/>
    <cellStyle name="Percent 7 3 5 2 4" xfId="26050" xr:uid="{00000000-0005-0000-0000-0000049A0000}"/>
    <cellStyle name="Percent 7 3 5 2 5" xfId="39757" xr:uid="{00000000-0005-0000-0000-0000059A0000}"/>
    <cellStyle name="Percent 7 3 5 3" xfId="5547" xr:uid="{00000000-0005-0000-0000-0000069A0000}"/>
    <cellStyle name="Percent 7 3 5 3 2" xfId="20159" xr:uid="{00000000-0005-0000-0000-0000079A0000}"/>
    <cellStyle name="Percent 7 3 5 3 2 2" xfId="31810" xr:uid="{00000000-0005-0000-0000-0000089A0000}"/>
    <cellStyle name="Percent 7 3 5 3 3" xfId="14396" xr:uid="{00000000-0005-0000-0000-0000099A0000}"/>
    <cellStyle name="Percent 7 3 5 3 4" xfId="26051" xr:uid="{00000000-0005-0000-0000-00000A9A0000}"/>
    <cellStyle name="Percent 7 3 5 4" xfId="6539" xr:uid="{00000000-0005-0000-0000-00000B9A0000}"/>
    <cellStyle name="Percent 7 3 5 4 2" xfId="20157" xr:uid="{00000000-0005-0000-0000-00000C9A0000}"/>
    <cellStyle name="Percent 7 3 5 4 3" xfId="31808" xr:uid="{00000000-0005-0000-0000-00000D9A0000}"/>
    <cellStyle name="Percent 7 3 5 4 4" xfId="39758" xr:uid="{00000000-0005-0000-0000-00000E9A0000}"/>
    <cellStyle name="Percent 7 3 5 5" xfId="14394" xr:uid="{00000000-0005-0000-0000-00000F9A0000}"/>
    <cellStyle name="Percent 7 3 5 6" xfId="26049" xr:uid="{00000000-0005-0000-0000-0000109A0000}"/>
    <cellStyle name="Percent 7 3 5 7" xfId="39759" xr:uid="{00000000-0005-0000-0000-0000119A0000}"/>
    <cellStyle name="Percent 7 3 6" xfId="4202" xr:uid="{00000000-0005-0000-0000-0000129A0000}"/>
    <cellStyle name="Percent 7 3 6 2" xfId="8435" xr:uid="{00000000-0005-0000-0000-0000139A0000}"/>
    <cellStyle name="Percent 7 3 6 2 2" xfId="20160" xr:uid="{00000000-0005-0000-0000-0000149A0000}"/>
    <cellStyle name="Percent 7 3 6 2 3" xfId="31811" xr:uid="{00000000-0005-0000-0000-0000159A0000}"/>
    <cellStyle name="Percent 7 3 6 2 4" xfId="39760" xr:uid="{00000000-0005-0000-0000-0000169A0000}"/>
    <cellStyle name="Percent 7 3 6 3" xfId="14397" xr:uid="{00000000-0005-0000-0000-0000179A0000}"/>
    <cellStyle name="Percent 7 3 6 4" xfId="26052" xr:uid="{00000000-0005-0000-0000-0000189A0000}"/>
    <cellStyle name="Percent 7 3 6 5" xfId="39761" xr:uid="{00000000-0005-0000-0000-0000199A0000}"/>
    <cellStyle name="Percent 7 3 7" xfId="4709" xr:uid="{00000000-0005-0000-0000-00001A9A0000}"/>
    <cellStyle name="Percent 7 3 7 2" xfId="20161" xr:uid="{00000000-0005-0000-0000-00001B9A0000}"/>
    <cellStyle name="Percent 7 3 7 2 2" xfId="31812" xr:uid="{00000000-0005-0000-0000-00001C9A0000}"/>
    <cellStyle name="Percent 7 3 7 3" xfId="14398" xr:uid="{00000000-0005-0000-0000-00001D9A0000}"/>
    <cellStyle name="Percent 7 3 7 4" xfId="26053" xr:uid="{00000000-0005-0000-0000-00001E9A0000}"/>
    <cellStyle name="Percent 7 3 7 5" xfId="39762" xr:uid="{00000000-0005-0000-0000-00001F9A0000}"/>
    <cellStyle name="Percent 7 3 8" xfId="20138" xr:uid="{00000000-0005-0000-0000-0000209A0000}"/>
    <cellStyle name="Percent 7 3 8 2" xfId="31789" xr:uid="{00000000-0005-0000-0000-0000219A0000}"/>
    <cellStyle name="Percent 7 3 9" xfId="14375" xr:uid="{00000000-0005-0000-0000-0000229A0000}"/>
    <cellStyle name="Percent 7 4" xfId="2269" xr:uid="{00000000-0005-0000-0000-0000239A0000}"/>
    <cellStyle name="Percent 7 4 10" xfId="26054" xr:uid="{00000000-0005-0000-0000-0000249A0000}"/>
    <cellStyle name="Percent 7 4 11" xfId="39763" xr:uid="{00000000-0005-0000-0000-0000259A0000}"/>
    <cellStyle name="Percent 7 4 2" xfId="2270" xr:uid="{00000000-0005-0000-0000-0000269A0000}"/>
    <cellStyle name="Percent 7 4 2 2" xfId="2271" xr:uid="{00000000-0005-0000-0000-0000279A0000}"/>
    <cellStyle name="Percent 7 4 2 2 2" xfId="4212" xr:uid="{00000000-0005-0000-0000-0000289A0000}"/>
    <cellStyle name="Percent 7 4 2 2 2 2" xfId="8445" xr:uid="{00000000-0005-0000-0000-0000299A0000}"/>
    <cellStyle name="Percent 7 4 2 2 2 2 2" xfId="20165" xr:uid="{00000000-0005-0000-0000-00002A9A0000}"/>
    <cellStyle name="Percent 7 4 2 2 2 2 3" xfId="31816" xr:uid="{00000000-0005-0000-0000-00002B9A0000}"/>
    <cellStyle name="Percent 7 4 2 2 2 2 4" xfId="39764" xr:uid="{00000000-0005-0000-0000-00002C9A0000}"/>
    <cellStyle name="Percent 7 4 2 2 2 3" xfId="14402" xr:uid="{00000000-0005-0000-0000-00002D9A0000}"/>
    <cellStyle name="Percent 7 4 2 2 2 4" xfId="26057" xr:uid="{00000000-0005-0000-0000-00002E9A0000}"/>
    <cellStyle name="Percent 7 4 2 2 2 5" xfId="39765" xr:uid="{00000000-0005-0000-0000-00002F9A0000}"/>
    <cellStyle name="Percent 7 4 2 2 3" xfId="6540" xr:uid="{00000000-0005-0000-0000-0000309A0000}"/>
    <cellStyle name="Percent 7 4 2 2 3 2" xfId="20166" xr:uid="{00000000-0005-0000-0000-0000319A0000}"/>
    <cellStyle name="Percent 7 4 2 2 3 2 2" xfId="31817" xr:uid="{00000000-0005-0000-0000-0000329A0000}"/>
    <cellStyle name="Percent 7 4 2 2 3 3" xfId="14403" xr:uid="{00000000-0005-0000-0000-0000339A0000}"/>
    <cellStyle name="Percent 7 4 2 2 3 4" xfId="26058" xr:uid="{00000000-0005-0000-0000-0000349A0000}"/>
    <cellStyle name="Percent 7 4 2 2 3 5" xfId="39766" xr:uid="{00000000-0005-0000-0000-0000359A0000}"/>
    <cellStyle name="Percent 7 4 2 2 4" xfId="20164" xr:uid="{00000000-0005-0000-0000-0000369A0000}"/>
    <cellStyle name="Percent 7 4 2 2 4 2" xfId="31815" xr:uid="{00000000-0005-0000-0000-0000379A0000}"/>
    <cellStyle name="Percent 7 4 2 2 5" xfId="14401" xr:uid="{00000000-0005-0000-0000-0000389A0000}"/>
    <cellStyle name="Percent 7 4 2 2 6" xfId="26056" xr:uid="{00000000-0005-0000-0000-0000399A0000}"/>
    <cellStyle name="Percent 7 4 2 2 7" xfId="39767" xr:uid="{00000000-0005-0000-0000-00003A9A0000}"/>
    <cellStyle name="Percent 7 4 2 3" xfId="4211" xr:uid="{00000000-0005-0000-0000-00003B9A0000}"/>
    <cellStyle name="Percent 7 4 2 3 2" xfId="8444" xr:uid="{00000000-0005-0000-0000-00003C9A0000}"/>
    <cellStyle name="Percent 7 4 2 3 2 2" xfId="20167" xr:uid="{00000000-0005-0000-0000-00003D9A0000}"/>
    <cellStyle name="Percent 7 4 2 3 2 3" xfId="31818" xr:uid="{00000000-0005-0000-0000-00003E9A0000}"/>
    <cellStyle name="Percent 7 4 2 3 2 4" xfId="39768" xr:uid="{00000000-0005-0000-0000-00003F9A0000}"/>
    <cellStyle name="Percent 7 4 2 3 3" xfId="14404" xr:uid="{00000000-0005-0000-0000-0000409A0000}"/>
    <cellStyle name="Percent 7 4 2 3 4" xfId="26059" xr:uid="{00000000-0005-0000-0000-0000419A0000}"/>
    <cellStyle name="Percent 7 4 2 3 5" xfId="39769" xr:uid="{00000000-0005-0000-0000-0000429A0000}"/>
    <cellStyle name="Percent 7 4 2 4" xfId="5271" xr:uid="{00000000-0005-0000-0000-0000439A0000}"/>
    <cellStyle name="Percent 7 4 2 4 2" xfId="20168" xr:uid="{00000000-0005-0000-0000-0000449A0000}"/>
    <cellStyle name="Percent 7 4 2 4 2 2" xfId="31819" xr:uid="{00000000-0005-0000-0000-0000459A0000}"/>
    <cellStyle name="Percent 7 4 2 4 3" xfId="14405" xr:uid="{00000000-0005-0000-0000-0000469A0000}"/>
    <cellStyle name="Percent 7 4 2 4 4" xfId="26060" xr:uid="{00000000-0005-0000-0000-0000479A0000}"/>
    <cellStyle name="Percent 7 4 2 4 5" xfId="39770" xr:uid="{00000000-0005-0000-0000-0000489A0000}"/>
    <cellStyle name="Percent 7 4 2 5" xfId="20163" xr:uid="{00000000-0005-0000-0000-0000499A0000}"/>
    <cellStyle name="Percent 7 4 2 5 2" xfId="31814" xr:uid="{00000000-0005-0000-0000-00004A9A0000}"/>
    <cellStyle name="Percent 7 4 2 6" xfId="14400" xr:uid="{00000000-0005-0000-0000-00004B9A0000}"/>
    <cellStyle name="Percent 7 4 2 7" xfId="26055" xr:uid="{00000000-0005-0000-0000-00004C9A0000}"/>
    <cellStyle name="Percent 7 4 2 8" xfId="39771" xr:uid="{00000000-0005-0000-0000-00004D9A0000}"/>
    <cellStyle name="Percent 7 4 3" xfId="2272" xr:uid="{00000000-0005-0000-0000-00004E9A0000}"/>
    <cellStyle name="Percent 7 4 3 2" xfId="2273" xr:uid="{00000000-0005-0000-0000-00004F9A0000}"/>
    <cellStyle name="Percent 7 4 3 2 2" xfId="4214" xr:uid="{00000000-0005-0000-0000-0000509A0000}"/>
    <cellStyle name="Percent 7 4 3 2 2 2" xfId="8447" xr:uid="{00000000-0005-0000-0000-0000519A0000}"/>
    <cellStyle name="Percent 7 4 3 2 2 2 2" xfId="20171" xr:uid="{00000000-0005-0000-0000-0000529A0000}"/>
    <cellStyle name="Percent 7 4 3 2 2 2 3" xfId="31822" xr:uid="{00000000-0005-0000-0000-0000539A0000}"/>
    <cellStyle name="Percent 7 4 3 2 2 2 4" xfId="39772" xr:uid="{00000000-0005-0000-0000-0000549A0000}"/>
    <cellStyle name="Percent 7 4 3 2 2 3" xfId="14408" xr:uid="{00000000-0005-0000-0000-0000559A0000}"/>
    <cellStyle name="Percent 7 4 3 2 2 4" xfId="26063" xr:uid="{00000000-0005-0000-0000-0000569A0000}"/>
    <cellStyle name="Percent 7 4 3 2 2 5" xfId="39773" xr:uid="{00000000-0005-0000-0000-0000579A0000}"/>
    <cellStyle name="Percent 7 4 3 2 3" xfId="6541" xr:uid="{00000000-0005-0000-0000-0000589A0000}"/>
    <cellStyle name="Percent 7 4 3 2 3 2" xfId="20172" xr:uid="{00000000-0005-0000-0000-0000599A0000}"/>
    <cellStyle name="Percent 7 4 3 2 3 2 2" xfId="31823" xr:uid="{00000000-0005-0000-0000-00005A9A0000}"/>
    <cellStyle name="Percent 7 4 3 2 3 3" xfId="14409" xr:uid="{00000000-0005-0000-0000-00005B9A0000}"/>
    <cellStyle name="Percent 7 4 3 2 3 4" xfId="26064" xr:uid="{00000000-0005-0000-0000-00005C9A0000}"/>
    <cellStyle name="Percent 7 4 3 2 3 5" xfId="39774" xr:uid="{00000000-0005-0000-0000-00005D9A0000}"/>
    <cellStyle name="Percent 7 4 3 2 4" xfId="20170" xr:uid="{00000000-0005-0000-0000-00005E9A0000}"/>
    <cellStyle name="Percent 7 4 3 2 4 2" xfId="31821" xr:uid="{00000000-0005-0000-0000-00005F9A0000}"/>
    <cellStyle name="Percent 7 4 3 2 5" xfId="14407" xr:uid="{00000000-0005-0000-0000-0000609A0000}"/>
    <cellStyle name="Percent 7 4 3 2 6" xfId="26062" xr:uid="{00000000-0005-0000-0000-0000619A0000}"/>
    <cellStyle name="Percent 7 4 3 2 7" xfId="39775" xr:uid="{00000000-0005-0000-0000-0000629A0000}"/>
    <cellStyle name="Percent 7 4 3 3" xfId="4213" xr:uid="{00000000-0005-0000-0000-0000639A0000}"/>
    <cellStyle name="Percent 7 4 3 3 2" xfId="8446" xr:uid="{00000000-0005-0000-0000-0000649A0000}"/>
    <cellStyle name="Percent 7 4 3 3 2 2" xfId="20173" xr:uid="{00000000-0005-0000-0000-0000659A0000}"/>
    <cellStyle name="Percent 7 4 3 3 2 3" xfId="31824" xr:uid="{00000000-0005-0000-0000-0000669A0000}"/>
    <cellStyle name="Percent 7 4 3 3 2 4" xfId="39776" xr:uid="{00000000-0005-0000-0000-0000679A0000}"/>
    <cellStyle name="Percent 7 4 3 3 3" xfId="14410" xr:uid="{00000000-0005-0000-0000-0000689A0000}"/>
    <cellStyle name="Percent 7 4 3 3 4" xfId="26065" xr:uid="{00000000-0005-0000-0000-0000699A0000}"/>
    <cellStyle name="Percent 7 4 3 3 5" xfId="39777" xr:uid="{00000000-0005-0000-0000-00006A9A0000}"/>
    <cellStyle name="Percent 7 4 3 4" xfId="5029" xr:uid="{00000000-0005-0000-0000-00006B9A0000}"/>
    <cellStyle name="Percent 7 4 3 4 2" xfId="20174" xr:uid="{00000000-0005-0000-0000-00006C9A0000}"/>
    <cellStyle name="Percent 7 4 3 4 2 2" xfId="31825" xr:uid="{00000000-0005-0000-0000-00006D9A0000}"/>
    <cellStyle name="Percent 7 4 3 4 3" xfId="14411" xr:uid="{00000000-0005-0000-0000-00006E9A0000}"/>
    <cellStyle name="Percent 7 4 3 4 4" xfId="26066" xr:uid="{00000000-0005-0000-0000-00006F9A0000}"/>
    <cellStyle name="Percent 7 4 3 4 5" xfId="39778" xr:uid="{00000000-0005-0000-0000-0000709A0000}"/>
    <cellStyle name="Percent 7 4 3 5" xfId="20169" xr:uid="{00000000-0005-0000-0000-0000719A0000}"/>
    <cellStyle name="Percent 7 4 3 5 2" xfId="31820" xr:uid="{00000000-0005-0000-0000-0000729A0000}"/>
    <cellStyle name="Percent 7 4 3 6" xfId="14406" xr:uid="{00000000-0005-0000-0000-0000739A0000}"/>
    <cellStyle name="Percent 7 4 3 7" xfId="26061" xr:uid="{00000000-0005-0000-0000-0000749A0000}"/>
    <cellStyle name="Percent 7 4 3 8" xfId="39779" xr:uid="{00000000-0005-0000-0000-0000759A0000}"/>
    <cellStyle name="Percent 7 4 4" xfId="2274" xr:uid="{00000000-0005-0000-0000-0000769A0000}"/>
    <cellStyle name="Percent 7 4 4 2" xfId="2275" xr:uid="{00000000-0005-0000-0000-0000779A0000}"/>
    <cellStyle name="Percent 7 4 4 2 2" xfId="4216" xr:uid="{00000000-0005-0000-0000-0000789A0000}"/>
    <cellStyle name="Percent 7 4 4 2 2 2" xfId="8449" xr:uid="{00000000-0005-0000-0000-0000799A0000}"/>
    <cellStyle name="Percent 7 4 4 2 2 2 2" xfId="20177" xr:uid="{00000000-0005-0000-0000-00007A9A0000}"/>
    <cellStyle name="Percent 7 4 4 2 2 2 3" xfId="31828" xr:uid="{00000000-0005-0000-0000-00007B9A0000}"/>
    <cellStyle name="Percent 7 4 4 2 2 2 4" xfId="39780" xr:uid="{00000000-0005-0000-0000-00007C9A0000}"/>
    <cellStyle name="Percent 7 4 4 2 2 3" xfId="14414" xr:uid="{00000000-0005-0000-0000-00007D9A0000}"/>
    <cellStyle name="Percent 7 4 4 2 2 4" xfId="26069" xr:uid="{00000000-0005-0000-0000-00007E9A0000}"/>
    <cellStyle name="Percent 7 4 4 2 2 5" xfId="39781" xr:uid="{00000000-0005-0000-0000-00007F9A0000}"/>
    <cellStyle name="Percent 7 4 4 2 3" xfId="6542" xr:uid="{00000000-0005-0000-0000-0000809A0000}"/>
    <cellStyle name="Percent 7 4 4 2 3 2" xfId="20178" xr:uid="{00000000-0005-0000-0000-0000819A0000}"/>
    <cellStyle name="Percent 7 4 4 2 3 2 2" xfId="31829" xr:uid="{00000000-0005-0000-0000-0000829A0000}"/>
    <cellStyle name="Percent 7 4 4 2 3 3" xfId="14415" xr:uid="{00000000-0005-0000-0000-0000839A0000}"/>
    <cellStyle name="Percent 7 4 4 2 3 4" xfId="26070" xr:uid="{00000000-0005-0000-0000-0000849A0000}"/>
    <cellStyle name="Percent 7 4 4 2 3 5" xfId="39782" xr:uid="{00000000-0005-0000-0000-0000859A0000}"/>
    <cellStyle name="Percent 7 4 4 2 4" xfId="20176" xr:uid="{00000000-0005-0000-0000-0000869A0000}"/>
    <cellStyle name="Percent 7 4 4 2 4 2" xfId="31827" xr:uid="{00000000-0005-0000-0000-0000879A0000}"/>
    <cellStyle name="Percent 7 4 4 2 5" xfId="14413" xr:uid="{00000000-0005-0000-0000-0000889A0000}"/>
    <cellStyle name="Percent 7 4 4 2 6" xfId="26068" xr:uid="{00000000-0005-0000-0000-0000899A0000}"/>
    <cellStyle name="Percent 7 4 4 2 7" xfId="39783" xr:uid="{00000000-0005-0000-0000-00008A9A0000}"/>
    <cellStyle name="Percent 7 4 4 3" xfId="4215" xr:uid="{00000000-0005-0000-0000-00008B9A0000}"/>
    <cellStyle name="Percent 7 4 4 3 2" xfId="8448" xr:uid="{00000000-0005-0000-0000-00008C9A0000}"/>
    <cellStyle name="Percent 7 4 4 3 2 2" xfId="20179" xr:uid="{00000000-0005-0000-0000-00008D9A0000}"/>
    <cellStyle name="Percent 7 4 4 3 2 3" xfId="31830" xr:uid="{00000000-0005-0000-0000-00008E9A0000}"/>
    <cellStyle name="Percent 7 4 4 3 2 4" xfId="39784" xr:uid="{00000000-0005-0000-0000-00008F9A0000}"/>
    <cellStyle name="Percent 7 4 4 3 3" xfId="14416" xr:uid="{00000000-0005-0000-0000-0000909A0000}"/>
    <cellStyle name="Percent 7 4 4 3 4" xfId="26071" xr:uid="{00000000-0005-0000-0000-0000919A0000}"/>
    <cellStyle name="Percent 7 4 4 3 5" xfId="39785" xr:uid="{00000000-0005-0000-0000-0000929A0000}"/>
    <cellStyle name="Percent 7 4 4 4" xfId="5480" xr:uid="{00000000-0005-0000-0000-0000939A0000}"/>
    <cellStyle name="Percent 7 4 4 4 2" xfId="20180" xr:uid="{00000000-0005-0000-0000-0000949A0000}"/>
    <cellStyle name="Percent 7 4 4 4 2 2" xfId="31831" xr:uid="{00000000-0005-0000-0000-0000959A0000}"/>
    <cellStyle name="Percent 7 4 4 4 3" xfId="14417" xr:uid="{00000000-0005-0000-0000-0000969A0000}"/>
    <cellStyle name="Percent 7 4 4 4 4" xfId="26072" xr:uid="{00000000-0005-0000-0000-0000979A0000}"/>
    <cellStyle name="Percent 7 4 4 4 5" xfId="39786" xr:uid="{00000000-0005-0000-0000-0000989A0000}"/>
    <cellStyle name="Percent 7 4 4 5" xfId="20175" xr:uid="{00000000-0005-0000-0000-0000999A0000}"/>
    <cellStyle name="Percent 7 4 4 5 2" xfId="31826" xr:uid="{00000000-0005-0000-0000-00009A9A0000}"/>
    <cellStyle name="Percent 7 4 4 6" xfId="14412" xr:uid="{00000000-0005-0000-0000-00009B9A0000}"/>
    <cellStyle name="Percent 7 4 4 7" xfId="26067" xr:uid="{00000000-0005-0000-0000-00009C9A0000}"/>
    <cellStyle name="Percent 7 4 4 8" xfId="39787" xr:uid="{00000000-0005-0000-0000-00009D9A0000}"/>
    <cellStyle name="Percent 7 4 5" xfId="2276" xr:uid="{00000000-0005-0000-0000-00009E9A0000}"/>
    <cellStyle name="Percent 7 4 5 2" xfId="4217" xr:uid="{00000000-0005-0000-0000-00009F9A0000}"/>
    <cellStyle name="Percent 7 4 5 2 2" xfId="8450" xr:uid="{00000000-0005-0000-0000-0000A09A0000}"/>
    <cellStyle name="Percent 7 4 5 2 2 2" xfId="20182" xr:uid="{00000000-0005-0000-0000-0000A19A0000}"/>
    <cellStyle name="Percent 7 4 5 2 2 3" xfId="31833" xr:uid="{00000000-0005-0000-0000-0000A29A0000}"/>
    <cellStyle name="Percent 7 4 5 2 2 4" xfId="39788" xr:uid="{00000000-0005-0000-0000-0000A39A0000}"/>
    <cellStyle name="Percent 7 4 5 2 3" xfId="14419" xr:uid="{00000000-0005-0000-0000-0000A49A0000}"/>
    <cellStyle name="Percent 7 4 5 2 4" xfId="26074" xr:uid="{00000000-0005-0000-0000-0000A59A0000}"/>
    <cellStyle name="Percent 7 4 5 2 5" xfId="39789" xr:uid="{00000000-0005-0000-0000-0000A69A0000}"/>
    <cellStyle name="Percent 7 4 5 3" xfId="5561" xr:uid="{00000000-0005-0000-0000-0000A79A0000}"/>
    <cellStyle name="Percent 7 4 5 3 2" xfId="20183" xr:uid="{00000000-0005-0000-0000-0000A89A0000}"/>
    <cellStyle name="Percent 7 4 5 3 2 2" xfId="31834" xr:uid="{00000000-0005-0000-0000-0000A99A0000}"/>
    <cellStyle name="Percent 7 4 5 3 3" xfId="14420" xr:uid="{00000000-0005-0000-0000-0000AA9A0000}"/>
    <cellStyle name="Percent 7 4 5 3 4" xfId="26075" xr:uid="{00000000-0005-0000-0000-0000AB9A0000}"/>
    <cellStyle name="Percent 7 4 5 3 5" xfId="39790" xr:uid="{00000000-0005-0000-0000-0000AC9A0000}"/>
    <cellStyle name="Percent 7 4 5 4" xfId="20181" xr:uid="{00000000-0005-0000-0000-0000AD9A0000}"/>
    <cellStyle name="Percent 7 4 5 4 2" xfId="31832" xr:uid="{00000000-0005-0000-0000-0000AE9A0000}"/>
    <cellStyle name="Percent 7 4 5 5" xfId="14418" xr:uid="{00000000-0005-0000-0000-0000AF9A0000}"/>
    <cellStyle name="Percent 7 4 5 6" xfId="26073" xr:uid="{00000000-0005-0000-0000-0000B09A0000}"/>
    <cellStyle name="Percent 7 4 5 7" xfId="39791" xr:uid="{00000000-0005-0000-0000-0000B19A0000}"/>
    <cellStyle name="Percent 7 4 6" xfId="4210" xr:uid="{00000000-0005-0000-0000-0000B29A0000}"/>
    <cellStyle name="Percent 7 4 6 2" xfId="8443" xr:uid="{00000000-0005-0000-0000-0000B39A0000}"/>
    <cellStyle name="Percent 7 4 6 2 2" xfId="20184" xr:uid="{00000000-0005-0000-0000-0000B49A0000}"/>
    <cellStyle name="Percent 7 4 6 2 3" xfId="31835" xr:uid="{00000000-0005-0000-0000-0000B59A0000}"/>
    <cellStyle name="Percent 7 4 6 2 4" xfId="39792" xr:uid="{00000000-0005-0000-0000-0000B69A0000}"/>
    <cellStyle name="Percent 7 4 6 3" xfId="14421" xr:uid="{00000000-0005-0000-0000-0000B79A0000}"/>
    <cellStyle name="Percent 7 4 6 4" xfId="26076" xr:uid="{00000000-0005-0000-0000-0000B89A0000}"/>
    <cellStyle name="Percent 7 4 6 5" xfId="39793" xr:uid="{00000000-0005-0000-0000-0000B99A0000}"/>
    <cellStyle name="Percent 7 4 7" xfId="4787" xr:uid="{00000000-0005-0000-0000-0000BA9A0000}"/>
    <cellStyle name="Percent 7 4 7 2" xfId="20185" xr:uid="{00000000-0005-0000-0000-0000BB9A0000}"/>
    <cellStyle name="Percent 7 4 7 2 2" xfId="31836" xr:uid="{00000000-0005-0000-0000-0000BC9A0000}"/>
    <cellStyle name="Percent 7 4 7 3" xfId="14422" xr:uid="{00000000-0005-0000-0000-0000BD9A0000}"/>
    <cellStyle name="Percent 7 4 7 4" xfId="26077" xr:uid="{00000000-0005-0000-0000-0000BE9A0000}"/>
    <cellStyle name="Percent 7 4 7 5" xfId="39794" xr:uid="{00000000-0005-0000-0000-0000BF9A0000}"/>
    <cellStyle name="Percent 7 4 8" xfId="20162" xr:uid="{00000000-0005-0000-0000-0000C09A0000}"/>
    <cellStyle name="Percent 7 4 8 2" xfId="31813" xr:uid="{00000000-0005-0000-0000-0000C19A0000}"/>
    <cellStyle name="Percent 7 4 9" xfId="14399" xr:uid="{00000000-0005-0000-0000-0000C29A0000}"/>
    <cellStyle name="Percent 7 5" xfId="2277" xr:uid="{00000000-0005-0000-0000-0000C39A0000}"/>
    <cellStyle name="Percent 7 5 2" xfId="2278" xr:uid="{00000000-0005-0000-0000-0000C49A0000}"/>
    <cellStyle name="Percent 7 5 2 2" xfId="4219" xr:uid="{00000000-0005-0000-0000-0000C59A0000}"/>
    <cellStyle name="Percent 7 5 2 2 2" xfId="8452" xr:uid="{00000000-0005-0000-0000-0000C69A0000}"/>
    <cellStyle name="Percent 7 5 2 2 2 2" xfId="20188" xr:uid="{00000000-0005-0000-0000-0000C79A0000}"/>
    <cellStyle name="Percent 7 5 2 2 2 3" xfId="31839" xr:uid="{00000000-0005-0000-0000-0000C89A0000}"/>
    <cellStyle name="Percent 7 5 2 2 2 4" xfId="39795" xr:uid="{00000000-0005-0000-0000-0000C99A0000}"/>
    <cellStyle name="Percent 7 5 2 2 3" xfId="14425" xr:uid="{00000000-0005-0000-0000-0000CA9A0000}"/>
    <cellStyle name="Percent 7 5 2 2 4" xfId="26080" xr:uid="{00000000-0005-0000-0000-0000CB9A0000}"/>
    <cellStyle name="Percent 7 5 2 2 5" xfId="39796" xr:uid="{00000000-0005-0000-0000-0000CC9A0000}"/>
    <cellStyle name="Percent 7 5 2 3" xfId="6543" xr:uid="{00000000-0005-0000-0000-0000CD9A0000}"/>
    <cellStyle name="Percent 7 5 2 3 2" xfId="20189" xr:uid="{00000000-0005-0000-0000-0000CE9A0000}"/>
    <cellStyle name="Percent 7 5 2 3 2 2" xfId="31840" xr:uid="{00000000-0005-0000-0000-0000CF9A0000}"/>
    <cellStyle name="Percent 7 5 2 3 3" xfId="14426" xr:uid="{00000000-0005-0000-0000-0000D09A0000}"/>
    <cellStyle name="Percent 7 5 2 3 4" xfId="26081" xr:uid="{00000000-0005-0000-0000-0000D19A0000}"/>
    <cellStyle name="Percent 7 5 2 3 5" xfId="39797" xr:uid="{00000000-0005-0000-0000-0000D29A0000}"/>
    <cellStyle name="Percent 7 5 2 4" xfId="20187" xr:uid="{00000000-0005-0000-0000-0000D39A0000}"/>
    <cellStyle name="Percent 7 5 2 4 2" xfId="31838" xr:uid="{00000000-0005-0000-0000-0000D49A0000}"/>
    <cellStyle name="Percent 7 5 2 5" xfId="14424" xr:uid="{00000000-0005-0000-0000-0000D59A0000}"/>
    <cellStyle name="Percent 7 5 2 6" xfId="26079" xr:uid="{00000000-0005-0000-0000-0000D69A0000}"/>
    <cellStyle name="Percent 7 5 2 7" xfId="39798" xr:uid="{00000000-0005-0000-0000-0000D79A0000}"/>
    <cellStyle name="Percent 7 5 3" xfId="4218" xr:uid="{00000000-0005-0000-0000-0000D89A0000}"/>
    <cellStyle name="Percent 7 5 3 2" xfId="8451" xr:uid="{00000000-0005-0000-0000-0000D99A0000}"/>
    <cellStyle name="Percent 7 5 3 2 2" xfId="20190" xr:uid="{00000000-0005-0000-0000-0000DA9A0000}"/>
    <cellStyle name="Percent 7 5 3 2 3" xfId="31841" xr:uid="{00000000-0005-0000-0000-0000DB9A0000}"/>
    <cellStyle name="Percent 7 5 3 2 4" xfId="39799" xr:uid="{00000000-0005-0000-0000-0000DC9A0000}"/>
    <cellStyle name="Percent 7 5 3 3" xfId="14427" xr:uid="{00000000-0005-0000-0000-0000DD9A0000}"/>
    <cellStyle name="Percent 7 5 3 4" xfId="26082" xr:uid="{00000000-0005-0000-0000-0000DE9A0000}"/>
    <cellStyle name="Percent 7 5 3 5" xfId="39800" xr:uid="{00000000-0005-0000-0000-0000DF9A0000}"/>
    <cellStyle name="Percent 7 5 4" xfId="5073" xr:uid="{00000000-0005-0000-0000-0000E09A0000}"/>
    <cellStyle name="Percent 7 5 4 2" xfId="20191" xr:uid="{00000000-0005-0000-0000-0000E19A0000}"/>
    <cellStyle name="Percent 7 5 4 2 2" xfId="31842" xr:uid="{00000000-0005-0000-0000-0000E29A0000}"/>
    <cellStyle name="Percent 7 5 4 3" xfId="14428" xr:uid="{00000000-0005-0000-0000-0000E39A0000}"/>
    <cellStyle name="Percent 7 5 4 4" xfId="26083" xr:uid="{00000000-0005-0000-0000-0000E49A0000}"/>
    <cellStyle name="Percent 7 5 4 5" xfId="39801" xr:uid="{00000000-0005-0000-0000-0000E59A0000}"/>
    <cellStyle name="Percent 7 5 5" xfId="20186" xr:uid="{00000000-0005-0000-0000-0000E69A0000}"/>
    <cellStyle name="Percent 7 5 5 2" xfId="31837" xr:uid="{00000000-0005-0000-0000-0000E79A0000}"/>
    <cellStyle name="Percent 7 5 6" xfId="14423" xr:uid="{00000000-0005-0000-0000-0000E89A0000}"/>
    <cellStyle name="Percent 7 5 7" xfId="26078" xr:uid="{00000000-0005-0000-0000-0000E99A0000}"/>
    <cellStyle name="Percent 7 5 8" xfId="39802" xr:uid="{00000000-0005-0000-0000-0000EA9A0000}"/>
    <cellStyle name="Percent 7 6" xfId="2279" xr:uid="{00000000-0005-0000-0000-0000EB9A0000}"/>
    <cellStyle name="Percent 7 6 2" xfId="2280" xr:uid="{00000000-0005-0000-0000-0000EC9A0000}"/>
    <cellStyle name="Percent 7 6 2 2" xfId="4221" xr:uid="{00000000-0005-0000-0000-0000ED9A0000}"/>
    <cellStyle name="Percent 7 6 2 2 2" xfId="8454" xr:uid="{00000000-0005-0000-0000-0000EE9A0000}"/>
    <cellStyle name="Percent 7 6 2 2 2 2" xfId="20194" xr:uid="{00000000-0005-0000-0000-0000EF9A0000}"/>
    <cellStyle name="Percent 7 6 2 2 2 3" xfId="31845" xr:uid="{00000000-0005-0000-0000-0000F09A0000}"/>
    <cellStyle name="Percent 7 6 2 2 2 4" xfId="39803" xr:uid="{00000000-0005-0000-0000-0000F19A0000}"/>
    <cellStyle name="Percent 7 6 2 2 3" xfId="14431" xr:uid="{00000000-0005-0000-0000-0000F29A0000}"/>
    <cellStyle name="Percent 7 6 2 2 4" xfId="26086" xr:uid="{00000000-0005-0000-0000-0000F39A0000}"/>
    <cellStyle name="Percent 7 6 2 2 5" xfId="39804" xr:uid="{00000000-0005-0000-0000-0000F49A0000}"/>
    <cellStyle name="Percent 7 6 2 3" xfId="6544" xr:uid="{00000000-0005-0000-0000-0000F59A0000}"/>
    <cellStyle name="Percent 7 6 2 3 2" xfId="20195" xr:uid="{00000000-0005-0000-0000-0000F69A0000}"/>
    <cellStyle name="Percent 7 6 2 3 2 2" xfId="31846" xr:uid="{00000000-0005-0000-0000-0000F79A0000}"/>
    <cellStyle name="Percent 7 6 2 3 3" xfId="14432" xr:uid="{00000000-0005-0000-0000-0000F89A0000}"/>
    <cellStyle name="Percent 7 6 2 3 4" xfId="26087" xr:uid="{00000000-0005-0000-0000-0000F99A0000}"/>
    <cellStyle name="Percent 7 6 2 3 5" xfId="39805" xr:uid="{00000000-0005-0000-0000-0000FA9A0000}"/>
    <cellStyle name="Percent 7 6 2 4" xfId="20193" xr:uid="{00000000-0005-0000-0000-0000FB9A0000}"/>
    <cellStyle name="Percent 7 6 2 4 2" xfId="31844" xr:uid="{00000000-0005-0000-0000-0000FC9A0000}"/>
    <cellStyle name="Percent 7 6 2 5" xfId="14430" xr:uid="{00000000-0005-0000-0000-0000FD9A0000}"/>
    <cellStyle name="Percent 7 6 2 6" xfId="26085" xr:uid="{00000000-0005-0000-0000-0000FE9A0000}"/>
    <cellStyle name="Percent 7 6 2 7" xfId="39806" xr:uid="{00000000-0005-0000-0000-0000FF9A0000}"/>
    <cellStyle name="Percent 7 6 3" xfId="4220" xr:uid="{00000000-0005-0000-0000-0000009B0000}"/>
    <cellStyle name="Percent 7 6 3 2" xfId="8453" xr:uid="{00000000-0005-0000-0000-0000019B0000}"/>
    <cellStyle name="Percent 7 6 3 2 2" xfId="20196" xr:uid="{00000000-0005-0000-0000-0000029B0000}"/>
    <cellStyle name="Percent 7 6 3 2 3" xfId="31847" xr:uid="{00000000-0005-0000-0000-0000039B0000}"/>
    <cellStyle name="Percent 7 6 3 2 4" xfId="39807" xr:uid="{00000000-0005-0000-0000-0000049B0000}"/>
    <cellStyle name="Percent 7 6 3 3" xfId="14433" xr:uid="{00000000-0005-0000-0000-0000059B0000}"/>
    <cellStyle name="Percent 7 6 3 4" xfId="26088" xr:uid="{00000000-0005-0000-0000-0000069B0000}"/>
    <cellStyle name="Percent 7 6 3 5" xfId="39808" xr:uid="{00000000-0005-0000-0000-0000079B0000}"/>
    <cellStyle name="Percent 7 6 4" xfId="4831" xr:uid="{00000000-0005-0000-0000-0000089B0000}"/>
    <cellStyle name="Percent 7 6 4 2" xfId="20197" xr:uid="{00000000-0005-0000-0000-0000099B0000}"/>
    <cellStyle name="Percent 7 6 4 2 2" xfId="31848" xr:uid="{00000000-0005-0000-0000-00000A9B0000}"/>
    <cellStyle name="Percent 7 6 4 3" xfId="14434" xr:uid="{00000000-0005-0000-0000-00000B9B0000}"/>
    <cellStyle name="Percent 7 6 4 4" xfId="26089" xr:uid="{00000000-0005-0000-0000-00000C9B0000}"/>
    <cellStyle name="Percent 7 6 4 5" xfId="39809" xr:uid="{00000000-0005-0000-0000-00000D9B0000}"/>
    <cellStyle name="Percent 7 6 5" xfId="20192" xr:uid="{00000000-0005-0000-0000-00000E9B0000}"/>
    <cellStyle name="Percent 7 6 5 2" xfId="31843" xr:uid="{00000000-0005-0000-0000-00000F9B0000}"/>
    <cellStyle name="Percent 7 6 6" xfId="14429" xr:uid="{00000000-0005-0000-0000-0000109B0000}"/>
    <cellStyle name="Percent 7 6 7" xfId="26084" xr:uid="{00000000-0005-0000-0000-0000119B0000}"/>
    <cellStyle name="Percent 7 6 8" xfId="39810" xr:uid="{00000000-0005-0000-0000-0000129B0000}"/>
    <cellStyle name="Percent 7 7" xfId="2281" xr:uid="{00000000-0005-0000-0000-0000139B0000}"/>
    <cellStyle name="Percent 7 7 2" xfId="2282" xr:uid="{00000000-0005-0000-0000-0000149B0000}"/>
    <cellStyle name="Percent 7 7 2 2" xfId="4223" xr:uid="{00000000-0005-0000-0000-0000159B0000}"/>
    <cellStyle name="Percent 7 7 2 2 2" xfId="8456" xr:uid="{00000000-0005-0000-0000-0000169B0000}"/>
    <cellStyle name="Percent 7 7 2 2 2 2" xfId="20200" xr:uid="{00000000-0005-0000-0000-0000179B0000}"/>
    <cellStyle name="Percent 7 7 2 2 2 3" xfId="31851" xr:uid="{00000000-0005-0000-0000-0000189B0000}"/>
    <cellStyle name="Percent 7 7 2 2 2 4" xfId="39811" xr:uid="{00000000-0005-0000-0000-0000199B0000}"/>
    <cellStyle name="Percent 7 7 2 2 3" xfId="14437" xr:uid="{00000000-0005-0000-0000-00001A9B0000}"/>
    <cellStyle name="Percent 7 7 2 2 4" xfId="26092" xr:uid="{00000000-0005-0000-0000-00001B9B0000}"/>
    <cellStyle name="Percent 7 7 2 2 5" xfId="39812" xr:uid="{00000000-0005-0000-0000-00001C9B0000}"/>
    <cellStyle name="Percent 7 7 2 3" xfId="6545" xr:uid="{00000000-0005-0000-0000-00001D9B0000}"/>
    <cellStyle name="Percent 7 7 2 3 2" xfId="20201" xr:uid="{00000000-0005-0000-0000-00001E9B0000}"/>
    <cellStyle name="Percent 7 7 2 3 2 2" xfId="31852" xr:uid="{00000000-0005-0000-0000-00001F9B0000}"/>
    <cellStyle name="Percent 7 7 2 3 3" xfId="14438" xr:uid="{00000000-0005-0000-0000-0000209B0000}"/>
    <cellStyle name="Percent 7 7 2 3 4" xfId="26093" xr:uid="{00000000-0005-0000-0000-0000219B0000}"/>
    <cellStyle name="Percent 7 7 2 3 5" xfId="39813" xr:uid="{00000000-0005-0000-0000-0000229B0000}"/>
    <cellStyle name="Percent 7 7 2 4" xfId="20199" xr:uid="{00000000-0005-0000-0000-0000239B0000}"/>
    <cellStyle name="Percent 7 7 2 4 2" xfId="31850" xr:uid="{00000000-0005-0000-0000-0000249B0000}"/>
    <cellStyle name="Percent 7 7 2 5" xfId="14436" xr:uid="{00000000-0005-0000-0000-0000259B0000}"/>
    <cellStyle name="Percent 7 7 2 6" xfId="26091" xr:uid="{00000000-0005-0000-0000-0000269B0000}"/>
    <cellStyle name="Percent 7 7 2 7" xfId="39814" xr:uid="{00000000-0005-0000-0000-0000279B0000}"/>
    <cellStyle name="Percent 7 7 3" xfId="4222" xr:uid="{00000000-0005-0000-0000-0000289B0000}"/>
    <cellStyle name="Percent 7 7 3 2" xfId="8455" xr:uid="{00000000-0005-0000-0000-0000299B0000}"/>
    <cellStyle name="Percent 7 7 3 2 2" xfId="20202" xr:uid="{00000000-0005-0000-0000-00002A9B0000}"/>
    <cellStyle name="Percent 7 7 3 2 3" xfId="31853" xr:uid="{00000000-0005-0000-0000-00002B9B0000}"/>
    <cellStyle name="Percent 7 7 3 2 4" xfId="39815" xr:uid="{00000000-0005-0000-0000-00002C9B0000}"/>
    <cellStyle name="Percent 7 7 3 3" xfId="14439" xr:uid="{00000000-0005-0000-0000-00002D9B0000}"/>
    <cellStyle name="Percent 7 7 3 4" xfId="26094" xr:uid="{00000000-0005-0000-0000-00002E9B0000}"/>
    <cellStyle name="Percent 7 7 3 5" xfId="39816" xr:uid="{00000000-0005-0000-0000-00002F9B0000}"/>
    <cellStyle name="Percent 7 7 4" xfId="5282" xr:uid="{00000000-0005-0000-0000-0000309B0000}"/>
    <cellStyle name="Percent 7 7 4 2" xfId="20203" xr:uid="{00000000-0005-0000-0000-0000319B0000}"/>
    <cellStyle name="Percent 7 7 4 2 2" xfId="31854" xr:uid="{00000000-0005-0000-0000-0000329B0000}"/>
    <cellStyle name="Percent 7 7 4 3" xfId="14440" xr:uid="{00000000-0005-0000-0000-0000339B0000}"/>
    <cellStyle name="Percent 7 7 4 4" xfId="26095" xr:uid="{00000000-0005-0000-0000-0000349B0000}"/>
    <cellStyle name="Percent 7 7 4 5" xfId="39817" xr:uid="{00000000-0005-0000-0000-0000359B0000}"/>
    <cellStyle name="Percent 7 7 5" xfId="20198" xr:uid="{00000000-0005-0000-0000-0000369B0000}"/>
    <cellStyle name="Percent 7 7 5 2" xfId="31849" xr:uid="{00000000-0005-0000-0000-0000379B0000}"/>
    <cellStyle name="Percent 7 7 6" xfId="14435" xr:uid="{00000000-0005-0000-0000-0000389B0000}"/>
    <cellStyle name="Percent 7 7 7" xfId="26090" xr:uid="{00000000-0005-0000-0000-0000399B0000}"/>
    <cellStyle name="Percent 7 7 8" xfId="39818" xr:uid="{00000000-0005-0000-0000-00003A9B0000}"/>
    <cellStyle name="Percent 7 8" xfId="2283" xr:uid="{00000000-0005-0000-0000-00003B9B0000}"/>
    <cellStyle name="Percent 7 8 2" xfId="4224" xr:uid="{00000000-0005-0000-0000-00003C9B0000}"/>
    <cellStyle name="Percent 7 8 2 2" xfId="8457" xr:uid="{00000000-0005-0000-0000-00003D9B0000}"/>
    <cellStyle name="Percent 7 8 2 2 2" xfId="20205" xr:uid="{00000000-0005-0000-0000-00003E9B0000}"/>
    <cellStyle name="Percent 7 8 2 2 3" xfId="31856" xr:uid="{00000000-0005-0000-0000-00003F9B0000}"/>
    <cellStyle name="Percent 7 8 2 2 4" xfId="39819" xr:uid="{00000000-0005-0000-0000-0000409B0000}"/>
    <cellStyle name="Percent 7 8 2 3" xfId="14442" xr:uid="{00000000-0005-0000-0000-0000419B0000}"/>
    <cellStyle name="Percent 7 8 2 4" xfId="26097" xr:uid="{00000000-0005-0000-0000-0000429B0000}"/>
    <cellStyle name="Percent 7 8 2 5" xfId="39820" xr:uid="{00000000-0005-0000-0000-0000439B0000}"/>
    <cellStyle name="Percent 7 8 3" xfId="5545" xr:uid="{00000000-0005-0000-0000-0000449B0000}"/>
    <cellStyle name="Percent 7 8 3 2" xfId="20206" xr:uid="{00000000-0005-0000-0000-0000459B0000}"/>
    <cellStyle name="Percent 7 8 3 2 2" xfId="31857" xr:uid="{00000000-0005-0000-0000-0000469B0000}"/>
    <cellStyle name="Percent 7 8 3 3" xfId="14443" xr:uid="{00000000-0005-0000-0000-0000479B0000}"/>
    <cellStyle name="Percent 7 8 3 4" xfId="26098" xr:uid="{00000000-0005-0000-0000-0000489B0000}"/>
    <cellStyle name="Percent 7 8 3 5" xfId="39821" xr:uid="{00000000-0005-0000-0000-0000499B0000}"/>
    <cellStyle name="Percent 7 8 4" xfId="20204" xr:uid="{00000000-0005-0000-0000-00004A9B0000}"/>
    <cellStyle name="Percent 7 8 4 2" xfId="31855" xr:uid="{00000000-0005-0000-0000-00004B9B0000}"/>
    <cellStyle name="Percent 7 8 5" xfId="14441" xr:uid="{00000000-0005-0000-0000-00004C9B0000}"/>
    <cellStyle name="Percent 7 8 6" xfId="26096" xr:uid="{00000000-0005-0000-0000-00004D9B0000}"/>
    <cellStyle name="Percent 7 8 7" xfId="39822" xr:uid="{00000000-0005-0000-0000-00004E9B0000}"/>
    <cellStyle name="Percent 7 9" xfId="4193" xr:uid="{00000000-0005-0000-0000-00004F9B0000}"/>
    <cellStyle name="Percent 7 9 2" xfId="8426" xr:uid="{00000000-0005-0000-0000-0000509B0000}"/>
    <cellStyle name="Percent 7 9 2 2" xfId="20207" xr:uid="{00000000-0005-0000-0000-0000519B0000}"/>
    <cellStyle name="Percent 7 9 2 3" xfId="31858" xr:uid="{00000000-0005-0000-0000-0000529B0000}"/>
    <cellStyle name="Percent 7 9 2 4" xfId="39823" xr:uid="{00000000-0005-0000-0000-0000539B0000}"/>
    <cellStyle name="Percent 7 9 3" xfId="14444" xr:uid="{00000000-0005-0000-0000-0000549B0000}"/>
    <cellStyle name="Percent 7 9 4" xfId="26099" xr:uid="{00000000-0005-0000-0000-0000559B0000}"/>
    <cellStyle name="Percent 7 9 5" xfId="39824" xr:uid="{00000000-0005-0000-0000-0000569B0000}"/>
    <cellStyle name="Percent 8" xfId="2284" xr:uid="{00000000-0005-0000-0000-0000579B0000}"/>
    <cellStyle name="Percent 8 2" xfId="5548" xr:uid="{00000000-0005-0000-0000-0000589B0000}"/>
    <cellStyle name="Percent 8 2 2" xfId="20295" xr:uid="{00000000-0005-0000-0000-0000599B0000}"/>
    <cellStyle name="Percent 9" xfId="2285" xr:uid="{00000000-0005-0000-0000-00005A9B0000}"/>
    <cellStyle name="Percent0Decimals" xfId="4463" xr:uid="{00000000-0005-0000-0000-00005B9B0000}"/>
    <cellStyle name="Percent2Decimals" xfId="4464" xr:uid="{00000000-0005-0000-0000-00005C9B0000}"/>
    <cellStyle name="PercentBoldwBorders" xfId="4465" xr:uid="{00000000-0005-0000-0000-00005D9B0000}"/>
    <cellStyle name="PercentSS" xfId="4466" xr:uid="{00000000-0005-0000-0000-00005E9B0000}"/>
    <cellStyle name="PercentSSBoldwBorders" xfId="4467" xr:uid="{00000000-0005-0000-0000-00005F9B0000}"/>
    <cellStyle name="PercentSSBoldwOutBorders" xfId="4468" xr:uid="{00000000-0005-0000-0000-0000609B0000}"/>
    <cellStyle name="Plain0Decimals" xfId="4469" xr:uid="{00000000-0005-0000-0000-0000619B0000}"/>
    <cellStyle name="Plain1Decimals" xfId="4470" xr:uid="{00000000-0005-0000-0000-0000629B0000}"/>
    <cellStyle name="Plain2Decimals" xfId="4471" xr:uid="{00000000-0005-0000-0000-0000639B0000}"/>
    <cellStyle name="Plain3Decimals" xfId="4472" xr:uid="{00000000-0005-0000-0000-0000649B0000}"/>
    <cellStyle name="Plain4Decimals" xfId="4473" xr:uid="{00000000-0005-0000-0000-0000659B0000}"/>
    <cellStyle name="PlainDollar" xfId="4474" xr:uid="{00000000-0005-0000-0000-0000669B0000}"/>
    <cellStyle name="PlainDollarBoldwBorders" xfId="4475" xr:uid="{00000000-0005-0000-0000-0000679B0000}"/>
    <cellStyle name="PlainDollarBoldwOutBorders" xfId="4476" xr:uid="{00000000-0005-0000-0000-0000689B0000}"/>
    <cellStyle name="PlainDollardBLUndLine" xfId="4477" xr:uid="{00000000-0005-0000-0000-0000699B0000}"/>
    <cellStyle name="PlainDollarSS" xfId="4478" xr:uid="{00000000-0005-0000-0000-00006A9B0000}"/>
    <cellStyle name="PlainDollarSSwBorders" xfId="4479" xr:uid="{00000000-0005-0000-0000-00006B9B0000}"/>
    <cellStyle name="PlainDollarUndLine" xfId="4480" xr:uid="{00000000-0005-0000-0000-00006C9B0000}"/>
    <cellStyle name="PlainPercent" xfId="4481" xr:uid="{00000000-0005-0000-0000-00006D9B0000}"/>
    <cellStyle name="Pounds" xfId="2286" xr:uid="{00000000-0005-0000-0000-00006E9B0000}"/>
    <cellStyle name="Product Title" xfId="4482" xr:uid="{00000000-0005-0000-0000-00006F9B0000}"/>
    <cellStyle name="PSChar" xfId="2287" xr:uid="{00000000-0005-0000-0000-0000709B0000}"/>
    <cellStyle name="PSChar 2" xfId="4483" xr:uid="{00000000-0005-0000-0000-0000719B0000}"/>
    <cellStyle name="PSHeading" xfId="2288" xr:uid="{00000000-0005-0000-0000-0000729B0000}"/>
    <cellStyle name="PSHeading 2" xfId="31940" xr:uid="{00000000-0005-0000-0000-0000739B0000}"/>
    <cellStyle name="PSHeading 3" xfId="31991" xr:uid="{00000000-0005-0000-0000-0000749B0000}"/>
    <cellStyle name="PSSpacer" xfId="2289" xr:uid="{00000000-0005-0000-0000-0000759B0000}"/>
    <cellStyle name="Red text" xfId="2290" xr:uid="{00000000-0005-0000-0000-0000769B0000}"/>
    <cellStyle name="Review_Date" xfId="2291" xr:uid="{00000000-0005-0000-0000-0000779B0000}"/>
    <cellStyle name="Reviewer" xfId="2292" xr:uid="{00000000-0005-0000-0000-0000789B0000}"/>
    <cellStyle name="Rollover_Date" xfId="2293" xr:uid="{00000000-0005-0000-0000-0000799B0000}"/>
    <cellStyle name="Row Headings" xfId="2294" xr:uid="{00000000-0005-0000-0000-00007A9B0000}"/>
    <cellStyle name="Row Headings Bold" xfId="2295" xr:uid="{00000000-0005-0000-0000-00007B9B0000}"/>
    <cellStyle name="Row Headings Bold Underline" xfId="2296" xr:uid="{00000000-0005-0000-0000-00007C9B0000}"/>
    <cellStyle name="Row Headings Italics" xfId="2297" xr:uid="{00000000-0005-0000-0000-00007D9B0000}"/>
    <cellStyle name="Row Headings Normal" xfId="2298" xr:uid="{00000000-0005-0000-0000-00007E9B0000}"/>
    <cellStyle name="ScratchPad" xfId="4484" xr:uid="{00000000-0005-0000-0000-00007F9B0000}"/>
    <cellStyle name="SSComma0" xfId="4485" xr:uid="{00000000-0005-0000-0000-0000809B0000}"/>
    <cellStyle name="SSComma0 2" xfId="4507" xr:uid="{00000000-0005-0000-0000-0000819B0000}"/>
    <cellStyle name="SSComma2" xfId="4486" xr:uid="{00000000-0005-0000-0000-0000829B0000}"/>
    <cellStyle name="SSComma2 2" xfId="4506" xr:uid="{00000000-0005-0000-0000-0000839B0000}"/>
    <cellStyle name="SSDecs3" xfId="4487" xr:uid="{00000000-0005-0000-0000-0000849B0000}"/>
    <cellStyle name="SSDecs3 2" xfId="4505" xr:uid="{00000000-0005-0000-0000-0000859B0000}"/>
    <cellStyle name="SSDflt" xfId="4488" xr:uid="{00000000-0005-0000-0000-0000869B0000}"/>
    <cellStyle name="SSDfltPct" xfId="4489" xr:uid="{00000000-0005-0000-0000-0000879B0000}"/>
    <cellStyle name="SSDfltPct 2" xfId="4504" xr:uid="{00000000-0005-0000-0000-0000889B0000}"/>
    <cellStyle name="SSDfltPct0" xfId="4490" xr:uid="{00000000-0005-0000-0000-0000899B0000}"/>
    <cellStyle name="SSDfltPct0 2" xfId="4503" xr:uid="{00000000-0005-0000-0000-00008A9B0000}"/>
    <cellStyle name="SSFixed2" xfId="4491" xr:uid="{00000000-0005-0000-0000-00008B9B0000}"/>
    <cellStyle name="SSFixed2 2" xfId="4502" xr:uid="{00000000-0005-0000-0000-00008C9B0000}"/>
    <cellStyle name="Subtotal Line Items" xfId="2299" xr:uid="{00000000-0005-0000-0000-00008D9B0000}"/>
    <cellStyle name="Subtotals" xfId="2300" xr:uid="{00000000-0005-0000-0000-00008E9B0000}"/>
    <cellStyle name="Sum" xfId="2301" xr:uid="{00000000-0005-0000-0000-00008F9B0000}"/>
    <cellStyle name="Text" xfId="2302" xr:uid="{00000000-0005-0000-0000-0000909B0000}"/>
    <cellStyle name="Text 2" xfId="4492" xr:uid="{00000000-0005-0000-0000-0000919B0000}"/>
    <cellStyle name="Title 2" xfId="2303" xr:uid="{00000000-0005-0000-0000-0000929B0000}"/>
    <cellStyle name="Title 3" xfId="4493" xr:uid="{00000000-0005-0000-0000-0000939B0000}"/>
    <cellStyle name="Title 4" xfId="20293" xr:uid="{00000000-0005-0000-0000-0000949B0000}"/>
    <cellStyle name="Total 2" xfId="2304" xr:uid="{00000000-0005-0000-0000-0000959B0000}"/>
    <cellStyle name="Total 2 2" xfId="4535" xr:uid="{00000000-0005-0000-0000-0000969B0000}"/>
    <cellStyle name="Total 2 3" xfId="4494" xr:uid="{00000000-0005-0000-0000-0000979B0000}"/>
    <cellStyle name="Total 3" xfId="2305" xr:uid="{00000000-0005-0000-0000-0000989B0000}"/>
    <cellStyle name="Total 3 2" xfId="4536" xr:uid="{00000000-0005-0000-0000-0000999B0000}"/>
    <cellStyle name="Total 3 3" xfId="4495" xr:uid="{00000000-0005-0000-0000-00009A9B0000}"/>
    <cellStyle name="Total 4" xfId="20294" xr:uid="{00000000-0005-0000-0000-00009B9B0000}"/>
    <cellStyle name="Total Bold" xfId="2306" xr:uid="{00000000-0005-0000-0000-00009C9B0000}"/>
    <cellStyle name="Warning Text 2" xfId="2307" xr:uid="{00000000-0005-0000-0000-00009D9B0000}"/>
    <cellStyle name="Warning Text 2 2" xfId="4496" xr:uid="{00000000-0005-0000-0000-00009E9B0000}"/>
    <cellStyle name="Warning Text 3" xfId="4497" xr:uid="{00000000-0005-0000-0000-00009F9B0000}"/>
    <cellStyle name="Workpaper_Title" xfId="2308" xr:uid="{00000000-0005-0000-0000-0000A09B0000}"/>
    <cellStyle name="X-Ref" xfId="2309" xr:uid="{00000000-0005-0000-0000-0000A19B0000}"/>
  </cellStyles>
  <dxfs count="0"/>
  <tableStyles count="0" defaultTableStyle="TableStyleMedium2" defaultPivotStyle="PivotStyleLight16"/>
  <colors>
    <mruColors>
      <color rgb="FFD9D9D9"/>
      <color rgb="FFD9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
  <sheetViews>
    <sheetView tabSelected="1" view="pageBreakPreview" zoomScale="85" zoomScaleNormal="85" zoomScaleSheetLayoutView="85" workbookViewId="0">
      <selection activeCell="D41" sqref="D41"/>
    </sheetView>
  </sheetViews>
  <sheetFormatPr defaultColWidth="8.88671875" defaultRowHeight="14.25"/>
  <cols>
    <col min="1" max="1" width="4.21875" style="1" customWidth="1"/>
    <col min="2" max="2" width="17.5546875" style="1" customWidth="1"/>
    <col min="3" max="3" width="4.77734375" style="1" customWidth="1"/>
    <col min="4" max="4" width="10.5546875" style="1" customWidth="1"/>
    <col min="5" max="5" width="4.77734375" style="1" customWidth="1"/>
    <col min="6" max="6" width="12.33203125" style="1" customWidth="1"/>
    <col min="7" max="7" width="13.109375" style="3" customWidth="1"/>
    <col min="8" max="10" width="8.88671875" style="1"/>
    <col min="11" max="11" width="8.88671875" style="516"/>
    <col min="12" max="12" width="8.88671875" style="1"/>
    <col min="13" max="13" width="2.21875" style="2" customWidth="1"/>
    <col min="14" max="14" width="25" style="285" customWidth="1"/>
    <col min="15" max="16384" width="8.88671875" style="1"/>
  </cols>
  <sheetData>
    <row r="1" spans="1:14" ht="15">
      <c r="A1" s="52" t="s">
        <v>736</v>
      </c>
      <c r="B1" s="54"/>
      <c r="C1" s="54"/>
      <c r="D1" s="54"/>
      <c r="E1" s="54"/>
      <c r="F1" s="54"/>
      <c r="G1" s="35"/>
      <c r="H1" s="54"/>
      <c r="I1" s="54"/>
      <c r="J1" s="54"/>
      <c r="N1" s="116" t="s">
        <v>47</v>
      </c>
    </row>
    <row r="2" spans="1:14" ht="15">
      <c r="A2" s="52" t="s">
        <v>46</v>
      </c>
      <c r="B2" s="54"/>
      <c r="C2" s="54"/>
      <c r="D2" s="54"/>
      <c r="E2" s="54"/>
      <c r="F2" s="54"/>
      <c r="G2" s="35"/>
      <c r="H2" s="54"/>
      <c r="I2" s="54"/>
      <c r="J2" s="54"/>
      <c r="K2" s="517"/>
      <c r="N2" s="115" t="s">
        <v>45</v>
      </c>
    </row>
    <row r="3" spans="1:14" ht="15">
      <c r="A3" s="874" t="s">
        <v>1054</v>
      </c>
      <c r="B3" s="575"/>
      <c r="C3" s="875"/>
      <c r="D3" s="876"/>
      <c r="E3" s="875"/>
      <c r="F3" s="575"/>
      <c r="G3" s="303"/>
      <c r="H3" s="34"/>
      <c r="I3" s="51"/>
      <c r="J3" s="51"/>
      <c r="K3" s="518"/>
      <c r="L3" s="34"/>
      <c r="M3" s="18"/>
      <c r="N3" s="18"/>
    </row>
    <row r="4" spans="1:14" s="285" customFormat="1" ht="15">
      <c r="A4" s="877" t="s">
        <v>1109</v>
      </c>
      <c r="B4" s="575"/>
      <c r="C4" s="875"/>
      <c r="D4" s="876"/>
      <c r="E4" s="875"/>
      <c r="F4" s="575"/>
      <c r="G4" s="303"/>
      <c r="H4" s="18"/>
      <c r="I4" s="51"/>
      <c r="J4" s="51"/>
      <c r="K4" s="518"/>
      <c r="L4" s="18"/>
      <c r="M4" s="18"/>
      <c r="N4" s="18"/>
    </row>
    <row r="5" spans="1:14" ht="15">
      <c r="A5" s="325"/>
      <c r="B5" s="34"/>
      <c r="C5" s="34"/>
      <c r="D5" s="34"/>
      <c r="E5" s="34"/>
      <c r="F5" s="34"/>
      <c r="G5" s="35"/>
      <c r="H5" s="34"/>
      <c r="I5" s="51"/>
      <c r="J5" s="51"/>
      <c r="K5" s="518"/>
      <c r="L5" s="34"/>
      <c r="M5" s="18"/>
      <c r="N5" s="18"/>
    </row>
    <row r="6" spans="1:14" ht="15">
      <c r="A6" s="48" t="s">
        <v>44</v>
      </c>
      <c r="B6" s="49"/>
      <c r="C6" s="49"/>
      <c r="D6" s="49"/>
      <c r="E6" s="49"/>
      <c r="F6" s="48"/>
      <c r="G6" s="47" t="s">
        <v>43</v>
      </c>
      <c r="H6" s="42" t="s">
        <v>42</v>
      </c>
      <c r="I6" s="42" t="s">
        <v>41</v>
      </c>
      <c r="J6" s="42" t="s">
        <v>40</v>
      </c>
      <c r="K6" s="519" t="s">
        <v>39</v>
      </c>
      <c r="L6" s="42" t="s">
        <v>38</v>
      </c>
      <c r="M6" s="41"/>
      <c r="N6" s="41"/>
    </row>
    <row r="7" spans="1:14" ht="15">
      <c r="A7" s="49"/>
      <c r="B7" s="49"/>
      <c r="C7" s="49"/>
      <c r="D7" s="49"/>
      <c r="E7" s="49"/>
      <c r="F7" s="48"/>
      <c r="G7" s="47"/>
      <c r="H7" s="42"/>
      <c r="I7" s="50" t="s">
        <v>37</v>
      </c>
      <c r="J7" s="50" t="s">
        <v>36</v>
      </c>
      <c r="K7" s="520" t="s">
        <v>321</v>
      </c>
      <c r="L7" s="50" t="s">
        <v>322</v>
      </c>
      <c r="M7" s="41"/>
      <c r="N7" s="41"/>
    </row>
    <row r="8" spans="1:14" ht="15">
      <c r="A8" s="49"/>
      <c r="B8" s="49"/>
      <c r="C8" s="49"/>
      <c r="D8" s="49"/>
      <c r="E8" s="49"/>
      <c r="F8" s="48"/>
      <c r="G8" s="47"/>
      <c r="H8" s="42"/>
      <c r="I8" s="42"/>
      <c r="J8" s="42"/>
      <c r="K8" s="519"/>
      <c r="L8" s="42"/>
      <c r="M8" s="41"/>
      <c r="N8" s="41"/>
    </row>
    <row r="9" spans="1:14" s="284" customFormat="1" ht="15">
      <c r="A9" s="49"/>
      <c r="B9" s="49"/>
      <c r="C9" s="49"/>
      <c r="D9" s="49"/>
      <c r="E9" s="49"/>
      <c r="F9" s="48"/>
      <c r="G9" s="47"/>
      <c r="H9" s="42" t="s">
        <v>35</v>
      </c>
      <c r="I9" s="42" t="s">
        <v>34</v>
      </c>
      <c r="J9" s="42" t="s">
        <v>33</v>
      </c>
      <c r="K9" s="519" t="s">
        <v>32</v>
      </c>
      <c r="L9" s="42" t="s">
        <v>31</v>
      </c>
      <c r="M9" s="41"/>
      <c r="N9" s="41"/>
    </row>
    <row r="10" spans="1:14" ht="15">
      <c r="A10" s="46"/>
      <c r="B10" s="45"/>
      <c r="C10" s="45"/>
      <c r="D10" s="45"/>
      <c r="E10" s="45"/>
      <c r="F10" s="44"/>
      <c r="G10" s="43"/>
      <c r="H10" s="42" t="s">
        <v>29</v>
      </c>
      <c r="I10" s="42" t="s">
        <v>28</v>
      </c>
      <c r="J10" s="42" t="s">
        <v>27</v>
      </c>
      <c r="K10" s="519" t="s">
        <v>26</v>
      </c>
      <c r="L10" s="42" t="s">
        <v>25</v>
      </c>
      <c r="M10" s="41"/>
      <c r="N10" s="41"/>
    </row>
    <row r="11" spans="1:14" ht="15">
      <c r="A11" s="40" t="s">
        <v>13</v>
      </c>
      <c r="B11" s="39" t="s">
        <v>30</v>
      </c>
      <c r="C11" s="39"/>
      <c r="D11" s="39"/>
      <c r="E11" s="39"/>
      <c r="F11" s="38"/>
      <c r="G11" s="37" t="s">
        <v>11</v>
      </c>
      <c r="H11" s="282" t="s">
        <v>552</v>
      </c>
      <c r="I11" s="282" t="s">
        <v>552</v>
      </c>
      <c r="J11" s="282" t="s">
        <v>552</v>
      </c>
      <c r="K11" s="282" t="s">
        <v>553</v>
      </c>
      <c r="L11" s="282" t="s">
        <v>554</v>
      </c>
      <c r="M11" s="37"/>
      <c r="N11" s="553" t="s">
        <v>24</v>
      </c>
    </row>
    <row r="12" spans="1:14">
      <c r="B12" s="33"/>
      <c r="C12" s="33"/>
      <c r="D12" s="33"/>
      <c r="E12" s="33"/>
      <c r="F12" s="17"/>
      <c r="G12" s="16"/>
      <c r="H12" s="18"/>
      <c r="I12" s="18"/>
      <c r="J12" s="18"/>
      <c r="K12" s="521"/>
      <c r="L12" s="18"/>
      <c r="M12" s="18"/>
      <c r="N12" s="18"/>
    </row>
    <row r="13" spans="1:14" ht="15">
      <c r="A13" s="34">
        <v>1</v>
      </c>
      <c r="B13" s="36" t="s">
        <v>23</v>
      </c>
      <c r="C13" s="36"/>
      <c r="D13" s="36"/>
      <c r="E13" s="36"/>
      <c r="F13" s="36"/>
      <c r="G13" s="35"/>
      <c r="H13" s="34"/>
      <c r="I13" s="33"/>
      <c r="J13" s="33"/>
      <c r="K13" s="522"/>
      <c r="L13" s="33"/>
      <c r="M13" s="17"/>
      <c r="N13" s="287"/>
    </row>
    <row r="14" spans="1:14">
      <c r="A14" s="34">
        <v>2</v>
      </c>
      <c r="B14" s="33" t="s">
        <v>498</v>
      </c>
      <c r="C14" s="33"/>
      <c r="D14" s="33"/>
      <c r="E14" s="33"/>
      <c r="F14" s="33"/>
      <c r="G14" s="303">
        <f>'Exhibit 10'!D13</f>
        <v>693626.27</v>
      </c>
      <c r="N14" s="287" t="s">
        <v>394</v>
      </c>
    </row>
    <row r="15" spans="1:14">
      <c r="A15" s="18">
        <v>3</v>
      </c>
      <c r="B15" s="17" t="s">
        <v>353</v>
      </c>
      <c r="C15" s="17"/>
      <c r="D15" s="17"/>
      <c r="E15" s="17"/>
      <c r="F15" s="17"/>
      <c r="G15" s="304">
        <f>+'Exhibit 8'!C24*1000</f>
        <v>87774.392039216647</v>
      </c>
      <c r="N15" s="287" t="s">
        <v>293</v>
      </c>
    </row>
    <row r="16" spans="1:14">
      <c r="A16" s="18">
        <v>4</v>
      </c>
      <c r="B16" s="17" t="s">
        <v>16</v>
      </c>
      <c r="C16" s="17"/>
      <c r="D16" s="17"/>
      <c r="E16" s="17"/>
      <c r="F16" s="17"/>
      <c r="G16" s="16"/>
      <c r="H16" s="603">
        <f>ROUND(G14/G15,2)</f>
        <v>7.9</v>
      </c>
      <c r="I16" s="604">
        <f>ROUND(H16/12,2)</f>
        <v>0.66</v>
      </c>
      <c r="J16" s="604">
        <f>ROUND(H16/52,2)</f>
        <v>0.15</v>
      </c>
      <c r="K16" s="523">
        <f>ROUND(J16/5,3)</f>
        <v>0.03</v>
      </c>
      <c r="L16" s="305">
        <f>ROUND(K16/16,4)</f>
        <v>1.9E-3</v>
      </c>
      <c r="M16" s="13"/>
      <c r="N16" s="287" t="s">
        <v>294</v>
      </c>
    </row>
    <row r="17" spans="1:14">
      <c r="A17" s="18">
        <v>5</v>
      </c>
      <c r="B17" s="17"/>
      <c r="C17" s="17"/>
      <c r="D17" s="17"/>
      <c r="E17" s="17"/>
      <c r="F17" s="17"/>
      <c r="G17" s="16"/>
      <c r="H17" s="21"/>
      <c r="I17" s="20"/>
      <c r="J17" s="20"/>
      <c r="K17" s="524"/>
      <c r="L17" s="19"/>
      <c r="M17" s="13"/>
      <c r="N17" s="287"/>
    </row>
    <row r="18" spans="1:14" ht="15">
      <c r="A18" s="18">
        <v>6</v>
      </c>
      <c r="B18" s="26" t="s">
        <v>22</v>
      </c>
      <c r="C18" s="26"/>
      <c r="D18" s="26"/>
      <c r="E18" s="26"/>
      <c r="F18" s="26"/>
      <c r="G18" s="16"/>
      <c r="H18" s="20"/>
      <c r="I18" s="20"/>
      <c r="J18" s="20"/>
      <c r="K18" s="524"/>
      <c r="L18" s="19"/>
      <c r="M18" s="13"/>
    </row>
    <row r="19" spans="1:14">
      <c r="A19" s="18">
        <v>7</v>
      </c>
      <c r="B19" s="17" t="s">
        <v>21</v>
      </c>
      <c r="C19" s="17"/>
      <c r="D19" s="17"/>
      <c r="E19" s="17"/>
      <c r="F19" s="17"/>
      <c r="G19" s="306">
        <v>90000</v>
      </c>
      <c r="H19" s="20"/>
      <c r="I19" s="20"/>
      <c r="J19" s="20"/>
      <c r="K19" s="524"/>
      <c r="L19" s="19"/>
      <c r="M19" s="13"/>
      <c r="N19" s="287" t="s">
        <v>97</v>
      </c>
    </row>
    <row r="20" spans="1:14">
      <c r="A20" s="18">
        <v>8</v>
      </c>
      <c r="B20" s="17" t="s">
        <v>353</v>
      </c>
      <c r="C20" s="17"/>
      <c r="D20" s="17"/>
      <c r="E20" s="17"/>
      <c r="F20" s="17"/>
      <c r="G20" s="307">
        <f>G15</f>
        <v>87774.392039216647</v>
      </c>
      <c r="H20" s="32"/>
      <c r="I20" s="31"/>
      <c r="J20" s="31"/>
      <c r="K20" s="525"/>
      <c r="L20" s="30"/>
      <c r="M20" s="29"/>
      <c r="N20" s="287" t="s">
        <v>293</v>
      </c>
    </row>
    <row r="21" spans="1:14">
      <c r="A21" s="18">
        <v>9</v>
      </c>
      <c r="B21" s="17" t="s">
        <v>16</v>
      </c>
      <c r="C21" s="17"/>
      <c r="D21" s="17"/>
      <c r="E21" s="17"/>
      <c r="F21" s="17"/>
      <c r="G21" s="16"/>
      <c r="H21" s="603">
        <f>ROUND(G19/G20,2)</f>
        <v>1.03</v>
      </c>
      <c r="I21" s="604">
        <f>ROUND(H21/12,2)</f>
        <v>0.09</v>
      </c>
      <c r="J21" s="604">
        <f>ROUND(H21/52,2)</f>
        <v>0.02</v>
      </c>
      <c r="K21" s="523">
        <f>ROUND(J21/5,3)</f>
        <v>4.0000000000000001E-3</v>
      </c>
      <c r="L21" s="305">
        <f>ROUND(K21/16,4)</f>
        <v>2.9999999999999997E-4</v>
      </c>
      <c r="M21" s="13"/>
      <c r="N21" s="287" t="s">
        <v>20</v>
      </c>
    </row>
    <row r="22" spans="1:14">
      <c r="A22" s="18">
        <v>10</v>
      </c>
      <c r="B22" s="17"/>
      <c r="C22" s="17"/>
      <c r="D22" s="17"/>
      <c r="F22" s="17"/>
      <c r="G22" s="16"/>
      <c r="H22" s="32"/>
      <c r="I22" s="31"/>
      <c r="J22" s="31"/>
      <c r="K22" s="525"/>
      <c r="L22" s="30"/>
      <c r="M22" s="29"/>
      <c r="N22" s="287"/>
    </row>
    <row r="23" spans="1:14" ht="15">
      <c r="A23" s="18">
        <v>11</v>
      </c>
      <c r="B23" s="26" t="s">
        <v>19</v>
      </c>
      <c r="C23" s="26"/>
      <c r="D23" s="26"/>
      <c r="E23" s="26"/>
      <c r="F23" s="26"/>
      <c r="G23" s="25"/>
      <c r="H23" s="20"/>
      <c r="I23" s="20"/>
      <c r="J23" s="20"/>
      <c r="K23" s="524"/>
      <c r="L23" s="19"/>
      <c r="M23" s="22"/>
      <c r="N23" s="280"/>
    </row>
    <row r="24" spans="1:14">
      <c r="A24" s="18">
        <v>12</v>
      </c>
      <c r="B24" s="23" t="s">
        <v>17</v>
      </c>
      <c r="C24" s="23"/>
      <c r="D24" s="23"/>
      <c r="E24" s="23"/>
      <c r="F24" s="23"/>
      <c r="G24" s="306">
        <f>'Exhibit 2'!$C$45</f>
        <v>13064889.899544645</v>
      </c>
      <c r="H24" s="20"/>
      <c r="I24" s="20"/>
      <c r="J24" s="20"/>
      <c r="K24" s="524"/>
      <c r="L24" s="19"/>
      <c r="M24" s="22"/>
      <c r="N24" s="609" t="s">
        <v>634</v>
      </c>
    </row>
    <row r="25" spans="1:14">
      <c r="A25" s="18">
        <v>13</v>
      </c>
      <c r="B25" s="17" t="s">
        <v>353</v>
      </c>
      <c r="C25" s="17"/>
      <c r="D25" s="17"/>
      <c r="E25" s="17"/>
      <c r="F25" s="17"/>
      <c r="G25" s="307">
        <f>G15</f>
        <v>87774.392039216647</v>
      </c>
      <c r="H25" s="21"/>
      <c r="I25" s="20"/>
      <c r="J25" s="20"/>
      <c r="K25" s="524"/>
      <c r="L25" s="19"/>
      <c r="M25" s="13"/>
      <c r="N25" s="287" t="s">
        <v>293</v>
      </c>
    </row>
    <row r="26" spans="1:14">
      <c r="A26" s="18">
        <v>14</v>
      </c>
      <c r="B26" s="17" t="s">
        <v>16</v>
      </c>
      <c r="C26" s="17"/>
      <c r="D26" s="17"/>
      <c r="E26" s="17"/>
      <c r="F26" s="17"/>
      <c r="G26" s="16"/>
      <c r="H26" s="603">
        <f>ROUND(G24/G25,2)</f>
        <v>148.85</v>
      </c>
      <c r="I26" s="604">
        <f>ROUND(H26/12,2)</f>
        <v>12.4</v>
      </c>
      <c r="J26" s="604">
        <f>ROUND(H26/52,2)</f>
        <v>2.86</v>
      </c>
      <c r="K26" s="523">
        <f>ROUND(J26/5,3)</f>
        <v>0.57199999999999995</v>
      </c>
      <c r="L26" s="305">
        <f>ROUND(K26/16,4)</f>
        <v>3.5799999999999998E-2</v>
      </c>
      <c r="M26" s="13"/>
      <c r="N26" s="287" t="s">
        <v>295</v>
      </c>
    </row>
    <row r="27" spans="1:14">
      <c r="A27" s="18">
        <v>15</v>
      </c>
      <c r="B27" s="284"/>
      <c r="G27" s="4"/>
      <c r="H27" s="28"/>
      <c r="I27" s="28"/>
      <c r="J27" s="28"/>
      <c r="L27" s="27"/>
    </row>
    <row r="28" spans="1:14" ht="15">
      <c r="A28" s="18">
        <v>16</v>
      </c>
      <c r="B28" s="26" t="s">
        <v>18</v>
      </c>
      <c r="C28" s="26"/>
      <c r="D28" s="26"/>
      <c r="E28" s="26"/>
      <c r="F28" s="26"/>
      <c r="G28" s="25"/>
      <c r="H28" s="20"/>
      <c r="I28" s="20"/>
      <c r="J28" s="20"/>
      <c r="K28" s="524"/>
      <c r="L28" s="19"/>
      <c r="M28" s="22"/>
      <c r="N28" s="280"/>
    </row>
    <row r="29" spans="1:14">
      <c r="A29" s="18">
        <v>17</v>
      </c>
      <c r="B29" s="23" t="s">
        <v>17</v>
      </c>
      <c r="C29" s="23"/>
      <c r="D29" s="23"/>
      <c r="E29" s="23"/>
      <c r="F29" s="23"/>
      <c r="G29" s="306">
        <f>'Exhibit 2'!$C$45</f>
        <v>13064889.899544645</v>
      </c>
      <c r="H29" s="20"/>
      <c r="I29" s="20"/>
      <c r="J29" s="20"/>
      <c r="K29" s="524"/>
      <c r="L29" s="19"/>
      <c r="M29" s="22"/>
      <c r="N29" s="609" t="s">
        <v>634</v>
      </c>
    </row>
    <row r="30" spans="1:14">
      <c r="A30" s="18">
        <v>18</v>
      </c>
      <c r="B30" s="17" t="s">
        <v>353</v>
      </c>
      <c r="C30" s="17"/>
      <c r="D30" s="17"/>
      <c r="E30" s="17"/>
      <c r="F30" s="17"/>
      <c r="G30" s="307">
        <f>G25</f>
        <v>87774.392039216647</v>
      </c>
      <c r="H30" s="21"/>
      <c r="I30" s="20"/>
      <c r="J30" s="20"/>
      <c r="K30" s="524"/>
      <c r="L30" s="19"/>
      <c r="M30" s="13"/>
      <c r="N30" s="287" t="s">
        <v>293</v>
      </c>
    </row>
    <row r="31" spans="1:14">
      <c r="A31" s="18">
        <v>19</v>
      </c>
      <c r="B31" s="17" t="s">
        <v>16</v>
      </c>
      <c r="C31" s="17"/>
      <c r="D31" s="17"/>
      <c r="E31" s="17"/>
      <c r="F31" s="17"/>
      <c r="G31" s="16"/>
      <c r="H31" s="603">
        <f>ROUND(G29/G30,2)</f>
        <v>148.85</v>
      </c>
      <c r="I31" s="604">
        <f>ROUND(H31/12,2)</f>
        <v>12.4</v>
      </c>
      <c r="J31" s="604">
        <f>ROUND(H31/52,2)</f>
        <v>2.86</v>
      </c>
      <c r="K31" s="523">
        <f>ROUND(J31/5,3)</f>
        <v>0.57199999999999995</v>
      </c>
      <c r="L31" s="305">
        <f>ROUND(K31/16,4)</f>
        <v>3.5799999999999998E-2</v>
      </c>
      <c r="M31" s="13"/>
      <c r="N31" s="287" t="s">
        <v>296</v>
      </c>
    </row>
    <row r="32" spans="1:14">
      <c r="A32" s="18">
        <v>20</v>
      </c>
      <c r="B32" s="17"/>
      <c r="C32" s="17"/>
      <c r="D32" s="17"/>
      <c r="E32" s="17"/>
      <c r="F32" s="17"/>
      <c r="G32" s="16"/>
      <c r="H32" s="21"/>
      <c r="I32" s="20"/>
      <c r="J32" s="20"/>
      <c r="K32" s="524"/>
      <c r="L32" s="19"/>
      <c r="M32" s="13"/>
      <c r="N32" s="287"/>
    </row>
    <row r="33" spans="1:15" ht="15">
      <c r="A33" s="18">
        <v>21</v>
      </c>
      <c r="B33" s="26" t="s">
        <v>499</v>
      </c>
      <c r="C33" s="26"/>
      <c r="D33" s="26"/>
      <c r="E33" s="26"/>
      <c r="F33" s="26"/>
      <c r="G33" s="25"/>
      <c r="H33" s="20"/>
      <c r="I33" s="20"/>
      <c r="J33" s="20"/>
      <c r="K33" s="524"/>
      <c r="L33" s="19"/>
      <c r="M33" s="22"/>
      <c r="N33" s="280"/>
    </row>
    <row r="34" spans="1:15">
      <c r="A34" s="18">
        <v>22</v>
      </c>
      <c r="B34" s="23" t="s">
        <v>17</v>
      </c>
      <c r="C34" s="23"/>
      <c r="D34" s="23"/>
      <c r="E34" s="23"/>
      <c r="F34" s="23"/>
      <c r="G34" s="306">
        <f>'Exhibit 2'!$C$45</f>
        <v>13064889.899544645</v>
      </c>
      <c r="H34" s="20"/>
      <c r="I34" s="20"/>
      <c r="J34" s="20"/>
      <c r="K34" s="524"/>
      <c r="L34" s="19"/>
      <c r="M34" s="22"/>
      <c r="N34" s="609" t="s">
        <v>634</v>
      </c>
    </row>
    <row r="35" spans="1:15">
      <c r="A35" s="18">
        <v>23</v>
      </c>
      <c r="B35" s="17" t="s">
        <v>353</v>
      </c>
      <c r="C35" s="17"/>
      <c r="D35" s="17"/>
      <c r="E35" s="17"/>
      <c r="F35" s="17"/>
      <c r="G35" s="307">
        <f>G30</f>
        <v>87774.392039216647</v>
      </c>
      <c r="H35" s="21"/>
      <c r="I35" s="20"/>
      <c r="J35" s="20"/>
      <c r="K35" s="524"/>
      <c r="L35" s="19"/>
      <c r="M35" s="13"/>
      <c r="N35" s="287" t="s">
        <v>293</v>
      </c>
    </row>
    <row r="36" spans="1:15">
      <c r="A36" s="18">
        <v>24</v>
      </c>
      <c r="B36" s="17" t="s">
        <v>16</v>
      </c>
      <c r="C36" s="17"/>
      <c r="D36" s="17"/>
      <c r="E36" s="17"/>
      <c r="F36" s="17"/>
      <c r="G36" s="16"/>
      <c r="H36" s="603">
        <f>ROUND(G34/G35,2)</f>
        <v>148.85</v>
      </c>
      <c r="I36" s="604">
        <f>ROUND(H36/12,2)</f>
        <v>12.4</v>
      </c>
      <c r="J36" s="604">
        <f>ROUND(H36/52,2)</f>
        <v>2.86</v>
      </c>
      <c r="K36" s="523">
        <f>ROUND(J36/5,3)</f>
        <v>0.57199999999999995</v>
      </c>
      <c r="L36" s="305">
        <f>ROUND(K36/16,4)</f>
        <v>3.5799999999999998E-2</v>
      </c>
      <c r="M36" s="13"/>
      <c r="N36" s="287" t="s">
        <v>574</v>
      </c>
    </row>
    <row r="37" spans="1:15">
      <c r="A37" s="18"/>
      <c r="B37" s="17"/>
      <c r="C37" s="17"/>
      <c r="D37" s="17"/>
      <c r="E37" s="17"/>
      <c r="F37" s="17"/>
      <c r="G37" s="16"/>
      <c r="H37" s="15"/>
      <c r="I37" s="14"/>
      <c r="J37" s="14"/>
      <c r="K37" s="524"/>
      <c r="L37" s="13"/>
      <c r="M37" s="13"/>
      <c r="N37" s="287"/>
    </row>
    <row r="38" spans="1:15">
      <c r="A38" s="12" t="s">
        <v>10</v>
      </c>
      <c r="B38" s="11"/>
      <c r="C38" s="11"/>
      <c r="D38" s="11"/>
      <c r="E38" s="11"/>
      <c r="F38" s="11"/>
      <c r="G38" s="10"/>
      <c r="H38" s="9"/>
      <c r="I38" s="9"/>
      <c r="J38" s="9"/>
      <c r="K38" s="526"/>
      <c r="L38" s="9"/>
      <c r="M38" s="9"/>
      <c r="N38" s="286"/>
      <c r="O38" s="2"/>
    </row>
    <row r="39" spans="1:15">
      <c r="A39" s="6">
        <v>1</v>
      </c>
      <c r="B39" s="539" t="s">
        <v>14</v>
      </c>
      <c r="C39" s="539"/>
      <c r="D39" s="539"/>
      <c r="E39" s="539"/>
      <c r="F39" s="539"/>
      <c r="G39" s="540"/>
      <c r="H39" s="541"/>
      <c r="I39" s="541"/>
      <c r="J39" s="541"/>
      <c r="K39" s="542"/>
      <c r="L39" s="543"/>
      <c r="M39" s="543"/>
      <c r="N39" s="541"/>
      <c r="O39" s="2"/>
    </row>
    <row r="40" spans="1:15" ht="29.25" customHeight="1">
      <c r="A40" s="7">
        <v>2</v>
      </c>
      <c r="B40" s="878" t="s">
        <v>15</v>
      </c>
      <c r="C40" s="878"/>
      <c r="D40" s="878"/>
      <c r="E40" s="878"/>
      <c r="F40" s="878"/>
      <c r="G40" s="878"/>
      <c r="H40" s="878"/>
      <c r="I40" s="878"/>
      <c r="J40" s="878"/>
      <c r="K40" s="878"/>
      <c r="L40" s="878"/>
      <c r="M40" s="878"/>
      <c r="N40" s="878"/>
      <c r="O40" s="2"/>
    </row>
    <row r="41" spans="1:15">
      <c r="A41" s="281">
        <v>3</v>
      </c>
      <c r="B41" s="285" t="s">
        <v>555</v>
      </c>
      <c r="C41" s="285"/>
      <c r="D41" s="285"/>
      <c r="E41" s="285"/>
      <c r="F41" s="285"/>
      <c r="G41" s="381"/>
      <c r="H41" s="285"/>
      <c r="I41" s="285"/>
      <c r="J41" s="285"/>
      <c r="K41" s="557"/>
    </row>
    <row r="42" spans="1:15">
      <c r="A42" s="281">
        <v>4</v>
      </c>
      <c r="B42" s="285" t="s">
        <v>556</v>
      </c>
      <c r="C42" s="285"/>
      <c r="D42" s="285"/>
      <c r="E42" s="285"/>
      <c r="F42" s="285"/>
      <c r="G42" s="381"/>
      <c r="H42" s="285"/>
      <c r="I42" s="285"/>
      <c r="J42" s="285"/>
      <c r="K42" s="557"/>
    </row>
    <row r="43" spans="1:15">
      <c r="A43" s="281">
        <v>5</v>
      </c>
      <c r="B43" s="285" t="s">
        <v>557</v>
      </c>
      <c r="C43" s="285"/>
      <c r="D43" s="285"/>
      <c r="E43" s="285"/>
      <c r="F43" s="285"/>
      <c r="G43" s="381"/>
      <c r="H43" s="285"/>
      <c r="I43" s="285"/>
      <c r="J43" s="285"/>
      <c r="K43" s="557"/>
    </row>
    <row r="44" spans="1:15">
      <c r="A44" s="281">
        <v>6</v>
      </c>
      <c r="B44" s="285" t="s">
        <v>558</v>
      </c>
      <c r="C44" s="285"/>
      <c r="D44" s="285"/>
      <c r="E44" s="285"/>
      <c r="F44" s="285"/>
      <c r="G44" s="381"/>
      <c r="H44" s="285"/>
      <c r="I44" s="285"/>
      <c r="J44" s="285"/>
      <c r="K44" s="557"/>
    </row>
    <row r="45" spans="1:15">
      <c r="G45" s="4"/>
    </row>
    <row r="46" spans="1:15">
      <c r="G46" s="4"/>
    </row>
    <row r="47" spans="1:15">
      <c r="G47" s="4"/>
    </row>
    <row r="48" spans="1:15">
      <c r="G48" s="4"/>
    </row>
    <row r="49" spans="7:7">
      <c r="G49" s="4"/>
    </row>
    <row r="50" spans="7:7">
      <c r="G50" s="4"/>
    </row>
  </sheetData>
  <mergeCells count="1">
    <mergeCell ref="B40:N40"/>
  </mergeCells>
  <pageMargins left="0.5" right="0.5" top="0.5" bottom="0.5" header="0" footer="0"/>
  <pageSetup paperSize="5" scale="83"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0"/>
  <sheetViews>
    <sheetView view="pageBreakPreview" zoomScaleNormal="100" zoomScaleSheetLayoutView="100" workbookViewId="0">
      <selection activeCell="D41" sqref="D41"/>
    </sheetView>
  </sheetViews>
  <sheetFormatPr defaultColWidth="8.88671875" defaultRowHeight="14.25"/>
  <cols>
    <col min="1" max="1" width="4.21875" style="1" customWidth="1"/>
    <col min="2" max="2" width="8.88671875" style="1"/>
    <col min="3" max="3" width="54.77734375" style="1" customWidth="1"/>
    <col min="4" max="4" width="15.21875" style="1" customWidth="1"/>
    <col min="5" max="16384" width="8.88671875" style="1"/>
  </cols>
  <sheetData>
    <row r="1" spans="1:5" ht="15">
      <c r="A1" s="52" t="s">
        <v>736</v>
      </c>
      <c r="B1" s="95"/>
      <c r="C1" s="54"/>
      <c r="D1" s="224" t="s">
        <v>47</v>
      </c>
    </row>
    <row r="2" spans="1:5" ht="15">
      <c r="A2" s="52" t="s">
        <v>46</v>
      </c>
      <c r="B2" s="95"/>
      <c r="C2" s="54"/>
      <c r="D2" s="224" t="s">
        <v>256</v>
      </c>
    </row>
    <row r="3" spans="1:5" ht="15">
      <c r="A3" s="288" t="str">
        <f>'Exhibit 1a'!A3</f>
        <v>RATE YEAR JUNE 1, 2023 TO MAY 31, 2024</v>
      </c>
      <c r="B3" s="95"/>
      <c r="C3" s="54"/>
    </row>
    <row r="4" spans="1:5" s="285" customFormat="1" ht="15">
      <c r="A4" s="288" t="str">
        <f>'Exhibit 1a'!A4</f>
        <v>ACTUAL ITRR &amp; CHARGES BASED ON ACTUAL CY 2023 VALUES</v>
      </c>
      <c r="B4" s="95"/>
      <c r="C4" s="95"/>
    </row>
    <row r="5" spans="1:5" ht="15">
      <c r="A5" s="324"/>
      <c r="B5" s="171"/>
      <c r="C5" s="248"/>
    </row>
    <row r="6" spans="1:5" s="284" customFormat="1" ht="15">
      <c r="A6" s="71" t="s">
        <v>255</v>
      </c>
      <c r="B6" s="247"/>
      <c r="C6" s="246"/>
      <c r="D6" s="515" t="s">
        <v>393</v>
      </c>
      <c r="E6" s="240"/>
    </row>
    <row r="7" spans="1:5" s="284" customFormat="1" ht="15">
      <c r="A7" s="285"/>
      <c r="B7" s="247"/>
      <c r="C7" s="246"/>
      <c r="D7" s="245" t="s">
        <v>254</v>
      </c>
      <c r="E7" s="240"/>
    </row>
    <row r="8" spans="1:5" s="284" customFormat="1" ht="15">
      <c r="A8" s="244" t="s">
        <v>13</v>
      </c>
      <c r="B8" s="243" t="s">
        <v>253</v>
      </c>
      <c r="C8" s="242"/>
      <c r="D8" s="241" t="s">
        <v>252</v>
      </c>
      <c r="E8" s="240"/>
    </row>
    <row r="9" spans="1:5" ht="15">
      <c r="A9" s="2"/>
      <c r="B9" s="239"/>
      <c r="C9" s="236"/>
      <c r="D9" s="237"/>
      <c r="E9" s="236"/>
    </row>
    <row r="10" spans="1:5" ht="15">
      <c r="A10" s="98">
        <v>1</v>
      </c>
      <c r="B10" s="238" t="s">
        <v>4</v>
      </c>
      <c r="D10" s="237"/>
      <c r="E10" s="236"/>
    </row>
    <row r="11" spans="1:5">
      <c r="A11" s="230">
        <v>2</v>
      </c>
      <c r="B11" s="851">
        <v>350.2</v>
      </c>
      <c r="C11" s="143" t="s">
        <v>251</v>
      </c>
      <c r="D11" s="235">
        <v>1.46</v>
      </c>
    </row>
    <row r="12" spans="1:5">
      <c r="A12" s="230">
        <v>3</v>
      </c>
      <c r="B12" s="143">
        <v>352</v>
      </c>
      <c r="C12" s="197" t="s">
        <v>250</v>
      </c>
      <c r="D12" s="235">
        <v>1.97</v>
      </c>
    </row>
    <row r="13" spans="1:5">
      <c r="A13" s="230">
        <v>4</v>
      </c>
      <c r="B13" s="143">
        <v>353</v>
      </c>
      <c r="C13" s="197" t="s">
        <v>1</v>
      </c>
      <c r="D13" s="235">
        <v>2.1800000000000002</v>
      </c>
    </row>
    <row r="14" spans="1:5">
      <c r="A14" s="230">
        <v>5</v>
      </c>
      <c r="B14" s="143">
        <v>355</v>
      </c>
      <c r="C14" s="197" t="s">
        <v>0</v>
      </c>
      <c r="D14" s="235">
        <v>2.39</v>
      </c>
    </row>
    <row r="15" spans="1:5">
      <c r="A15" s="230">
        <v>6</v>
      </c>
      <c r="B15" s="143">
        <v>356</v>
      </c>
      <c r="C15" s="197" t="s">
        <v>249</v>
      </c>
      <c r="D15" s="235">
        <v>2.78</v>
      </c>
    </row>
    <row r="16" spans="1:5">
      <c r="A16" s="230"/>
      <c r="B16" s="143"/>
      <c r="C16" s="197"/>
      <c r="D16" s="235"/>
    </row>
    <row r="17" spans="1:5" ht="15">
      <c r="A17" s="230">
        <v>7</v>
      </c>
      <c r="B17" s="234" t="s">
        <v>248</v>
      </c>
      <c r="D17" s="75"/>
    </row>
    <row r="18" spans="1:5">
      <c r="A18" s="230">
        <v>8</v>
      </c>
      <c r="B18" s="232">
        <v>390</v>
      </c>
      <c r="C18" s="233" t="s">
        <v>2</v>
      </c>
      <c r="D18" s="319">
        <v>3.21</v>
      </c>
    </row>
    <row r="19" spans="1:5">
      <c r="A19" s="230">
        <v>9</v>
      </c>
      <c r="B19" s="852">
        <v>391.1</v>
      </c>
      <c r="C19" s="233" t="s">
        <v>247</v>
      </c>
      <c r="D19" s="319">
        <v>5</v>
      </c>
    </row>
    <row r="20" spans="1:5">
      <c r="A20" s="230">
        <v>10</v>
      </c>
      <c r="B20" s="853">
        <v>391.2</v>
      </c>
      <c r="C20" s="232" t="s">
        <v>246</v>
      </c>
      <c r="D20" s="319">
        <v>20</v>
      </c>
    </row>
    <row r="21" spans="1:5">
      <c r="A21" s="230">
        <v>11</v>
      </c>
      <c r="B21" s="232">
        <v>392</v>
      </c>
      <c r="C21" s="232" t="s">
        <v>245</v>
      </c>
      <c r="D21" s="319">
        <v>11.28</v>
      </c>
    </row>
    <row r="22" spans="1:5">
      <c r="A22" s="230">
        <v>12</v>
      </c>
      <c r="B22" s="232">
        <v>393</v>
      </c>
      <c r="C22" s="231" t="s">
        <v>244</v>
      </c>
      <c r="D22" s="319">
        <v>5</v>
      </c>
    </row>
    <row r="23" spans="1:5">
      <c r="A23" s="230">
        <v>13</v>
      </c>
      <c r="B23" s="232">
        <v>394</v>
      </c>
      <c r="C23" s="232" t="s">
        <v>243</v>
      </c>
      <c r="D23" s="319">
        <v>5</v>
      </c>
    </row>
    <row r="24" spans="1:5">
      <c r="A24" s="230">
        <v>14</v>
      </c>
      <c r="B24" s="232">
        <v>395</v>
      </c>
      <c r="C24" s="231" t="s">
        <v>242</v>
      </c>
      <c r="D24" s="319">
        <v>6.67</v>
      </c>
    </row>
    <row r="25" spans="1:5">
      <c r="A25" s="230">
        <v>15</v>
      </c>
      <c r="B25" s="232">
        <v>396</v>
      </c>
      <c r="C25" s="231" t="s">
        <v>241</v>
      </c>
      <c r="D25" s="319">
        <v>8.7799999999999994</v>
      </c>
    </row>
    <row r="26" spans="1:5">
      <c r="A26" s="230">
        <v>16</v>
      </c>
      <c r="B26" s="232">
        <v>397</v>
      </c>
      <c r="C26" s="233" t="s">
        <v>240</v>
      </c>
      <c r="D26" s="319">
        <v>1.23</v>
      </c>
    </row>
    <row r="27" spans="1:5">
      <c r="A27" s="230">
        <v>17</v>
      </c>
      <c r="B27" s="232">
        <v>398</v>
      </c>
      <c r="C27" s="231" t="s">
        <v>239</v>
      </c>
      <c r="D27" s="319">
        <v>5</v>
      </c>
    </row>
    <row r="28" spans="1:5">
      <c r="A28" s="230"/>
      <c r="B28" s="229"/>
      <c r="C28" s="228"/>
      <c r="D28" s="75"/>
    </row>
    <row r="29" spans="1:5">
      <c r="A29" s="227" t="s">
        <v>10</v>
      </c>
      <c r="B29" s="8"/>
      <c r="C29" s="8"/>
      <c r="D29" s="8"/>
      <c r="E29" s="2"/>
    </row>
    <row r="30" spans="1:5" ht="28.5" customHeight="1">
      <c r="A30" s="289">
        <v>1</v>
      </c>
      <c r="B30" s="886" t="s">
        <v>238</v>
      </c>
      <c r="C30" s="886"/>
      <c r="D30" s="886"/>
    </row>
  </sheetData>
  <mergeCells count="1">
    <mergeCell ref="B30:D30"/>
  </mergeCells>
  <pageMargins left="0.5" right="0.5" top="0.5" bottom="0.5" header="0" footer="0"/>
  <pageSetup paperSize="5"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pageSetUpPr fitToPage="1"/>
  </sheetPr>
  <dimension ref="A1:J21"/>
  <sheetViews>
    <sheetView view="pageBreakPreview" zoomScale="85" zoomScaleNormal="100" zoomScaleSheetLayoutView="85" workbookViewId="0">
      <selection activeCell="D41" sqref="D41"/>
    </sheetView>
  </sheetViews>
  <sheetFormatPr defaultColWidth="9.77734375" defaultRowHeight="14.25"/>
  <cols>
    <col min="1" max="1" width="4.21875" style="1" customWidth="1"/>
    <col min="2" max="2" width="5.6640625" style="1" customWidth="1"/>
    <col min="3" max="3" width="56.44140625" style="1" customWidth="1"/>
    <col min="4" max="4" width="14" style="1" customWidth="1"/>
    <col min="5" max="5" width="2.6640625" style="2" customWidth="1"/>
    <col min="6" max="6" width="34.5546875" style="1" customWidth="1"/>
    <col min="7" max="16384" width="9.77734375" style="1"/>
  </cols>
  <sheetData>
    <row r="1" spans="1:10" ht="15">
      <c r="A1" s="52" t="s">
        <v>736</v>
      </c>
      <c r="B1" s="249"/>
      <c r="C1" s="249"/>
      <c r="F1" s="224" t="s">
        <v>47</v>
      </c>
      <c r="G1" s="252"/>
    </row>
    <row r="2" spans="1:10" ht="15">
      <c r="A2" s="52" t="s">
        <v>46</v>
      </c>
      <c r="B2" s="251"/>
      <c r="C2" s="251"/>
      <c r="F2" s="224" t="s">
        <v>547</v>
      </c>
      <c r="G2" s="251"/>
    </row>
    <row r="3" spans="1:10" ht="15">
      <c r="A3" s="288" t="str">
        <f>'Exhibit 1a'!A3</f>
        <v>RATE YEAR JUNE 1, 2023 TO MAY 31, 2024</v>
      </c>
      <c r="B3" s="249"/>
      <c r="C3" s="249"/>
      <c r="D3" s="249"/>
      <c r="E3" s="249"/>
      <c r="F3" s="249"/>
      <c r="G3" s="249"/>
      <c r="H3" s="249"/>
    </row>
    <row r="4" spans="1:10" s="285" customFormat="1" ht="15">
      <c r="A4" s="288" t="str">
        <f>'Exhibit 1a'!A4</f>
        <v>ACTUAL ITRR &amp; CHARGES BASED ON ACTUAL CY 2023 VALUES</v>
      </c>
      <c r="B4" s="249"/>
      <c r="C4" s="249"/>
      <c r="D4" s="249"/>
      <c r="E4" s="249"/>
      <c r="F4" s="249"/>
      <c r="G4" s="249"/>
      <c r="H4" s="249"/>
    </row>
    <row r="5" spans="1:10" ht="15">
      <c r="A5" s="292"/>
      <c r="B5" s="261"/>
      <c r="C5" s="261"/>
      <c r="D5" s="292"/>
      <c r="E5" s="222"/>
      <c r="F5" s="144"/>
      <c r="G5" s="34"/>
    </row>
    <row r="6" spans="1:10" ht="15">
      <c r="A6" s="49" t="s">
        <v>263</v>
      </c>
      <c r="B6" s="211"/>
      <c r="C6" s="211"/>
      <c r="D6" s="221" t="s">
        <v>65</v>
      </c>
      <c r="E6" s="221"/>
      <c r="F6" s="46"/>
      <c r="G6" s="2"/>
    </row>
    <row r="7" spans="1:10" ht="15">
      <c r="A7" s="211"/>
      <c r="B7" s="211"/>
      <c r="C7" s="211"/>
      <c r="D7" s="259"/>
      <c r="E7" s="259"/>
      <c r="F7" s="34"/>
      <c r="G7" s="41"/>
    </row>
    <row r="8" spans="1:10" ht="15">
      <c r="A8" s="217" t="s">
        <v>13</v>
      </c>
      <c r="B8" s="217" t="s">
        <v>12</v>
      </c>
      <c r="C8" s="217"/>
      <c r="D8" s="216" t="s">
        <v>235</v>
      </c>
      <c r="E8" s="216"/>
      <c r="F8" s="196" t="s">
        <v>24</v>
      </c>
      <c r="G8" s="111"/>
    </row>
    <row r="9" spans="1:10" ht="15">
      <c r="A9" s="260"/>
      <c r="B9" s="260"/>
      <c r="C9" s="260"/>
      <c r="D9" s="259"/>
      <c r="E9" s="259"/>
      <c r="F9" s="258"/>
      <c r="G9" s="111"/>
    </row>
    <row r="10" spans="1:10">
      <c r="A10" s="34">
        <v>1</v>
      </c>
      <c r="B10" s="253" t="s">
        <v>588</v>
      </c>
      <c r="C10" s="17"/>
      <c r="D10" s="419">
        <v>1060693.98</v>
      </c>
      <c r="E10" s="257"/>
      <c r="F10" s="287" t="s">
        <v>538</v>
      </c>
    </row>
    <row r="11" spans="1:10">
      <c r="A11" s="34">
        <v>2</v>
      </c>
      <c r="B11" s="17" t="s">
        <v>316</v>
      </c>
      <c r="C11" s="285"/>
      <c r="D11" s="867">
        <v>-277067.71000000002</v>
      </c>
      <c r="E11" s="257"/>
      <c r="F11" s="287" t="s">
        <v>396</v>
      </c>
    </row>
    <row r="12" spans="1:10">
      <c r="A12" s="34">
        <v>3</v>
      </c>
      <c r="B12" s="285" t="s">
        <v>262</v>
      </c>
      <c r="C12" s="285"/>
      <c r="D12" s="310">
        <f>-'Exhibit 1a'!G19</f>
        <v>-90000</v>
      </c>
      <c r="E12" s="257"/>
      <c r="F12" s="280" t="s">
        <v>658</v>
      </c>
      <c r="G12" s="2"/>
      <c r="H12" s="2"/>
      <c r="I12" s="2"/>
      <c r="J12" s="2"/>
    </row>
    <row r="13" spans="1:10" ht="15.75" thickBot="1">
      <c r="A13" s="34">
        <v>4</v>
      </c>
      <c r="B13" s="559" t="s">
        <v>548</v>
      </c>
      <c r="C13" s="461"/>
      <c r="D13" s="527">
        <f>SUM(D10:D12)</f>
        <v>693626.27</v>
      </c>
      <c r="E13" s="256"/>
      <c r="F13" s="280" t="s">
        <v>368</v>
      </c>
      <c r="G13" s="2"/>
      <c r="H13" s="2"/>
      <c r="I13" s="2"/>
      <c r="J13" s="2"/>
    </row>
    <row r="14" spans="1:10" ht="15" thickTop="1">
      <c r="C14" s="2"/>
      <c r="D14" s="2"/>
      <c r="F14" s="24"/>
      <c r="G14" s="2"/>
      <c r="H14" s="2"/>
      <c r="I14" s="2"/>
      <c r="J14" s="2"/>
    </row>
    <row r="15" spans="1:10">
      <c r="A15" s="8" t="s">
        <v>10</v>
      </c>
      <c r="B15" s="8"/>
      <c r="C15" s="255"/>
      <c r="D15" s="8"/>
      <c r="E15" s="8"/>
      <c r="F15" s="254"/>
      <c r="G15" s="2"/>
      <c r="H15" s="2"/>
      <c r="I15" s="2"/>
      <c r="J15" s="2"/>
    </row>
    <row r="16" spans="1:10">
      <c r="A16" s="96">
        <v>1</v>
      </c>
      <c r="B16" s="253" t="s">
        <v>737</v>
      </c>
      <c r="C16" s="253"/>
      <c r="F16" s="253"/>
    </row>
    <row r="17" spans="1:6">
      <c r="A17" s="281"/>
      <c r="B17" s="285"/>
      <c r="C17" s="285"/>
      <c r="D17" s="285"/>
      <c r="E17" s="285"/>
      <c r="F17" s="285"/>
    </row>
    <row r="18" spans="1:6">
      <c r="A18" s="2"/>
      <c r="B18" s="2"/>
      <c r="C18" s="2"/>
      <c r="F18" s="2"/>
    </row>
    <row r="19" spans="1:6">
      <c r="A19" s="2"/>
      <c r="B19" s="2"/>
      <c r="C19" s="2"/>
      <c r="F19" s="2"/>
    </row>
    <row r="20" spans="1:6">
      <c r="A20" s="2"/>
      <c r="B20" s="2"/>
      <c r="C20" s="2"/>
      <c r="F20" s="2"/>
    </row>
    <row r="21" spans="1:6">
      <c r="A21" s="2"/>
    </row>
  </sheetData>
  <pageMargins left="0.5" right="0.5" top="0.5" bottom="0.5" header="0" footer="0"/>
  <pageSetup paperSize="5"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186"/>
  <sheetViews>
    <sheetView view="pageBreakPreview" zoomScale="85" zoomScaleNormal="85" zoomScaleSheetLayoutView="85" workbookViewId="0">
      <pane xSplit="3" ySplit="10" topLeftCell="D11" activePane="bottomRight" state="frozen"/>
      <selection activeCell="D41" sqref="D41"/>
      <selection pane="topRight" activeCell="D41" sqref="D41"/>
      <selection pane="bottomLeft" activeCell="D41" sqref="D41"/>
      <selection pane="bottomRight" activeCell="D41" sqref="D41"/>
    </sheetView>
  </sheetViews>
  <sheetFormatPr defaultColWidth="8.77734375" defaultRowHeight="14.25"/>
  <cols>
    <col min="1" max="1" width="5.44140625" style="249" customWidth="1"/>
    <col min="2" max="2" width="2.6640625" style="249" customWidth="1"/>
    <col min="3" max="3" width="62.77734375" style="249" customWidth="1"/>
    <col min="4" max="4" width="19.5546875" style="554" customWidth="1"/>
    <col min="5" max="5" width="12.77734375" style="554" bestFit="1" customWidth="1"/>
    <col min="6" max="6" width="14.21875" style="554" bestFit="1" customWidth="1"/>
    <col min="7" max="7" width="12.21875" style="249" customWidth="1"/>
    <col min="8" max="8" width="2.88671875" style="554" customWidth="1"/>
    <col min="9" max="9" width="14.77734375" style="554" customWidth="1"/>
    <col min="10" max="10" width="2.77734375" style="554" customWidth="1"/>
    <col min="11" max="11" width="30.77734375" style="249" bestFit="1" customWidth="1"/>
    <col min="12" max="12" width="8.77734375" style="554"/>
    <col min="13" max="13" width="13.33203125" style="554" bestFit="1" customWidth="1"/>
    <col min="14" max="15" width="13.77734375" style="249" customWidth="1"/>
    <col min="16" max="16" width="13" style="249" bestFit="1" customWidth="1"/>
    <col min="17" max="18" width="8.77734375" style="249"/>
    <col min="19" max="19" width="11.6640625" style="249" bestFit="1" customWidth="1"/>
    <col min="20" max="20" width="10.5546875" style="249" bestFit="1" customWidth="1"/>
    <col min="21" max="24" width="8.77734375" style="249"/>
    <col min="25" max="16384" width="8.77734375" style="554"/>
  </cols>
  <sheetData>
    <row r="1" spans="1:17" ht="15">
      <c r="A1" s="288" t="s">
        <v>736</v>
      </c>
      <c r="B1" s="532"/>
      <c r="C1" s="532"/>
      <c r="D1" s="264"/>
      <c r="E1" s="264"/>
      <c r="F1" s="264"/>
      <c r="G1" s="119"/>
      <c r="H1" s="264"/>
      <c r="I1" s="264"/>
      <c r="J1" s="532"/>
      <c r="K1" s="115" t="s">
        <v>47</v>
      </c>
    </row>
    <row r="2" spans="1:17" ht="15">
      <c r="A2" s="288" t="s">
        <v>46</v>
      </c>
      <c r="B2" s="532"/>
      <c r="C2" s="532"/>
      <c r="D2" s="264"/>
      <c r="E2" s="264"/>
      <c r="F2" s="264"/>
      <c r="G2" s="119"/>
      <c r="H2" s="264"/>
      <c r="I2" s="264"/>
      <c r="J2" s="532"/>
      <c r="K2" s="116" t="s">
        <v>707</v>
      </c>
    </row>
    <row r="3" spans="1:17" ht="15">
      <c r="A3" s="288" t="str">
        <f>'Exhibit 1a'!A3</f>
        <v>RATE YEAR JUNE 1, 2023 TO MAY 31, 2024</v>
      </c>
      <c r="B3" s="532"/>
      <c r="C3" s="532"/>
      <c r="D3" s="264"/>
      <c r="E3" s="264"/>
      <c r="F3" s="264"/>
      <c r="G3" s="119"/>
      <c r="H3" s="264"/>
      <c r="I3" s="264"/>
      <c r="J3" s="532"/>
    </row>
    <row r="4" spans="1:17" ht="15">
      <c r="A4" s="288" t="str">
        <f>'Exhibit 1a'!A4</f>
        <v>ACTUAL ITRR &amp; CHARGES BASED ON ACTUAL CY 2023 VALUES</v>
      </c>
      <c r="B4" s="532"/>
      <c r="C4" s="532"/>
      <c r="D4" s="264"/>
      <c r="E4" s="264"/>
      <c r="F4" s="264"/>
      <c r="G4" s="119"/>
      <c r="H4" s="264"/>
      <c r="I4" s="264"/>
      <c r="J4" s="532"/>
    </row>
    <row r="5" spans="1:17" ht="15">
      <c r="A5" s="570"/>
      <c r="D5" s="380"/>
      <c r="E5" s="380"/>
      <c r="F5" s="380"/>
      <c r="G5" s="119"/>
      <c r="H5" s="380"/>
      <c r="I5" s="380"/>
      <c r="J5" s="249"/>
    </row>
    <row r="6" spans="1:17" ht="15">
      <c r="A6" s="789" t="s">
        <v>397</v>
      </c>
      <c r="B6" s="554"/>
      <c r="C6" s="554"/>
      <c r="D6" s="380"/>
      <c r="E6" s="380"/>
      <c r="F6" s="380"/>
      <c r="G6" s="119"/>
      <c r="H6" s="380"/>
      <c r="I6" s="380"/>
      <c r="K6" s="554"/>
    </row>
    <row r="7" spans="1:17">
      <c r="A7" s="554"/>
      <c r="B7" s="554"/>
      <c r="C7" s="554"/>
      <c r="D7" s="380"/>
      <c r="E7" s="380"/>
      <c r="F7" s="380"/>
      <c r="G7" s="119"/>
      <c r="H7" s="380"/>
      <c r="I7" s="380"/>
      <c r="K7" s="554"/>
    </row>
    <row r="8" spans="1:17">
      <c r="A8" s="554"/>
      <c r="B8" s="554"/>
      <c r="C8" s="554"/>
      <c r="D8" s="119" t="s">
        <v>65</v>
      </c>
      <c r="E8" s="119" t="s">
        <v>42</v>
      </c>
      <c r="F8" s="119" t="s">
        <v>398</v>
      </c>
      <c r="G8" s="119"/>
      <c r="H8" s="142"/>
      <c r="I8" s="119" t="s">
        <v>63</v>
      </c>
      <c r="K8" s="554"/>
    </row>
    <row r="9" spans="1:17">
      <c r="A9" s="554"/>
      <c r="B9" s="554"/>
      <c r="C9" s="554"/>
      <c r="D9" s="119"/>
      <c r="E9" s="119"/>
      <c r="F9" s="119"/>
      <c r="G9" s="119"/>
      <c r="H9" s="142"/>
      <c r="I9" s="119"/>
      <c r="K9" s="554"/>
    </row>
    <row r="10" spans="1:17">
      <c r="A10" s="790" t="s">
        <v>13</v>
      </c>
      <c r="B10" s="791" t="s">
        <v>12</v>
      </c>
      <c r="C10" s="791"/>
      <c r="D10" s="533" t="s">
        <v>399</v>
      </c>
      <c r="E10" s="533" t="s">
        <v>400</v>
      </c>
      <c r="F10" s="533" t="s">
        <v>235</v>
      </c>
      <c r="G10" s="533" t="s">
        <v>401</v>
      </c>
      <c r="H10" s="534"/>
      <c r="I10" s="533" t="s">
        <v>402</v>
      </c>
      <c r="K10" s="533" t="s">
        <v>403</v>
      </c>
    </row>
    <row r="11" spans="1:17">
      <c r="A11" s="638"/>
      <c r="B11" s="554"/>
      <c r="C11" s="554"/>
      <c r="D11" s="380"/>
      <c r="E11" s="380"/>
      <c r="F11" s="380"/>
      <c r="G11" s="119"/>
      <c r="H11" s="380"/>
      <c r="K11" s="554"/>
      <c r="N11" s="556"/>
      <c r="O11" s="556"/>
    </row>
    <row r="12" spans="1:17">
      <c r="A12" s="747">
        <v>1</v>
      </c>
      <c r="B12" s="792" t="s">
        <v>589</v>
      </c>
      <c r="C12" s="554"/>
      <c r="D12" s="793"/>
      <c r="E12" s="355"/>
      <c r="F12" s="380"/>
      <c r="G12" s="119"/>
      <c r="H12" s="380"/>
      <c r="K12" s="554"/>
      <c r="N12" s="556"/>
      <c r="O12" s="556"/>
    </row>
    <row r="13" spans="1:17">
      <c r="A13" s="747">
        <v>2</v>
      </c>
      <c r="B13" s="554"/>
      <c r="C13" s="554" t="s">
        <v>404</v>
      </c>
      <c r="D13" s="804">
        <v>1322135521.0700009</v>
      </c>
      <c r="E13" s="674">
        <v>285274865.3300001</v>
      </c>
      <c r="F13" s="417">
        <f>D13+E13</f>
        <v>1607410386.400001</v>
      </c>
      <c r="G13" s="638" t="s">
        <v>415</v>
      </c>
      <c r="H13" s="380"/>
      <c r="I13" s="794">
        <v>1607410386</v>
      </c>
      <c r="K13" s="554" t="s">
        <v>365</v>
      </c>
      <c r="M13" s="555"/>
      <c r="N13" s="556"/>
      <c r="O13" s="556"/>
      <c r="P13" s="556"/>
      <c r="Q13" s="355"/>
    </row>
    <row r="14" spans="1:17">
      <c r="A14" s="747">
        <v>3</v>
      </c>
      <c r="B14" s="554"/>
      <c r="C14" s="554" t="s">
        <v>406</v>
      </c>
      <c r="D14" s="804">
        <v>601648779.84000003</v>
      </c>
      <c r="E14" s="301">
        <f>'Exhibit 4'!P11+'WP Transaction Costs'!C15</f>
        <v>101570711.22</v>
      </c>
      <c r="F14" s="417">
        <f t="shared" ref="F14:F20" si="0">D14+E14</f>
        <v>703219491.06000006</v>
      </c>
      <c r="G14" s="129" t="s">
        <v>409</v>
      </c>
      <c r="H14" s="380"/>
      <c r="I14" s="794">
        <v>703219489</v>
      </c>
      <c r="K14" s="554" t="s">
        <v>407</v>
      </c>
      <c r="M14" s="555"/>
      <c r="N14" s="556"/>
      <c r="O14" s="556"/>
      <c r="P14" s="556"/>
      <c r="Q14" s="355"/>
    </row>
    <row r="15" spans="1:17">
      <c r="A15" s="747">
        <v>4</v>
      </c>
      <c r="B15" s="554"/>
      <c r="C15" s="554" t="s">
        <v>408</v>
      </c>
      <c r="D15" s="675"/>
      <c r="E15" s="301">
        <f>'Exhibit 4'!P17</f>
        <v>0</v>
      </c>
      <c r="F15" s="417">
        <f t="shared" si="0"/>
        <v>0</v>
      </c>
      <c r="G15" s="129" t="s">
        <v>409</v>
      </c>
      <c r="H15" s="380"/>
      <c r="I15" s="675">
        <v>0</v>
      </c>
      <c r="K15" s="554" t="s">
        <v>410</v>
      </c>
      <c r="M15" s="555"/>
      <c r="N15" s="556"/>
      <c r="O15" s="556"/>
      <c r="P15" s="556"/>
    </row>
    <row r="16" spans="1:17">
      <c r="A16" s="747">
        <v>5</v>
      </c>
      <c r="B16" s="554"/>
      <c r="C16" s="554" t="s">
        <v>248</v>
      </c>
      <c r="D16" s="794">
        <v>118245747.09999999</v>
      </c>
      <c r="E16" s="301">
        <f>'Exhibit 4'!P13+'WP Transaction Costs'!C22</f>
        <v>31454085.98</v>
      </c>
      <c r="F16" s="417">
        <f t="shared" si="0"/>
        <v>149699833.07999998</v>
      </c>
      <c r="G16" s="129" t="s">
        <v>409</v>
      </c>
      <c r="H16" s="380"/>
      <c r="I16" s="794">
        <v>149699833</v>
      </c>
      <c r="K16" s="554" t="s">
        <v>411</v>
      </c>
      <c r="M16" s="555"/>
      <c r="N16" s="556"/>
      <c r="O16" s="556"/>
      <c r="P16" s="556"/>
    </row>
    <row r="17" spans="1:20">
      <c r="A17" s="747">
        <v>6</v>
      </c>
      <c r="B17" s="554"/>
      <c r="C17" s="554" t="s">
        <v>5</v>
      </c>
      <c r="D17" s="794">
        <v>68908068.780000016</v>
      </c>
      <c r="E17" s="301">
        <f>'Exhibit 4'!P15+'WP Transaction Costs'!C20</f>
        <v>17172056.949999999</v>
      </c>
      <c r="F17" s="417">
        <f t="shared" si="0"/>
        <v>86080125.730000019</v>
      </c>
      <c r="G17" s="129" t="s">
        <v>409</v>
      </c>
      <c r="H17" s="380"/>
      <c r="I17" s="794">
        <v>86080126</v>
      </c>
      <c r="J17" s="795"/>
      <c r="K17" s="554" t="s">
        <v>412</v>
      </c>
      <c r="M17" s="555"/>
      <c r="N17" s="556"/>
      <c r="O17" s="556"/>
      <c r="P17" s="556"/>
    </row>
    <row r="18" spans="1:20">
      <c r="A18" s="747">
        <v>7</v>
      </c>
      <c r="B18" s="554"/>
      <c r="C18" s="554" t="s">
        <v>651</v>
      </c>
      <c r="D18" s="794">
        <v>158870827.66999999</v>
      </c>
      <c r="E18" s="674">
        <f>-'Exhibit 4'!P26-'WP Transaction Costs'!C37+'WP Line 6901 Adjustments'!O17</f>
        <v>12628446.960000001</v>
      </c>
      <c r="F18" s="417">
        <f t="shared" si="0"/>
        <v>171499274.63</v>
      </c>
      <c r="G18" s="129" t="s">
        <v>409</v>
      </c>
      <c r="H18" s="380"/>
      <c r="I18" s="794">
        <v>171499275</v>
      </c>
      <c r="J18" s="795"/>
      <c r="K18" s="554" t="s">
        <v>562</v>
      </c>
      <c r="M18" s="555"/>
      <c r="N18" s="556"/>
      <c r="O18" s="556"/>
      <c r="P18" s="556"/>
    </row>
    <row r="19" spans="1:20">
      <c r="A19" s="747">
        <v>8</v>
      </c>
      <c r="B19" s="554"/>
      <c r="C19" s="554" t="s">
        <v>652</v>
      </c>
      <c r="D19" s="794">
        <v>38142003.32</v>
      </c>
      <c r="E19" s="301">
        <f>-'Exhibit 4'!P27+'WP Transaction Costs'!D37</f>
        <v>4689370.66</v>
      </c>
      <c r="F19" s="417">
        <f t="shared" si="0"/>
        <v>42831373.980000004</v>
      </c>
      <c r="G19" s="129" t="s">
        <v>409</v>
      </c>
      <c r="H19" s="380"/>
      <c r="I19" s="794">
        <v>42831374</v>
      </c>
      <c r="J19" s="795"/>
      <c r="K19" s="554" t="s">
        <v>563</v>
      </c>
      <c r="M19" s="555"/>
      <c r="N19" s="556"/>
      <c r="O19" s="556"/>
      <c r="P19" s="556"/>
    </row>
    <row r="20" spans="1:20">
      <c r="A20" s="747">
        <v>9</v>
      </c>
      <c r="B20" s="554"/>
      <c r="C20" s="554" t="s">
        <v>645</v>
      </c>
      <c r="D20" s="794">
        <v>28411949.739999998</v>
      </c>
      <c r="E20" s="301">
        <f>-'Exhibit 4'!P28+'WP Transaction Costs'!E37</f>
        <v>4149302.95</v>
      </c>
      <c r="F20" s="417">
        <f t="shared" si="0"/>
        <v>32561252.689999998</v>
      </c>
      <c r="G20" s="129" t="s">
        <v>409</v>
      </c>
      <c r="H20" s="380"/>
      <c r="I20" s="794">
        <v>32561253</v>
      </c>
      <c r="J20" s="795"/>
      <c r="K20" s="554" t="s">
        <v>657</v>
      </c>
      <c r="M20" s="555"/>
      <c r="N20" s="556"/>
      <c r="O20" s="556"/>
      <c r="P20" s="556"/>
    </row>
    <row r="21" spans="1:20">
      <c r="A21" s="747">
        <v>10</v>
      </c>
      <c r="B21" s="554"/>
      <c r="C21" s="554"/>
      <c r="E21" s="355"/>
      <c r="F21" s="355"/>
      <c r="G21" s="129"/>
      <c r="H21" s="380"/>
      <c r="I21" s="355"/>
      <c r="J21" s="795"/>
      <c r="K21" s="554"/>
      <c r="M21" s="555"/>
      <c r="N21" s="556"/>
      <c r="O21" s="556"/>
    </row>
    <row r="22" spans="1:20">
      <c r="A22" s="747">
        <v>11</v>
      </c>
      <c r="B22" s="792" t="s">
        <v>413</v>
      </c>
      <c r="C22" s="554"/>
      <c r="E22" s="355"/>
      <c r="F22" s="355"/>
      <c r="G22" s="129"/>
      <c r="H22" s="380"/>
      <c r="I22" s="355"/>
      <c r="J22" s="795"/>
      <c r="K22" s="554"/>
      <c r="M22" s="555"/>
      <c r="N22" s="556"/>
      <c r="O22" s="556"/>
    </row>
    <row r="23" spans="1:20">
      <c r="A23" s="747">
        <v>12</v>
      </c>
      <c r="B23" s="554"/>
      <c r="C23" s="554" t="s">
        <v>414</v>
      </c>
      <c r="D23" s="794">
        <v>61991211.194620542</v>
      </c>
      <c r="E23" s="301">
        <f>'Exhibit 6'!D53</f>
        <v>14502784.039113302</v>
      </c>
      <c r="F23" s="417">
        <f>D23+E23</f>
        <v>76493995.233733848</v>
      </c>
      <c r="G23" s="129" t="s">
        <v>405</v>
      </c>
      <c r="H23" s="380"/>
      <c r="I23" s="638" t="s">
        <v>415</v>
      </c>
      <c r="J23" s="795"/>
      <c r="K23" s="554"/>
      <c r="M23" s="555"/>
      <c r="N23" s="556"/>
      <c r="O23" s="556"/>
      <c r="P23" s="284"/>
      <c r="Q23" s="284"/>
      <c r="R23" s="284"/>
      <c r="S23" s="284"/>
    </row>
    <row r="24" spans="1:20">
      <c r="A24" s="747">
        <v>13</v>
      </c>
      <c r="B24" s="554"/>
      <c r="C24" s="796"/>
      <c r="D24" s="380"/>
      <c r="E24" s="380"/>
      <c r="F24" s="380"/>
      <c r="G24" s="119"/>
      <c r="H24" s="380"/>
      <c r="I24" s="380"/>
      <c r="J24" s="795"/>
      <c r="K24" s="554"/>
      <c r="M24" s="555"/>
      <c r="N24" s="556"/>
      <c r="O24" s="556"/>
      <c r="P24" s="284"/>
      <c r="Q24" s="284"/>
      <c r="R24" s="284"/>
      <c r="S24" s="284"/>
    </row>
    <row r="25" spans="1:20">
      <c r="A25" s="747">
        <v>14</v>
      </c>
      <c r="B25" s="792" t="s">
        <v>653</v>
      </c>
      <c r="C25" s="796"/>
      <c r="D25" s="380"/>
      <c r="E25" s="380"/>
      <c r="F25" s="380"/>
      <c r="G25" s="119"/>
      <c r="H25" s="380"/>
      <c r="I25" s="380"/>
      <c r="J25" s="795"/>
      <c r="K25" s="554"/>
      <c r="M25" s="555"/>
      <c r="N25" s="556"/>
      <c r="O25" s="556"/>
      <c r="P25" s="284"/>
      <c r="Q25" s="284"/>
      <c r="R25" s="284"/>
      <c r="S25" s="284"/>
    </row>
    <row r="26" spans="1:20">
      <c r="A26" s="747">
        <v>15</v>
      </c>
      <c r="B26" s="554"/>
      <c r="C26" s="554" t="s">
        <v>163</v>
      </c>
      <c r="D26" s="797">
        <v>14100672.68</v>
      </c>
      <c r="E26" s="301">
        <f>'Exhibit 5'!D12+'WP Transaction Costs'!H15</f>
        <v>2248030.6</v>
      </c>
      <c r="F26" s="417">
        <f t="shared" ref="F26:F27" si="1">D26+E26</f>
        <v>16348703.279999999</v>
      </c>
      <c r="G26" s="129" t="s">
        <v>416</v>
      </c>
      <c r="H26" s="380"/>
      <c r="I26" s="794">
        <v>16348703</v>
      </c>
      <c r="J26" s="795"/>
      <c r="K26" s="798" t="s">
        <v>664</v>
      </c>
      <c r="M26" s="555"/>
      <c r="N26" s="556"/>
      <c r="O26" s="556"/>
      <c r="P26" s="284"/>
      <c r="Q26" s="284"/>
      <c r="R26" s="284"/>
      <c r="S26" s="284"/>
    </row>
    <row r="27" spans="1:20">
      <c r="A27" s="747">
        <v>16</v>
      </c>
      <c r="B27" s="554"/>
      <c r="C27" s="554" t="s">
        <v>660</v>
      </c>
      <c r="D27" s="797">
        <v>7168802.5</v>
      </c>
      <c r="E27" s="301">
        <f>'Exhibit 5'!D13+'WP Transaction Costs'!H22</f>
        <v>1404911</v>
      </c>
      <c r="F27" s="417">
        <f t="shared" si="1"/>
        <v>8573713.5</v>
      </c>
      <c r="G27" s="129" t="s">
        <v>416</v>
      </c>
      <c r="H27" s="380"/>
      <c r="I27" s="794">
        <v>8573713</v>
      </c>
      <c r="J27" s="795"/>
      <c r="K27" s="798" t="s">
        <v>665</v>
      </c>
      <c r="M27" s="555"/>
      <c r="N27" s="556"/>
      <c r="O27" s="556"/>
      <c r="P27" s="284"/>
      <c r="Q27" s="284"/>
      <c r="R27" s="284"/>
      <c r="S27" s="284"/>
    </row>
    <row r="28" spans="1:20">
      <c r="A28" s="747">
        <v>17</v>
      </c>
      <c r="B28" s="554"/>
      <c r="C28" s="554" t="s">
        <v>654</v>
      </c>
      <c r="D28" s="797">
        <v>6470831.9900000012</v>
      </c>
      <c r="E28" s="301">
        <f>'Exhibit 5'!D14+'WP Transaction Costs'!H20</f>
        <v>1570574.04</v>
      </c>
      <c r="F28" s="417">
        <f>D28+E28</f>
        <v>8041406.0300000012</v>
      </c>
      <c r="G28" s="129" t="s">
        <v>416</v>
      </c>
      <c r="H28" s="380"/>
      <c r="I28" s="794">
        <v>8041406</v>
      </c>
      <c r="J28" s="795"/>
      <c r="K28" s="798" t="s">
        <v>666</v>
      </c>
      <c r="M28" s="555"/>
      <c r="N28" s="556"/>
      <c r="O28" s="556"/>
      <c r="P28" s="284"/>
      <c r="Q28" s="284"/>
      <c r="R28" s="284"/>
      <c r="S28" s="284"/>
    </row>
    <row r="29" spans="1:20">
      <c r="A29" s="747">
        <v>18</v>
      </c>
      <c r="B29" s="554"/>
      <c r="C29" s="796"/>
      <c r="D29" s="355"/>
      <c r="E29" s="355"/>
      <c r="F29" s="355"/>
      <c r="G29" s="129"/>
      <c r="H29" s="380"/>
      <c r="I29" s="355"/>
      <c r="J29" s="795"/>
      <c r="K29" s="798"/>
      <c r="M29" s="555"/>
      <c r="N29" s="556"/>
      <c r="O29" s="556"/>
      <c r="P29" s="284"/>
      <c r="Q29" s="284"/>
      <c r="R29" s="284"/>
      <c r="S29" s="284"/>
    </row>
    <row r="30" spans="1:20">
      <c r="A30" s="747">
        <v>19</v>
      </c>
      <c r="B30" s="799" t="s">
        <v>417</v>
      </c>
      <c r="C30" s="796"/>
      <c r="D30" s="355"/>
      <c r="E30" s="355"/>
      <c r="F30" s="355"/>
      <c r="G30" s="129"/>
      <c r="H30" s="380"/>
      <c r="I30" s="355"/>
      <c r="J30" s="795"/>
      <c r="K30" s="798"/>
      <c r="M30" s="555"/>
      <c r="N30" s="556"/>
      <c r="O30" s="556"/>
      <c r="P30" s="284"/>
      <c r="Q30" s="284"/>
      <c r="R30" s="284"/>
      <c r="S30" s="284"/>
    </row>
    <row r="31" spans="1:20">
      <c r="A31" s="747">
        <v>20</v>
      </c>
      <c r="B31" s="799"/>
      <c r="C31" s="554" t="s">
        <v>418</v>
      </c>
      <c r="D31" s="300">
        <v>1989943.2326846274</v>
      </c>
      <c r="E31" s="674">
        <v>8185.1873153726774</v>
      </c>
      <c r="F31" s="800">
        <f t="shared" ref="F31" si="2">D31+E31</f>
        <v>1998128.4200000002</v>
      </c>
      <c r="G31" s="129"/>
      <c r="H31" s="380"/>
      <c r="I31" s="801">
        <v>1998128</v>
      </c>
      <c r="J31" s="795"/>
      <c r="K31" s="798" t="s">
        <v>419</v>
      </c>
      <c r="M31" s="555"/>
      <c r="N31" s="571"/>
      <c r="O31" s="556"/>
      <c r="P31" s="284"/>
      <c r="Q31" s="284"/>
      <c r="R31" s="284"/>
      <c r="S31" s="284"/>
      <c r="T31" s="571"/>
    </row>
    <row r="32" spans="1:20">
      <c r="A32" s="747">
        <v>21</v>
      </c>
      <c r="B32" s="799"/>
      <c r="C32" s="554" t="s">
        <v>420</v>
      </c>
      <c r="D32" s="300">
        <v>1050183.5</v>
      </c>
      <c r="E32" s="804">
        <v>461592.53</v>
      </c>
      <c r="F32" s="802">
        <f>D32+E32</f>
        <v>1511776.03</v>
      </c>
      <c r="G32" s="129"/>
      <c r="H32" s="380"/>
      <c r="I32" s="801">
        <v>1511776</v>
      </c>
      <c r="J32" s="795"/>
      <c r="K32" s="798" t="s">
        <v>421</v>
      </c>
      <c r="M32" s="555"/>
      <c r="N32" s="571"/>
      <c r="O32" s="556"/>
      <c r="P32" s="284"/>
      <c r="Q32" s="284"/>
      <c r="R32" s="284"/>
      <c r="S32" s="284"/>
      <c r="T32" s="571"/>
    </row>
    <row r="33" spans="1:20">
      <c r="A33" s="747">
        <v>22</v>
      </c>
      <c r="B33" s="799"/>
      <c r="C33" s="554" t="s">
        <v>422</v>
      </c>
      <c r="D33" s="300">
        <v>0</v>
      </c>
      <c r="E33" s="301">
        <v>0</v>
      </c>
      <c r="F33" s="800">
        <f t="shared" ref="F33:F54" si="3">D33+E33</f>
        <v>0</v>
      </c>
      <c r="G33" s="129"/>
      <c r="H33" s="380"/>
      <c r="I33" s="801">
        <v>0</v>
      </c>
      <c r="J33" s="795"/>
      <c r="K33" s="798" t="s">
        <v>423</v>
      </c>
      <c r="M33" s="555"/>
      <c r="N33" s="571"/>
      <c r="O33" s="556"/>
      <c r="S33" s="458"/>
      <c r="T33" s="571"/>
    </row>
    <row r="34" spans="1:20">
      <c r="A34" s="747">
        <v>23</v>
      </c>
      <c r="B34" s="799"/>
      <c r="C34" s="554" t="s">
        <v>424</v>
      </c>
      <c r="D34" s="300">
        <v>0</v>
      </c>
      <c r="E34" s="301">
        <v>0</v>
      </c>
      <c r="F34" s="800">
        <f t="shared" si="3"/>
        <v>0</v>
      </c>
      <c r="G34" s="129"/>
      <c r="H34" s="380"/>
      <c r="I34" s="801">
        <v>0</v>
      </c>
      <c r="J34" s="795"/>
      <c r="K34" s="798" t="s">
        <v>425</v>
      </c>
      <c r="M34" s="555"/>
      <c r="N34" s="571"/>
      <c r="S34" s="458"/>
      <c r="T34" s="571"/>
    </row>
    <row r="35" spans="1:20">
      <c r="A35" s="747">
        <v>24</v>
      </c>
      <c r="B35" s="799"/>
      <c r="C35" s="554" t="s">
        <v>426</v>
      </c>
      <c r="D35" s="300">
        <v>0</v>
      </c>
      <c r="E35" s="674">
        <f>-'Exhibit 10'!D11</f>
        <v>277067.71000000002</v>
      </c>
      <c r="F35" s="802">
        <f t="shared" si="3"/>
        <v>277067.71000000002</v>
      </c>
      <c r="G35" s="803" t="s">
        <v>630</v>
      </c>
      <c r="H35" s="380"/>
      <c r="I35" s="801">
        <v>277068</v>
      </c>
      <c r="J35" s="795"/>
      <c r="K35" s="798" t="s">
        <v>427</v>
      </c>
      <c r="M35" s="555"/>
      <c r="N35" s="571"/>
      <c r="O35" s="556"/>
      <c r="S35" s="458"/>
      <c r="T35" s="571"/>
    </row>
    <row r="36" spans="1:20">
      <c r="A36" s="747">
        <v>25</v>
      </c>
      <c r="B36" s="799"/>
      <c r="C36" s="554" t="s">
        <v>428</v>
      </c>
      <c r="D36" s="300">
        <v>29229.99</v>
      </c>
      <c r="E36" s="674">
        <v>322033.74</v>
      </c>
      <c r="F36" s="417">
        <f t="shared" si="3"/>
        <v>351263.73</v>
      </c>
      <c r="G36" s="129"/>
      <c r="H36" s="380"/>
      <c r="I36" s="801">
        <v>351264</v>
      </c>
      <c r="J36" s="795"/>
      <c r="K36" s="798" t="s">
        <v>429</v>
      </c>
      <c r="M36" s="555"/>
      <c r="N36" s="571"/>
      <c r="O36" s="556"/>
      <c r="S36" s="458"/>
      <c r="T36" s="571"/>
    </row>
    <row r="37" spans="1:20">
      <c r="A37" s="747">
        <v>26</v>
      </c>
      <c r="B37" s="799"/>
      <c r="C37" s="554" t="s">
        <v>430</v>
      </c>
      <c r="D37" s="300">
        <v>0</v>
      </c>
      <c r="E37" s="301">
        <v>0</v>
      </c>
      <c r="F37" s="417">
        <f t="shared" si="3"/>
        <v>0</v>
      </c>
      <c r="G37" s="129"/>
      <c r="H37" s="380"/>
      <c r="I37" s="801">
        <v>0</v>
      </c>
      <c r="J37" s="795"/>
      <c r="K37" s="798" t="s">
        <v>431</v>
      </c>
      <c r="M37" s="555"/>
      <c r="N37" s="571"/>
      <c r="O37" s="556"/>
      <c r="S37" s="458"/>
      <c r="T37" s="571"/>
    </row>
    <row r="38" spans="1:20">
      <c r="A38" s="747">
        <v>27</v>
      </c>
      <c r="B38" s="799"/>
      <c r="C38" s="554" t="s">
        <v>432</v>
      </c>
      <c r="D38" s="300">
        <v>0</v>
      </c>
      <c r="E38" s="301">
        <v>0</v>
      </c>
      <c r="F38" s="417">
        <f t="shared" si="3"/>
        <v>0</v>
      </c>
      <c r="G38" s="129"/>
      <c r="H38" s="380"/>
      <c r="I38" s="801">
        <v>0</v>
      </c>
      <c r="J38" s="795"/>
      <c r="K38" s="798" t="s">
        <v>433</v>
      </c>
      <c r="M38" s="555"/>
      <c r="N38" s="571"/>
      <c r="O38" s="556"/>
      <c r="S38" s="458"/>
      <c r="T38" s="571"/>
    </row>
    <row r="39" spans="1:20">
      <c r="A39" s="747">
        <v>28</v>
      </c>
      <c r="B39" s="799"/>
      <c r="C39" s="554" t="s">
        <v>434</v>
      </c>
      <c r="D39" s="300">
        <v>0</v>
      </c>
      <c r="E39" s="301">
        <v>0</v>
      </c>
      <c r="F39" s="417">
        <f t="shared" si="3"/>
        <v>0</v>
      </c>
      <c r="G39" s="129"/>
      <c r="H39" s="380"/>
      <c r="I39" s="801">
        <v>0</v>
      </c>
      <c r="J39" s="795"/>
      <c r="K39" s="798" t="s">
        <v>435</v>
      </c>
      <c r="M39" s="555"/>
      <c r="N39" s="571"/>
      <c r="O39" s="556"/>
      <c r="S39" s="458"/>
      <c r="T39" s="571"/>
    </row>
    <row r="40" spans="1:20">
      <c r="A40" s="747">
        <v>29</v>
      </c>
      <c r="B40" s="799"/>
      <c r="C40" s="554" t="s">
        <v>436</v>
      </c>
      <c r="D40" s="300">
        <v>44788.915150251079</v>
      </c>
      <c r="E40" s="301">
        <v>9859.4348497489264</v>
      </c>
      <c r="F40" s="417">
        <f t="shared" si="3"/>
        <v>54648.350000000006</v>
      </c>
      <c r="G40" s="129"/>
      <c r="H40" s="380"/>
      <c r="I40" s="801">
        <v>54648</v>
      </c>
      <c r="J40" s="795"/>
      <c r="K40" s="798" t="s">
        <v>437</v>
      </c>
      <c r="M40" s="555"/>
      <c r="N40" s="571"/>
      <c r="O40" s="556"/>
      <c r="S40" s="458"/>
      <c r="T40" s="571"/>
    </row>
    <row r="41" spans="1:20">
      <c r="A41" s="747">
        <v>30</v>
      </c>
      <c r="B41" s="799"/>
      <c r="C41" s="554" t="s">
        <v>438</v>
      </c>
      <c r="D41" s="300">
        <v>394015.70465133485</v>
      </c>
      <c r="E41" s="301">
        <v>86735.125348665111</v>
      </c>
      <c r="F41" s="674">
        <f t="shared" si="3"/>
        <v>480750.82999999996</v>
      </c>
      <c r="G41" s="129"/>
      <c r="H41" s="380"/>
      <c r="I41" s="801">
        <v>480751</v>
      </c>
      <c r="J41" s="795"/>
      <c r="K41" s="798" t="s">
        <v>439</v>
      </c>
      <c r="M41" s="555"/>
      <c r="N41" s="571"/>
      <c r="O41" s="556"/>
      <c r="S41" s="458"/>
      <c r="T41" s="571"/>
    </row>
    <row r="42" spans="1:20">
      <c r="A42" s="747">
        <v>31</v>
      </c>
      <c r="B42" s="799"/>
      <c r="C42" s="554" t="s">
        <v>440</v>
      </c>
      <c r="D42" s="300">
        <v>2112.6827439174231</v>
      </c>
      <c r="E42" s="301">
        <v>465.06725608257693</v>
      </c>
      <c r="F42" s="417">
        <f t="shared" si="3"/>
        <v>2577.75</v>
      </c>
      <c r="G42" s="129"/>
      <c r="H42" s="380"/>
      <c r="I42" s="801">
        <v>2578</v>
      </c>
      <c r="J42" s="795"/>
      <c r="K42" s="798" t="s">
        <v>441</v>
      </c>
      <c r="M42" s="555"/>
      <c r="N42" s="571"/>
      <c r="O42" s="556"/>
      <c r="S42" s="458"/>
      <c r="T42" s="571"/>
    </row>
    <row r="43" spans="1:20">
      <c r="A43" s="747">
        <v>32</v>
      </c>
      <c r="B43" s="799"/>
      <c r="C43" s="554" t="s">
        <v>442</v>
      </c>
      <c r="D43" s="300">
        <v>67817.161156871152</v>
      </c>
      <c r="E43" s="301">
        <v>14928.668843128849</v>
      </c>
      <c r="F43" s="417">
        <f t="shared" si="3"/>
        <v>82745.83</v>
      </c>
      <c r="G43" s="129"/>
      <c r="H43" s="380"/>
      <c r="I43" s="801">
        <v>82746</v>
      </c>
      <c r="J43" s="795"/>
      <c r="K43" s="798" t="s">
        <v>443</v>
      </c>
      <c r="M43" s="555"/>
      <c r="N43" s="571"/>
      <c r="O43" s="556"/>
      <c r="S43" s="458"/>
      <c r="T43" s="571"/>
    </row>
    <row r="44" spans="1:20">
      <c r="A44" s="747">
        <v>33</v>
      </c>
      <c r="B44" s="799"/>
      <c r="C44" s="554" t="s">
        <v>444</v>
      </c>
      <c r="D44" s="300">
        <v>0</v>
      </c>
      <c r="E44" s="301">
        <v>0</v>
      </c>
      <c r="F44" s="417">
        <f t="shared" si="3"/>
        <v>0</v>
      </c>
      <c r="G44" s="129"/>
      <c r="H44" s="380"/>
      <c r="I44" s="801">
        <v>0</v>
      </c>
      <c r="J44" s="795"/>
      <c r="K44" s="798" t="s">
        <v>445</v>
      </c>
      <c r="M44" s="555"/>
      <c r="N44" s="571"/>
      <c r="O44" s="556"/>
      <c r="S44" s="458"/>
      <c r="T44" s="571"/>
    </row>
    <row r="45" spans="1:20">
      <c r="A45" s="747">
        <v>34</v>
      </c>
      <c r="B45" s="799"/>
      <c r="C45" s="554" t="s">
        <v>446</v>
      </c>
      <c r="D45" s="300">
        <v>100986.32531349656</v>
      </c>
      <c r="E45" s="300">
        <v>22230.234686503434</v>
      </c>
      <c r="F45" s="417">
        <f t="shared" si="3"/>
        <v>123216.56</v>
      </c>
      <c r="G45" s="129"/>
      <c r="H45" s="380"/>
      <c r="I45" s="801">
        <v>123217</v>
      </c>
      <c r="J45" s="795"/>
      <c r="K45" s="798" t="s">
        <v>447</v>
      </c>
      <c r="M45" s="555"/>
      <c r="N45" s="571"/>
      <c r="O45" s="556"/>
      <c r="S45" s="458"/>
      <c r="T45" s="571"/>
    </row>
    <row r="46" spans="1:20">
      <c r="A46" s="747">
        <v>35</v>
      </c>
      <c r="B46" s="799"/>
      <c r="C46" s="554" t="s">
        <v>448</v>
      </c>
      <c r="D46" s="300">
        <v>14155.02765720895</v>
      </c>
      <c r="E46" s="300">
        <v>3115.9623427910483</v>
      </c>
      <c r="F46" s="417">
        <f t="shared" si="3"/>
        <v>17270.989999999998</v>
      </c>
      <c r="G46" s="129"/>
      <c r="H46" s="380"/>
      <c r="I46" s="801">
        <v>17271</v>
      </c>
      <c r="J46" s="795"/>
      <c r="K46" s="798" t="s">
        <v>449</v>
      </c>
      <c r="M46" s="555"/>
      <c r="N46" s="571"/>
      <c r="O46" s="556"/>
      <c r="S46" s="458"/>
      <c r="T46" s="571"/>
    </row>
    <row r="47" spans="1:20">
      <c r="A47" s="747">
        <v>36</v>
      </c>
      <c r="B47" s="799"/>
      <c r="C47" s="554" t="s">
        <v>450</v>
      </c>
      <c r="D47" s="300">
        <v>0</v>
      </c>
      <c r="E47" s="300">
        <v>0</v>
      </c>
      <c r="F47" s="417">
        <f t="shared" si="3"/>
        <v>0</v>
      </c>
      <c r="G47" s="129"/>
      <c r="H47" s="380"/>
      <c r="I47" s="801">
        <v>0</v>
      </c>
      <c r="J47" s="795"/>
      <c r="K47" s="798" t="s">
        <v>451</v>
      </c>
      <c r="M47" s="555"/>
      <c r="N47" s="571"/>
      <c r="O47" s="556"/>
      <c r="S47" s="458"/>
      <c r="T47" s="571"/>
    </row>
    <row r="48" spans="1:20">
      <c r="A48" s="747">
        <v>37</v>
      </c>
      <c r="B48" s="799"/>
      <c r="C48" s="554" t="s">
        <v>452</v>
      </c>
      <c r="D48" s="300">
        <v>0</v>
      </c>
      <c r="E48" s="300">
        <v>0</v>
      </c>
      <c r="F48" s="417">
        <f t="shared" si="3"/>
        <v>0</v>
      </c>
      <c r="G48" s="129"/>
      <c r="H48" s="380"/>
      <c r="I48" s="801">
        <v>0</v>
      </c>
      <c r="J48" s="795"/>
      <c r="K48" s="798" t="s">
        <v>453</v>
      </c>
      <c r="M48" s="555"/>
      <c r="N48" s="571"/>
      <c r="O48" s="556"/>
      <c r="S48" s="458"/>
      <c r="T48" s="571"/>
    </row>
    <row r="49" spans="1:20">
      <c r="A49" s="747">
        <v>38</v>
      </c>
      <c r="B49" s="799"/>
      <c r="C49" s="554" t="s">
        <v>454</v>
      </c>
      <c r="D49" s="300">
        <v>0</v>
      </c>
      <c r="E49" s="300">
        <v>0</v>
      </c>
      <c r="F49" s="417">
        <f t="shared" si="3"/>
        <v>0</v>
      </c>
      <c r="G49" s="129"/>
      <c r="H49" s="380"/>
      <c r="I49" s="801">
        <v>0</v>
      </c>
      <c r="J49" s="795"/>
      <c r="K49" s="798" t="s">
        <v>455</v>
      </c>
      <c r="M49" s="555"/>
      <c r="N49" s="571"/>
      <c r="O49" s="556"/>
      <c r="S49" s="458"/>
      <c r="T49" s="571"/>
    </row>
    <row r="50" spans="1:20">
      <c r="A50" s="747">
        <v>39</v>
      </c>
      <c r="B50" s="799"/>
      <c r="C50" s="554" t="s">
        <v>456</v>
      </c>
      <c r="D50" s="300">
        <v>0</v>
      </c>
      <c r="E50" s="300">
        <v>0</v>
      </c>
      <c r="F50" s="417">
        <f t="shared" si="3"/>
        <v>0</v>
      </c>
      <c r="G50" s="129"/>
      <c r="H50" s="380"/>
      <c r="I50" s="801">
        <v>0</v>
      </c>
      <c r="J50" s="795"/>
      <c r="K50" s="798" t="s">
        <v>457</v>
      </c>
      <c r="M50" s="555"/>
      <c r="N50" s="571"/>
      <c r="O50" s="556"/>
      <c r="S50" s="458"/>
      <c r="T50" s="571"/>
    </row>
    <row r="51" spans="1:20">
      <c r="A51" s="747">
        <v>40</v>
      </c>
      <c r="B51" s="799"/>
      <c r="C51" s="554" t="s">
        <v>458</v>
      </c>
      <c r="D51" s="300">
        <v>722538.17047866667</v>
      </c>
      <c r="E51" s="300">
        <v>159053.1495213334</v>
      </c>
      <c r="F51" s="674">
        <f t="shared" si="3"/>
        <v>881591.32000000007</v>
      </c>
      <c r="G51" s="129"/>
      <c r="H51" s="380"/>
      <c r="I51" s="801">
        <v>881591</v>
      </c>
      <c r="J51" s="795"/>
      <c r="K51" s="798" t="s">
        <v>459</v>
      </c>
      <c r="M51" s="555"/>
      <c r="N51" s="571"/>
      <c r="O51" s="556"/>
      <c r="S51" s="458"/>
      <c r="T51" s="571"/>
    </row>
    <row r="52" spans="1:20">
      <c r="A52" s="747">
        <v>41</v>
      </c>
      <c r="B52" s="799"/>
      <c r="C52" s="554" t="s">
        <v>460</v>
      </c>
      <c r="D52" s="300">
        <v>2413953.7600000007</v>
      </c>
      <c r="E52" s="804">
        <v>524640.64</v>
      </c>
      <c r="F52" s="674">
        <f t="shared" si="3"/>
        <v>2938594.4000000008</v>
      </c>
      <c r="G52" s="129"/>
      <c r="H52" s="380"/>
      <c r="I52" s="801">
        <v>2938594</v>
      </c>
      <c r="J52" s="795"/>
      <c r="K52" s="798" t="s">
        <v>461</v>
      </c>
      <c r="M52" s="555"/>
      <c r="N52" s="571"/>
      <c r="O52" s="556"/>
      <c r="S52" s="458"/>
      <c r="T52" s="571"/>
    </row>
    <row r="53" spans="1:20">
      <c r="A53" s="747">
        <v>42</v>
      </c>
      <c r="B53" s="799"/>
      <c r="C53" s="554" t="s">
        <v>462</v>
      </c>
      <c r="D53" s="300">
        <v>39295.940016065768</v>
      </c>
      <c r="E53" s="300">
        <v>8650.2599839342292</v>
      </c>
      <c r="F53" s="417">
        <f t="shared" si="3"/>
        <v>47946.2</v>
      </c>
      <c r="G53" s="129"/>
      <c r="H53" s="380"/>
      <c r="I53" s="801">
        <v>47946</v>
      </c>
      <c r="J53" s="795"/>
      <c r="K53" s="798" t="s">
        <v>463</v>
      </c>
      <c r="M53" s="555"/>
      <c r="N53" s="571"/>
      <c r="O53" s="556"/>
      <c r="S53" s="458"/>
      <c r="T53" s="571"/>
    </row>
    <row r="54" spans="1:20">
      <c r="A54" s="747">
        <v>43</v>
      </c>
      <c r="B54" s="799"/>
      <c r="C54" s="554" t="s">
        <v>464</v>
      </c>
      <c r="D54" s="300">
        <v>158028.81677014937</v>
      </c>
      <c r="E54" s="300">
        <v>34787.06322985061</v>
      </c>
      <c r="F54" s="301">
        <f t="shared" si="3"/>
        <v>192815.87999999998</v>
      </c>
      <c r="G54" s="129"/>
      <c r="H54" s="380"/>
      <c r="I54" s="801">
        <v>192816</v>
      </c>
      <c r="J54" s="795"/>
      <c r="K54" s="798" t="s">
        <v>465</v>
      </c>
      <c r="M54" s="555"/>
      <c r="N54" s="571"/>
      <c r="O54" s="556"/>
      <c r="S54" s="458"/>
      <c r="T54" s="571"/>
    </row>
    <row r="55" spans="1:20">
      <c r="A55" s="747">
        <v>44</v>
      </c>
      <c r="B55" s="799"/>
      <c r="C55" s="796" t="s">
        <v>235</v>
      </c>
      <c r="D55" s="805">
        <f>SUM(D31:D54)</f>
        <v>7027049.2266225899</v>
      </c>
      <c r="E55" s="806">
        <f>SUM(E31:E54)</f>
        <v>1933344.7733774111</v>
      </c>
      <c r="F55" s="806">
        <f>D55+E55</f>
        <v>8960394</v>
      </c>
      <c r="G55" s="129" t="s">
        <v>416</v>
      </c>
      <c r="H55" s="380"/>
      <c r="I55" s="807">
        <f>SUM(I31:I54)</f>
        <v>8960394</v>
      </c>
      <c r="J55" s="795"/>
      <c r="K55" s="798"/>
      <c r="M55" s="555"/>
      <c r="N55" s="571"/>
      <c r="O55" s="556"/>
      <c r="S55" s="458"/>
      <c r="T55" s="571"/>
    </row>
    <row r="56" spans="1:20">
      <c r="A56" s="747">
        <v>45</v>
      </c>
      <c r="B56" s="554"/>
      <c r="C56" s="554"/>
      <c r="G56" s="554"/>
      <c r="I56" s="808"/>
      <c r="J56" s="795"/>
      <c r="K56" s="798"/>
      <c r="M56" s="555"/>
      <c r="N56" s="556"/>
      <c r="O56" s="556"/>
      <c r="P56" s="572"/>
    </row>
    <row r="57" spans="1:20">
      <c r="A57" s="747">
        <v>46</v>
      </c>
      <c r="B57" s="799" t="s">
        <v>597</v>
      </c>
      <c r="C57" s="554"/>
      <c r="G57" s="554"/>
      <c r="J57" s="795"/>
      <c r="K57" s="554"/>
      <c r="M57" s="555"/>
      <c r="N57" s="556"/>
      <c r="O57" s="556"/>
    </row>
    <row r="58" spans="1:20" s="249" customFormat="1">
      <c r="A58" s="747">
        <v>47</v>
      </c>
      <c r="B58" s="799"/>
      <c r="C58" s="554" t="s">
        <v>598</v>
      </c>
      <c r="D58" s="300">
        <v>-27938098.27</v>
      </c>
      <c r="E58" s="804">
        <f>'Exhibit 4'!P40</f>
        <v>-2833804.48</v>
      </c>
      <c r="F58" s="301">
        <f>SUM(D58:E58)</f>
        <v>-30771902.75</v>
      </c>
      <c r="G58" s="129" t="s">
        <v>409</v>
      </c>
      <c r="H58" s="355"/>
      <c r="I58" s="794">
        <v>30771903</v>
      </c>
      <c r="J58" s="795"/>
      <c r="K58" s="554" t="s">
        <v>466</v>
      </c>
      <c r="L58" s="554"/>
      <c r="M58" s="555"/>
      <c r="N58" s="556"/>
      <c r="O58" s="556"/>
    </row>
    <row r="59" spans="1:20" s="249" customFormat="1">
      <c r="A59" s="747">
        <v>48</v>
      </c>
      <c r="B59" s="554"/>
      <c r="C59" s="554"/>
      <c r="D59" s="554"/>
      <c r="E59" s="554"/>
      <c r="F59" s="554"/>
      <c r="G59" s="554"/>
      <c r="H59" s="554"/>
      <c r="I59" s="554"/>
      <c r="J59" s="795"/>
      <c r="K59" s="554"/>
      <c r="L59" s="554"/>
      <c r="M59" s="555"/>
      <c r="N59" s="556"/>
      <c r="O59" s="556"/>
    </row>
    <row r="60" spans="1:20" s="249" customFormat="1">
      <c r="A60" s="747">
        <v>49</v>
      </c>
      <c r="B60" s="799" t="s">
        <v>591</v>
      </c>
      <c r="C60" s="554"/>
      <c r="D60" s="554"/>
      <c r="E60" s="554"/>
      <c r="F60" s="554"/>
      <c r="G60" s="129"/>
      <c r="H60" s="355"/>
      <c r="I60" s="355"/>
      <c r="J60" s="795"/>
      <c r="K60" s="554"/>
      <c r="L60" s="554"/>
      <c r="M60" s="555"/>
      <c r="N60" s="556"/>
      <c r="O60" s="556"/>
    </row>
    <row r="61" spans="1:20" s="249" customFormat="1">
      <c r="A61" s="747">
        <v>50</v>
      </c>
      <c r="B61" s="799"/>
      <c r="C61" s="554" t="s">
        <v>599</v>
      </c>
      <c r="D61" s="300">
        <v>0</v>
      </c>
      <c r="E61" s="300">
        <f>'Exhibit 4'!P42</f>
        <v>-1332646.73</v>
      </c>
      <c r="F61" s="301">
        <f>SUM(D61:E61)</f>
        <v>-1332646.73</v>
      </c>
      <c r="G61" s="129"/>
      <c r="H61" s="355"/>
      <c r="I61" s="355"/>
      <c r="J61" s="795"/>
      <c r="K61" s="554"/>
      <c r="L61" s="554"/>
      <c r="M61" s="555"/>
      <c r="N61" s="556"/>
      <c r="O61" s="556"/>
    </row>
    <row r="62" spans="1:20" s="249" customFormat="1">
      <c r="A62" s="747">
        <v>51</v>
      </c>
      <c r="B62" s="799"/>
      <c r="C62" s="554" t="s">
        <v>600</v>
      </c>
      <c r="D62" s="563">
        <v>-104123074.27</v>
      </c>
      <c r="E62" s="809"/>
      <c r="F62" s="563">
        <f>E62+D62</f>
        <v>-104123074.27</v>
      </c>
      <c r="G62" s="129"/>
      <c r="H62" s="355"/>
      <c r="I62" s="554"/>
      <c r="J62" s="795"/>
      <c r="K62" s="554"/>
      <c r="L62" s="554"/>
      <c r="M62" s="555"/>
      <c r="N62" s="556"/>
      <c r="O62" s="556"/>
    </row>
    <row r="63" spans="1:20" s="249" customFormat="1">
      <c r="A63" s="747">
        <v>52</v>
      </c>
      <c r="B63" s="799"/>
      <c r="C63" s="554" t="s">
        <v>235</v>
      </c>
      <c r="D63" s="810">
        <f>SUM(D61:D62)</f>
        <v>-104123074.27</v>
      </c>
      <c r="E63" s="810">
        <f>SUM(E61:E62)</f>
        <v>-1332646.73</v>
      </c>
      <c r="F63" s="810">
        <f>SUM(F61:F62)</f>
        <v>-105455721</v>
      </c>
      <c r="G63" s="129" t="s">
        <v>409</v>
      </c>
      <c r="H63" s="355"/>
      <c r="I63" s="794">
        <v>105455721</v>
      </c>
      <c r="J63" s="795"/>
      <c r="K63" s="284" t="s">
        <v>601</v>
      </c>
      <c r="L63" s="554"/>
      <c r="M63" s="555"/>
      <c r="N63" s="556"/>
      <c r="O63" s="556"/>
    </row>
    <row r="64" spans="1:20" s="249" customFormat="1">
      <c r="A64" s="747">
        <v>53</v>
      </c>
      <c r="B64" s="799"/>
      <c r="C64" s="554"/>
      <c r="D64" s="355"/>
      <c r="E64" s="355"/>
      <c r="F64" s="355"/>
      <c r="G64" s="129"/>
      <c r="H64" s="355"/>
      <c r="I64" s="355"/>
      <c r="J64" s="795"/>
      <c r="K64" s="554"/>
      <c r="L64" s="554"/>
      <c r="M64" s="555"/>
      <c r="N64" s="556"/>
      <c r="O64" s="556"/>
    </row>
    <row r="65" spans="1:24" s="249" customFormat="1">
      <c r="A65" s="747">
        <v>54</v>
      </c>
      <c r="B65" s="792" t="s">
        <v>590</v>
      </c>
      <c r="C65" s="554"/>
      <c r="D65" s="355"/>
      <c r="E65" s="355"/>
      <c r="F65" s="355"/>
      <c r="G65" s="129"/>
      <c r="H65" s="355"/>
      <c r="I65" s="554"/>
      <c r="J65" s="795"/>
      <c r="K65" s="554"/>
      <c r="L65" s="554"/>
      <c r="M65" s="555"/>
      <c r="N65" s="556"/>
      <c r="O65" s="556"/>
    </row>
    <row r="66" spans="1:24">
      <c r="A66" s="747">
        <v>55</v>
      </c>
      <c r="B66" s="799"/>
      <c r="C66" s="554" t="s">
        <v>602</v>
      </c>
      <c r="D66" s="300">
        <v>5254868.08</v>
      </c>
      <c r="E66" s="804">
        <f>'Exhibit 4'!P39</f>
        <v>0</v>
      </c>
      <c r="F66" s="301">
        <f>SUM(D66:E66)</f>
        <v>5254868.08</v>
      </c>
      <c r="G66" s="129"/>
      <c r="H66" s="355"/>
      <c r="I66" s="355"/>
      <c r="J66" s="795"/>
      <c r="K66" s="554"/>
      <c r="M66" s="555"/>
      <c r="N66" s="556"/>
      <c r="O66" s="556"/>
    </row>
    <row r="67" spans="1:24" s="249" customFormat="1">
      <c r="A67" s="747">
        <v>56</v>
      </c>
      <c r="B67" s="799"/>
      <c r="C67" s="554" t="s">
        <v>603</v>
      </c>
      <c r="D67" s="811">
        <v>204588292.91999999</v>
      </c>
      <c r="E67" s="811"/>
      <c r="F67" s="563">
        <f>E67+D67</f>
        <v>204588292.91999999</v>
      </c>
      <c r="G67" s="129"/>
      <c r="H67" s="355"/>
      <c r="I67" s="554"/>
      <c r="J67" s="795"/>
      <c r="K67" s="554"/>
      <c r="L67" s="554"/>
      <c r="M67" s="555"/>
      <c r="N67" s="556"/>
      <c r="O67" s="556"/>
    </row>
    <row r="68" spans="1:24" s="249" customFormat="1">
      <c r="A68" s="747">
        <v>57</v>
      </c>
      <c r="B68" s="799"/>
      <c r="C68" s="554" t="s">
        <v>235</v>
      </c>
      <c r="D68" s="810">
        <f>SUM(D66:D67)</f>
        <v>209843161</v>
      </c>
      <c r="E68" s="810">
        <f>SUM(E66:E67)</f>
        <v>0</v>
      </c>
      <c r="F68" s="810">
        <f>SUM(F66:F67)</f>
        <v>209843161</v>
      </c>
      <c r="G68" s="129" t="s">
        <v>409</v>
      </c>
      <c r="H68" s="355"/>
      <c r="I68" s="794">
        <v>209843161</v>
      </c>
      <c r="J68" s="795"/>
      <c r="K68" s="554" t="s">
        <v>604</v>
      </c>
      <c r="L68" s="554"/>
      <c r="M68" s="555"/>
      <c r="N68" s="556"/>
      <c r="O68" s="556"/>
    </row>
    <row r="69" spans="1:24">
      <c r="A69" s="747">
        <v>58</v>
      </c>
      <c r="B69" s="554"/>
      <c r="C69" s="554"/>
      <c r="E69" s="391"/>
      <c r="G69" s="638"/>
      <c r="I69" s="795"/>
      <c r="J69" s="795"/>
      <c r="K69" s="554"/>
      <c r="M69" s="555"/>
      <c r="N69" s="556"/>
      <c r="O69" s="556"/>
    </row>
    <row r="70" spans="1:24">
      <c r="A70" s="747">
        <v>59</v>
      </c>
      <c r="B70" s="792" t="s">
        <v>467</v>
      </c>
      <c r="C70" s="796"/>
      <c r="D70" s="355"/>
      <c r="E70" s="355"/>
      <c r="F70" s="355"/>
      <c r="G70" s="129"/>
      <c r="H70" s="380"/>
      <c r="I70" s="355"/>
      <c r="J70" s="795"/>
      <c r="K70" s="798"/>
      <c r="M70" s="555"/>
      <c r="N70" s="556"/>
      <c r="O70" s="556"/>
    </row>
    <row r="71" spans="1:24">
      <c r="A71" s="747">
        <v>60</v>
      </c>
      <c r="B71" s="554"/>
      <c r="C71" s="796" t="s">
        <v>468</v>
      </c>
      <c r="D71" s="794">
        <v>5152</v>
      </c>
      <c r="E71" s="794">
        <v>0</v>
      </c>
      <c r="F71" s="417">
        <f t="shared" ref="F71" si="4">D71+E71</f>
        <v>5152</v>
      </c>
      <c r="G71" s="129" t="s">
        <v>416</v>
      </c>
      <c r="H71" s="380"/>
      <c r="I71" s="794">
        <v>5152</v>
      </c>
      <c r="J71" s="795"/>
      <c r="K71" s="798" t="s">
        <v>469</v>
      </c>
      <c r="M71" s="555"/>
      <c r="N71" s="556"/>
      <c r="O71" s="556"/>
    </row>
    <row r="72" spans="1:24" s="249" customFormat="1">
      <c r="A72" s="747">
        <v>61</v>
      </c>
      <c r="B72" s="554"/>
      <c r="C72" s="796"/>
      <c r="D72" s="355"/>
      <c r="E72" s="355"/>
      <c r="F72" s="355"/>
      <c r="G72" s="129"/>
      <c r="H72" s="380"/>
      <c r="I72" s="355"/>
      <c r="J72" s="795"/>
      <c r="K72" s="798"/>
      <c r="M72" s="608"/>
      <c r="N72" s="556"/>
      <c r="O72" s="556"/>
    </row>
    <row r="73" spans="1:24" s="284" customFormat="1">
      <c r="A73" s="747">
        <v>62</v>
      </c>
      <c r="B73" s="554"/>
      <c r="C73" s="796" t="s">
        <v>470</v>
      </c>
      <c r="D73" s="794">
        <v>1437872</v>
      </c>
      <c r="E73" s="794">
        <v>430893</v>
      </c>
      <c r="F73" s="812">
        <f t="shared" ref="F73" si="5">D73+E73</f>
        <v>1868765</v>
      </c>
      <c r="G73" s="803" t="s">
        <v>416</v>
      </c>
      <c r="H73" s="795"/>
      <c r="I73" s="554"/>
      <c r="J73" s="795"/>
      <c r="K73" s="554"/>
      <c r="M73" s="573"/>
      <c r="N73" s="574"/>
      <c r="O73" s="574"/>
      <c r="P73" s="607"/>
      <c r="Q73" s="285"/>
      <c r="R73" s="285"/>
      <c r="S73" s="285"/>
      <c r="T73" s="285"/>
      <c r="U73" s="285"/>
      <c r="V73" s="285"/>
      <c r="W73" s="285"/>
      <c r="X73" s="285"/>
    </row>
    <row r="74" spans="1:24" s="284" customFormat="1">
      <c r="A74" s="747">
        <v>63</v>
      </c>
      <c r="B74" s="554"/>
      <c r="C74" s="796" t="s">
        <v>625</v>
      </c>
      <c r="D74" s="795"/>
      <c r="E74" s="795"/>
      <c r="F74" s="813">
        <v>8269078</v>
      </c>
      <c r="G74" s="803"/>
      <c r="H74" s="795"/>
      <c r="I74" s="795"/>
      <c r="J74" s="795"/>
      <c r="K74" s="554"/>
      <c r="M74" s="573"/>
      <c r="N74" s="574"/>
      <c r="O74" s="574"/>
      <c r="P74" s="607"/>
      <c r="Q74" s="285"/>
      <c r="R74" s="285"/>
      <c r="S74" s="285"/>
      <c r="T74" s="285"/>
      <c r="U74" s="285"/>
      <c r="V74" s="285"/>
      <c r="W74" s="285"/>
      <c r="X74" s="285"/>
    </row>
    <row r="75" spans="1:24" s="284" customFormat="1">
      <c r="A75" s="747">
        <v>64</v>
      </c>
      <c r="B75" s="554"/>
      <c r="C75" s="796"/>
      <c r="D75" s="795"/>
      <c r="E75" s="795"/>
      <c r="F75" s="814">
        <f>SUM(F73:F74)</f>
        <v>10137843</v>
      </c>
      <c r="G75" s="803"/>
      <c r="H75" s="795"/>
      <c r="I75" s="801">
        <v>10137843</v>
      </c>
      <c r="J75" s="795"/>
      <c r="K75" s="554" t="s">
        <v>624</v>
      </c>
      <c r="M75" s="573"/>
      <c r="N75" s="574"/>
      <c r="O75" s="574"/>
      <c r="P75" s="607"/>
      <c r="Q75" s="285"/>
      <c r="R75" s="285"/>
      <c r="S75" s="285"/>
      <c r="T75" s="285"/>
      <c r="U75" s="285"/>
      <c r="V75" s="285"/>
      <c r="W75" s="285"/>
      <c r="X75" s="285"/>
    </row>
    <row r="76" spans="1:24">
      <c r="A76" s="747">
        <v>65</v>
      </c>
      <c r="B76" s="554"/>
      <c r="C76" s="554"/>
      <c r="G76" s="638"/>
      <c r="J76" s="795"/>
      <c r="K76" s="554"/>
      <c r="M76" s="555"/>
      <c r="N76" s="556"/>
      <c r="O76" s="556"/>
    </row>
    <row r="77" spans="1:24">
      <c r="A77" s="747">
        <v>66</v>
      </c>
      <c r="B77" s="792" t="s">
        <v>471</v>
      </c>
      <c r="C77" s="554"/>
      <c r="G77" s="638"/>
      <c r="J77" s="795"/>
      <c r="K77" s="554"/>
      <c r="M77" s="555"/>
      <c r="N77" s="556"/>
      <c r="O77" s="556"/>
    </row>
    <row r="78" spans="1:24">
      <c r="A78" s="747">
        <v>67</v>
      </c>
      <c r="B78" s="554"/>
      <c r="C78" s="554" t="s">
        <v>472</v>
      </c>
      <c r="D78" s="301"/>
      <c r="E78" s="301"/>
      <c r="F78" s="417">
        <f t="shared" ref="F78" si="6">D78+E78</f>
        <v>0</v>
      </c>
      <c r="G78" s="129" t="s">
        <v>416</v>
      </c>
      <c r="J78" s="795"/>
      <c r="K78" s="554"/>
      <c r="M78" s="555"/>
      <c r="N78" s="556"/>
      <c r="O78" s="556"/>
    </row>
    <row r="79" spans="1:24">
      <c r="A79" s="747">
        <v>68</v>
      </c>
      <c r="B79" s="554"/>
      <c r="C79" s="554" t="s">
        <v>473</v>
      </c>
      <c r="D79" s="355"/>
      <c r="E79" s="355"/>
      <c r="F79" s="797">
        <v>27978804</v>
      </c>
      <c r="G79" s="129"/>
      <c r="J79" s="795"/>
      <c r="K79" s="554"/>
      <c r="M79" s="555"/>
      <c r="N79" s="556"/>
      <c r="O79" s="556"/>
    </row>
    <row r="80" spans="1:24">
      <c r="A80" s="747">
        <v>69</v>
      </c>
      <c r="B80" s="554"/>
      <c r="C80" s="554" t="s">
        <v>235</v>
      </c>
      <c r="D80" s="355"/>
      <c r="E80" s="355"/>
      <c r="F80" s="739">
        <f>SUM(F78:F79)</f>
        <v>27978804</v>
      </c>
      <c r="G80" s="535"/>
      <c r="I80" s="794">
        <v>27978804</v>
      </c>
      <c r="J80" s="795"/>
      <c r="K80" s="554" t="s">
        <v>474</v>
      </c>
      <c r="M80" s="555"/>
      <c r="N80" s="556"/>
      <c r="O80" s="556"/>
    </row>
    <row r="81" spans="1:24">
      <c r="A81" s="747">
        <v>70</v>
      </c>
      <c r="B81" s="554"/>
      <c r="C81" s="554"/>
      <c r="G81" s="638"/>
      <c r="J81" s="795"/>
      <c r="K81" s="554"/>
      <c r="M81" s="555"/>
      <c r="N81" s="556"/>
      <c r="O81" s="556"/>
    </row>
    <row r="82" spans="1:24">
      <c r="A82" s="747">
        <v>71</v>
      </c>
      <c r="B82" s="792" t="s">
        <v>475</v>
      </c>
      <c r="C82" s="554"/>
      <c r="D82" s="380"/>
      <c r="E82" s="380"/>
      <c r="F82" s="380"/>
      <c r="G82" s="119"/>
      <c r="H82" s="380"/>
      <c r="I82" s="380"/>
      <c r="J82" s="795"/>
      <c r="K82" s="554"/>
      <c r="M82" s="555"/>
      <c r="N82" s="556"/>
      <c r="O82" s="556"/>
    </row>
    <row r="83" spans="1:24">
      <c r="A83" s="747">
        <v>72</v>
      </c>
      <c r="B83" s="554"/>
      <c r="C83" s="554" t="s">
        <v>476</v>
      </c>
      <c r="D83" s="301"/>
      <c r="E83" s="301"/>
      <c r="F83" s="417">
        <f t="shared" ref="F83" si="7">D83+E83</f>
        <v>0</v>
      </c>
      <c r="G83" s="129" t="s">
        <v>416</v>
      </c>
      <c r="J83" s="795"/>
      <c r="K83" s="554"/>
      <c r="M83" s="555"/>
      <c r="N83" s="556"/>
      <c r="O83" s="556"/>
    </row>
    <row r="84" spans="1:24">
      <c r="A84" s="747">
        <v>73</v>
      </c>
      <c r="B84" s="554"/>
      <c r="C84" s="554" t="s">
        <v>477</v>
      </c>
      <c r="D84" s="355"/>
      <c r="E84" s="355"/>
      <c r="F84" s="797">
        <v>4984711</v>
      </c>
      <c r="G84" s="129" t="s">
        <v>416</v>
      </c>
      <c r="J84" s="795"/>
      <c r="K84" s="554"/>
      <c r="M84" s="555"/>
      <c r="N84" s="556"/>
      <c r="O84" s="556"/>
    </row>
    <row r="85" spans="1:24">
      <c r="A85" s="747">
        <v>74</v>
      </c>
      <c r="B85" s="554"/>
      <c r="C85" s="554" t="s">
        <v>235</v>
      </c>
      <c r="F85" s="740">
        <f>SUM(F83:F84)</f>
        <v>4984711</v>
      </c>
      <c r="G85" s="535"/>
      <c r="I85" s="794">
        <v>4984711</v>
      </c>
      <c r="J85" s="795"/>
      <c r="K85" s="554" t="s">
        <v>478</v>
      </c>
      <c r="M85" s="555"/>
      <c r="N85" s="556"/>
      <c r="O85" s="556"/>
    </row>
    <row r="86" spans="1:24">
      <c r="A86" s="747">
        <v>75</v>
      </c>
      <c r="B86" s="554"/>
      <c r="C86" s="554"/>
      <c r="F86" s="391"/>
      <c r="G86" s="535"/>
      <c r="I86" s="355"/>
      <c r="J86" s="795"/>
      <c r="K86" s="554"/>
      <c r="M86" s="555"/>
      <c r="N86" s="556"/>
      <c r="O86" s="556"/>
    </row>
    <row r="87" spans="1:24">
      <c r="A87" s="747">
        <v>76</v>
      </c>
      <c r="B87" s="792" t="s">
        <v>479</v>
      </c>
      <c r="C87" s="554"/>
      <c r="D87" s="380"/>
      <c r="E87" s="380"/>
      <c r="F87" s="380"/>
      <c r="G87" s="119"/>
      <c r="H87" s="380"/>
      <c r="I87" s="380"/>
      <c r="J87" s="795"/>
      <c r="K87" s="554"/>
      <c r="M87" s="555"/>
      <c r="N87" s="556"/>
      <c r="O87" s="556"/>
    </row>
    <row r="88" spans="1:24">
      <c r="A88" s="747">
        <v>77</v>
      </c>
      <c r="B88" s="554"/>
      <c r="C88" s="554" t="s">
        <v>480</v>
      </c>
      <c r="D88" s="797">
        <v>116495.00000000003</v>
      </c>
      <c r="E88" s="794">
        <v>17556</v>
      </c>
      <c r="F88" s="674">
        <f t="shared" ref="F88:F90" si="8">D88+E88</f>
        <v>134051.00000000003</v>
      </c>
      <c r="G88" s="129" t="s">
        <v>416</v>
      </c>
      <c r="J88" s="795"/>
      <c r="K88" s="554"/>
      <c r="M88" s="555"/>
      <c r="N88" s="556"/>
      <c r="O88" s="556"/>
    </row>
    <row r="89" spans="1:24">
      <c r="A89" s="747">
        <v>78</v>
      </c>
      <c r="B89" s="554"/>
      <c r="C89" s="554" t="s">
        <v>481</v>
      </c>
      <c r="D89" s="797">
        <v>867517.73673500004</v>
      </c>
      <c r="E89" s="794">
        <v>591697.01326499996</v>
      </c>
      <c r="F89" s="674">
        <f t="shared" si="8"/>
        <v>1459214.75</v>
      </c>
      <c r="G89" s="129" t="s">
        <v>416</v>
      </c>
      <c r="J89" s="795"/>
      <c r="K89" s="554"/>
      <c r="M89" s="555"/>
      <c r="N89" s="556"/>
      <c r="O89" s="556"/>
    </row>
    <row r="90" spans="1:24">
      <c r="A90" s="747">
        <v>79</v>
      </c>
      <c r="B90" s="554"/>
      <c r="C90" s="554" t="s">
        <v>482</v>
      </c>
      <c r="D90" s="797">
        <v>3748311.6410646993</v>
      </c>
      <c r="E90" s="794">
        <v>1209746.5489353002</v>
      </c>
      <c r="F90" s="674">
        <f t="shared" si="8"/>
        <v>4958058.1899999995</v>
      </c>
      <c r="G90" s="803" t="s">
        <v>606</v>
      </c>
      <c r="J90" s="795"/>
      <c r="K90" s="554"/>
      <c r="M90" s="555"/>
      <c r="N90" s="556"/>
      <c r="O90" s="556"/>
    </row>
    <row r="91" spans="1:24">
      <c r="A91" s="747">
        <v>80</v>
      </c>
      <c r="B91" s="554"/>
      <c r="C91" s="554" t="s">
        <v>235</v>
      </c>
      <c r="F91" s="739">
        <f>SUM(F88:F90)</f>
        <v>6551323.9399999995</v>
      </c>
      <c r="G91" s="535"/>
      <c r="I91" s="794">
        <v>6551324</v>
      </c>
      <c r="J91" s="795"/>
      <c r="K91" s="554" t="s">
        <v>483</v>
      </c>
      <c r="M91" s="555"/>
      <c r="N91" s="556"/>
      <c r="O91" s="556"/>
    </row>
    <row r="92" spans="1:24">
      <c r="A92" s="747">
        <v>81</v>
      </c>
      <c r="B92" s="554"/>
      <c r="C92" s="554"/>
      <c r="G92" s="638"/>
      <c r="J92" s="795"/>
      <c r="K92" s="554"/>
      <c r="M92" s="555"/>
      <c r="N92" s="556"/>
      <c r="O92" s="556"/>
    </row>
    <row r="93" spans="1:24" s="284" customFormat="1">
      <c r="A93" s="747">
        <v>82</v>
      </c>
      <c r="B93" s="792" t="s">
        <v>692</v>
      </c>
      <c r="C93" s="554"/>
      <c r="D93" s="554"/>
      <c r="E93" s="554"/>
      <c r="F93" s="554"/>
      <c r="G93" s="638"/>
      <c r="H93" s="554"/>
      <c r="I93" s="554"/>
      <c r="J93" s="795"/>
      <c r="K93" s="554"/>
      <c r="M93" s="573"/>
      <c r="N93" s="574"/>
      <c r="O93" s="574"/>
      <c r="P93" s="285"/>
      <c r="Q93" s="285"/>
      <c r="R93" s="285"/>
      <c r="S93" s="285"/>
      <c r="T93" s="285"/>
      <c r="U93" s="285"/>
      <c r="V93" s="285"/>
      <c r="W93" s="285"/>
      <c r="X93" s="285"/>
    </row>
    <row r="94" spans="1:24" s="284" customFormat="1">
      <c r="A94" s="747">
        <v>83</v>
      </c>
      <c r="B94" s="554"/>
      <c r="C94" s="815">
        <v>2023</v>
      </c>
      <c r="D94" s="573"/>
      <c r="E94" s="573"/>
      <c r="F94" s="813">
        <v>15210302</v>
      </c>
      <c r="G94" s="803"/>
      <c r="H94" s="554"/>
      <c r="I94" s="813">
        <v>15210302</v>
      </c>
      <c r="J94" s="795"/>
      <c r="K94" s="554" t="s">
        <v>605</v>
      </c>
      <c r="M94" s="573"/>
      <c r="N94" s="574"/>
      <c r="O94" s="574"/>
      <c r="P94" s="285"/>
      <c r="Q94" s="285"/>
      <c r="R94" s="285"/>
      <c r="S94" s="285"/>
      <c r="T94" s="285"/>
      <c r="U94" s="285"/>
      <c r="V94" s="285"/>
      <c r="W94" s="285"/>
      <c r="X94" s="285"/>
    </row>
    <row r="95" spans="1:24" s="284" customFormat="1">
      <c r="A95" s="747">
        <v>84</v>
      </c>
      <c r="B95" s="554"/>
      <c r="C95" s="815">
        <v>2022</v>
      </c>
      <c r="D95" s="573"/>
      <c r="E95" s="573"/>
      <c r="F95" s="813">
        <v>2003014</v>
      </c>
      <c r="G95" s="803"/>
      <c r="H95" s="554"/>
      <c r="I95" s="813">
        <v>2003014</v>
      </c>
      <c r="J95" s="795"/>
      <c r="K95" s="554" t="s">
        <v>605</v>
      </c>
      <c r="M95" s="573"/>
      <c r="N95" s="574"/>
      <c r="O95" s="574"/>
      <c r="P95" s="285"/>
      <c r="Q95" s="285"/>
      <c r="R95" s="285"/>
      <c r="S95" s="285"/>
      <c r="T95" s="285"/>
      <c r="U95" s="285"/>
      <c r="V95" s="285"/>
      <c r="W95" s="285"/>
      <c r="X95" s="285"/>
    </row>
    <row r="96" spans="1:24" s="284" customFormat="1">
      <c r="A96" s="747">
        <v>85</v>
      </c>
      <c r="B96" s="554"/>
      <c r="C96" s="798"/>
      <c r="D96" s="554"/>
      <c r="E96" s="554"/>
      <c r="F96" s="816">
        <f>SUM(F94:F95)</f>
        <v>17213316</v>
      </c>
      <c r="G96" s="803" t="s">
        <v>416</v>
      </c>
      <c r="H96" s="554"/>
      <c r="I96" s="554"/>
      <c r="J96" s="795"/>
      <c r="K96" s="554"/>
      <c r="M96" s="573"/>
      <c r="N96" s="574"/>
      <c r="O96" s="574"/>
      <c r="P96" s="285"/>
      <c r="Q96" s="285"/>
      <c r="R96" s="285"/>
      <c r="S96" s="285"/>
      <c r="T96" s="285"/>
      <c r="U96" s="285"/>
      <c r="V96" s="285"/>
      <c r="W96" s="285"/>
      <c r="X96" s="285"/>
    </row>
    <row r="97" spans="1:24" s="284" customFormat="1">
      <c r="A97" s="747">
        <v>86</v>
      </c>
      <c r="B97" s="792" t="s">
        <v>73</v>
      </c>
      <c r="C97" s="554"/>
      <c r="D97" s="554"/>
      <c r="E97" s="554"/>
      <c r="F97" s="554"/>
      <c r="G97" s="803"/>
      <c r="H97" s="554"/>
      <c r="I97" s="554"/>
      <c r="J97" s="795"/>
      <c r="K97" s="554"/>
      <c r="M97" s="573"/>
      <c r="N97" s="574"/>
      <c r="O97" s="574"/>
      <c r="P97" s="285"/>
      <c r="Q97" s="285"/>
      <c r="R97" s="285"/>
      <c r="S97" s="285"/>
      <c r="T97" s="285"/>
      <c r="U97" s="285"/>
      <c r="V97" s="285"/>
      <c r="W97" s="285"/>
      <c r="X97" s="285"/>
    </row>
    <row r="98" spans="1:24" s="284" customFormat="1">
      <c r="A98" s="747">
        <v>87</v>
      </c>
      <c r="B98" s="554"/>
      <c r="C98" s="798" t="s">
        <v>1027</v>
      </c>
      <c r="D98" s="795"/>
      <c r="E98" s="795"/>
      <c r="F98" s="813">
        <v>4181180.6100000003</v>
      </c>
      <c r="G98" s="554"/>
      <c r="H98" s="554"/>
      <c r="I98" s="813">
        <v>4181181</v>
      </c>
      <c r="J98" s="795"/>
      <c r="K98" s="554" t="s">
        <v>605</v>
      </c>
      <c r="M98" s="573"/>
      <c r="N98" s="574"/>
      <c r="O98" s="574"/>
      <c r="P98" s="285"/>
      <c r="Q98" s="285"/>
      <c r="R98" s="285"/>
      <c r="S98" s="285"/>
      <c r="T98" s="285"/>
      <c r="U98" s="285"/>
      <c r="V98" s="285"/>
      <c r="W98" s="285"/>
      <c r="X98" s="285"/>
    </row>
    <row r="99" spans="1:24" s="284" customFormat="1">
      <c r="A99" s="747">
        <v>88</v>
      </c>
      <c r="B99" s="554"/>
      <c r="C99" s="798" t="s">
        <v>1028</v>
      </c>
      <c r="D99" s="554"/>
      <c r="E99" s="554"/>
      <c r="F99" s="813">
        <v>30606.829999999998</v>
      </c>
      <c r="G99" s="638"/>
      <c r="H99" s="554"/>
      <c r="I99" s="813">
        <v>30607</v>
      </c>
      <c r="J99" s="795"/>
      <c r="K99" s="554" t="s">
        <v>605</v>
      </c>
      <c r="M99" s="573"/>
      <c r="N99" s="574"/>
      <c r="O99" s="574"/>
      <c r="P99" s="285"/>
      <c r="Q99" s="285"/>
      <c r="R99" s="285"/>
      <c r="S99" s="285"/>
      <c r="T99" s="285"/>
      <c r="U99" s="285"/>
      <c r="V99" s="285"/>
      <c r="W99" s="285"/>
      <c r="X99" s="285"/>
    </row>
    <row r="100" spans="1:24" s="284" customFormat="1">
      <c r="A100" s="747">
        <v>89</v>
      </c>
      <c r="B100" s="554"/>
      <c r="C100" s="798" t="s">
        <v>1029</v>
      </c>
      <c r="D100" s="554"/>
      <c r="E100" s="554"/>
      <c r="F100" s="813">
        <v>67411.73</v>
      </c>
      <c r="G100" s="638"/>
      <c r="H100" s="554"/>
      <c r="I100" s="813">
        <v>67412</v>
      </c>
      <c r="J100" s="795"/>
      <c r="K100" s="554" t="s">
        <v>605</v>
      </c>
      <c r="M100" s="573"/>
      <c r="N100" s="574"/>
      <c r="O100" s="574"/>
      <c r="P100" s="285"/>
      <c r="Q100" s="285"/>
      <c r="R100" s="285"/>
      <c r="S100" s="285"/>
      <c r="T100" s="285"/>
      <c r="U100" s="285"/>
      <c r="V100" s="285"/>
      <c r="W100" s="285"/>
      <c r="X100" s="285"/>
    </row>
    <row r="101" spans="1:24" s="284" customFormat="1">
      <c r="A101" s="747">
        <v>90</v>
      </c>
      <c r="B101" s="554"/>
      <c r="C101" s="798"/>
      <c r="D101" s="554"/>
      <c r="E101" s="554"/>
      <c r="F101" s="816">
        <f>SUM(F98:F100)</f>
        <v>4279199.1700000009</v>
      </c>
      <c r="G101" s="803" t="s">
        <v>416</v>
      </c>
      <c r="H101" s="554"/>
      <c r="I101" s="554"/>
      <c r="J101" s="795"/>
      <c r="K101" s="554"/>
      <c r="M101" s="573"/>
      <c r="N101" s="574"/>
      <c r="O101" s="574"/>
      <c r="P101" s="285"/>
      <c r="Q101" s="285"/>
      <c r="R101" s="285"/>
      <c r="S101" s="285"/>
      <c r="T101" s="285"/>
      <c r="U101" s="285"/>
      <c r="V101" s="285"/>
      <c r="W101" s="285"/>
      <c r="X101" s="285"/>
    </row>
    <row r="102" spans="1:24" s="284" customFormat="1">
      <c r="A102" s="747">
        <v>91</v>
      </c>
      <c r="B102" s="554"/>
      <c r="C102" s="798"/>
      <c r="D102" s="554"/>
      <c r="E102" s="554"/>
      <c r="F102" s="554"/>
      <c r="G102" s="803"/>
      <c r="H102" s="554"/>
      <c r="I102" s="554"/>
      <c r="J102" s="795"/>
      <c r="K102" s="554"/>
      <c r="M102" s="573"/>
      <c r="N102" s="574"/>
      <c r="O102" s="574"/>
      <c r="P102" s="285"/>
      <c r="Q102" s="285"/>
      <c r="R102" s="285"/>
      <c r="S102" s="285"/>
      <c r="T102" s="285"/>
      <c r="U102" s="285"/>
      <c r="V102" s="285"/>
      <c r="W102" s="285"/>
      <c r="X102" s="285"/>
    </row>
    <row r="103" spans="1:24" s="284" customFormat="1">
      <c r="A103" s="747">
        <v>92</v>
      </c>
      <c r="B103" s="792" t="s">
        <v>618</v>
      </c>
      <c r="C103" s="554"/>
      <c r="D103" s="554"/>
      <c r="E103" s="554"/>
      <c r="F103" s="810">
        <f>F96+F101</f>
        <v>21492515.170000002</v>
      </c>
      <c r="G103" s="638" t="s">
        <v>606</v>
      </c>
      <c r="H103" s="554"/>
      <c r="I103" s="812">
        <v>21492516</v>
      </c>
      <c r="J103" s="795"/>
      <c r="K103" s="554" t="s">
        <v>607</v>
      </c>
      <c r="M103" s="573"/>
      <c r="N103" s="574"/>
      <c r="O103" s="574"/>
      <c r="P103" s="285"/>
      <c r="Q103" s="285"/>
      <c r="R103" s="285"/>
      <c r="S103" s="285"/>
      <c r="T103" s="285"/>
      <c r="U103" s="285"/>
      <c r="V103" s="285"/>
      <c r="W103" s="285"/>
      <c r="X103" s="285"/>
    </row>
    <row r="104" spans="1:24">
      <c r="A104" s="747">
        <v>93</v>
      </c>
      <c r="B104" s="554"/>
      <c r="C104" s="554"/>
      <c r="G104" s="638"/>
      <c r="J104" s="795"/>
      <c r="K104" s="554"/>
      <c r="M104" s="555"/>
      <c r="N104" s="556"/>
      <c r="O104" s="556"/>
    </row>
    <row r="105" spans="1:24">
      <c r="A105" s="747">
        <v>94</v>
      </c>
      <c r="B105" s="792" t="s">
        <v>690</v>
      </c>
      <c r="C105" s="554"/>
      <c r="D105" s="790" t="s">
        <v>484</v>
      </c>
      <c r="E105" s="790" t="s">
        <v>485</v>
      </c>
      <c r="F105" s="790" t="s">
        <v>486</v>
      </c>
      <c r="G105" s="638"/>
      <c r="I105" s="790" t="s">
        <v>564</v>
      </c>
      <c r="J105" s="795"/>
      <c r="K105" s="533" t="s">
        <v>403</v>
      </c>
      <c r="M105" s="555"/>
      <c r="N105" s="556"/>
      <c r="O105" s="556"/>
    </row>
    <row r="106" spans="1:24">
      <c r="A106" s="747">
        <v>95</v>
      </c>
      <c r="B106" s="554"/>
      <c r="C106" s="817" t="s">
        <v>1062</v>
      </c>
      <c r="D106" s="818">
        <v>508868</v>
      </c>
      <c r="E106" s="819">
        <v>66232065</v>
      </c>
      <c r="F106" s="818">
        <v>89213</v>
      </c>
      <c r="G106" s="536"/>
      <c r="I106" s="537" t="s">
        <v>1018</v>
      </c>
      <c r="J106" s="795"/>
      <c r="K106" s="554" t="s">
        <v>487</v>
      </c>
      <c r="M106" s="555"/>
      <c r="N106" s="556"/>
      <c r="O106" s="556"/>
    </row>
    <row r="107" spans="1:24">
      <c r="A107" s="747">
        <v>96</v>
      </c>
      <c r="B107" s="554"/>
      <c r="C107" s="817" t="s">
        <v>1063</v>
      </c>
      <c r="D107" s="818">
        <v>784</v>
      </c>
      <c r="E107" s="819">
        <v>101358</v>
      </c>
      <c r="F107" s="818">
        <v>198</v>
      </c>
      <c r="G107" s="536"/>
      <c r="I107" s="537" t="s">
        <v>1018</v>
      </c>
      <c r="J107" s="795"/>
      <c r="K107" s="554" t="s">
        <v>488</v>
      </c>
      <c r="M107" s="555"/>
      <c r="N107" s="556"/>
      <c r="O107" s="556"/>
    </row>
    <row r="108" spans="1:24">
      <c r="A108" s="747">
        <v>97</v>
      </c>
      <c r="B108" s="554"/>
      <c r="C108" s="817" t="s">
        <v>1064</v>
      </c>
      <c r="D108" s="818">
        <v>5529</v>
      </c>
      <c r="E108" s="819">
        <v>650760</v>
      </c>
      <c r="F108" s="818">
        <v>506</v>
      </c>
      <c r="G108" s="536"/>
      <c r="I108" s="537" t="s">
        <v>1018</v>
      </c>
      <c r="J108" s="795"/>
      <c r="K108" s="554" t="s">
        <v>489</v>
      </c>
      <c r="M108" s="555"/>
      <c r="N108" s="556"/>
      <c r="O108" s="556"/>
    </row>
    <row r="109" spans="1:24">
      <c r="A109" s="747">
        <v>98</v>
      </c>
      <c r="B109" s="554"/>
      <c r="C109" s="817" t="s">
        <v>1065</v>
      </c>
      <c r="D109" s="818">
        <v>114</v>
      </c>
      <c r="E109" s="819">
        <v>10213</v>
      </c>
      <c r="F109" s="818">
        <v>10</v>
      </c>
      <c r="G109" s="536"/>
      <c r="I109" s="537" t="s">
        <v>1018</v>
      </c>
      <c r="J109" s="795"/>
      <c r="K109" s="554"/>
      <c r="M109" s="555"/>
      <c r="N109" s="556"/>
      <c r="O109" s="556"/>
    </row>
    <row r="110" spans="1:24">
      <c r="A110" s="747">
        <v>99</v>
      </c>
      <c r="B110" s="554"/>
      <c r="C110" s="817" t="s">
        <v>1066</v>
      </c>
      <c r="D110" s="818">
        <v>52522</v>
      </c>
      <c r="E110" s="819">
        <v>6157028</v>
      </c>
      <c r="F110" s="818">
        <v>6650</v>
      </c>
      <c r="G110" s="536"/>
      <c r="I110" s="537" t="s">
        <v>1018</v>
      </c>
      <c r="J110" s="795"/>
      <c r="K110" s="554"/>
      <c r="M110" s="555"/>
      <c r="N110" s="556"/>
      <c r="O110" s="556"/>
    </row>
    <row r="111" spans="1:24">
      <c r="A111" s="747">
        <v>100</v>
      </c>
      <c r="B111" s="554"/>
      <c r="C111" s="817" t="s">
        <v>1067</v>
      </c>
      <c r="D111" s="818">
        <v>104438</v>
      </c>
      <c r="E111" s="819">
        <v>12400890</v>
      </c>
      <c r="F111" s="818">
        <v>11903</v>
      </c>
      <c r="G111" s="536"/>
      <c r="I111" s="537" t="s">
        <v>1018</v>
      </c>
      <c r="J111" s="795"/>
      <c r="K111" s="554"/>
      <c r="M111" s="555"/>
      <c r="N111" s="556"/>
      <c r="O111" s="556"/>
    </row>
    <row r="112" spans="1:24">
      <c r="A112" s="747">
        <v>101</v>
      </c>
      <c r="B112" s="554"/>
      <c r="C112" s="817" t="s">
        <v>1068</v>
      </c>
      <c r="D112" s="818">
        <v>145806</v>
      </c>
      <c r="E112" s="819">
        <v>19154631</v>
      </c>
      <c r="F112" s="818">
        <v>17097</v>
      </c>
      <c r="G112" s="536"/>
      <c r="I112" s="537" t="s">
        <v>1018</v>
      </c>
      <c r="J112" s="795"/>
      <c r="K112" s="554"/>
      <c r="M112" s="555"/>
      <c r="N112" s="556"/>
      <c r="O112" s="556"/>
    </row>
    <row r="113" spans="1:15">
      <c r="A113" s="747">
        <v>102</v>
      </c>
      <c r="B113" s="554"/>
      <c r="C113" s="817" t="s">
        <v>1069</v>
      </c>
      <c r="D113" s="818">
        <v>10</v>
      </c>
      <c r="E113" s="819">
        <v>1705</v>
      </c>
      <c r="F113" s="818">
        <v>4</v>
      </c>
      <c r="G113" s="536"/>
      <c r="I113" s="537" t="s">
        <v>1018</v>
      </c>
      <c r="J113" s="795"/>
      <c r="K113" s="554"/>
      <c r="M113" s="555"/>
      <c r="N113" s="556"/>
      <c r="O113" s="556"/>
    </row>
    <row r="114" spans="1:15">
      <c r="A114" s="747">
        <v>103</v>
      </c>
      <c r="B114" s="554"/>
      <c r="C114" s="817" t="s">
        <v>1070</v>
      </c>
      <c r="D114" s="818">
        <v>11</v>
      </c>
      <c r="E114" s="819">
        <v>1714</v>
      </c>
      <c r="F114" s="818">
        <v>2</v>
      </c>
      <c r="G114" s="536"/>
      <c r="I114" s="537" t="s">
        <v>1018</v>
      </c>
      <c r="J114" s="795"/>
      <c r="K114" s="554"/>
      <c r="M114" s="555"/>
      <c r="N114" s="556"/>
      <c r="O114" s="556"/>
    </row>
    <row r="115" spans="1:15">
      <c r="A115" s="747">
        <v>104</v>
      </c>
      <c r="B115" s="554"/>
      <c r="C115" s="817" t="s">
        <v>1071</v>
      </c>
      <c r="D115" s="818">
        <v>17</v>
      </c>
      <c r="E115" s="819">
        <v>1768</v>
      </c>
      <c r="F115" s="818">
        <v>5</v>
      </c>
      <c r="G115" s="536"/>
      <c r="I115" s="537" t="s">
        <v>1018</v>
      </c>
      <c r="J115" s="795"/>
      <c r="K115" s="554"/>
      <c r="M115" s="555"/>
      <c r="N115" s="556"/>
      <c r="O115" s="556"/>
    </row>
    <row r="116" spans="1:15">
      <c r="A116" s="747">
        <v>105</v>
      </c>
      <c r="B116" s="554"/>
      <c r="C116" s="817" t="s">
        <v>1072</v>
      </c>
      <c r="D116" s="818">
        <v>14094</v>
      </c>
      <c r="E116" s="819">
        <v>1613776</v>
      </c>
      <c r="F116" s="818">
        <v>953</v>
      </c>
      <c r="G116" s="536"/>
      <c r="I116" s="537" t="s">
        <v>1018</v>
      </c>
      <c r="J116" s="795"/>
      <c r="K116" s="554"/>
      <c r="M116" s="555"/>
      <c r="N116" s="556"/>
      <c r="O116" s="556"/>
    </row>
    <row r="117" spans="1:15">
      <c r="A117" s="747">
        <v>106</v>
      </c>
      <c r="B117" s="554"/>
      <c r="C117" s="817" t="s">
        <v>1073</v>
      </c>
      <c r="D117" s="818">
        <v>191</v>
      </c>
      <c r="E117" s="819">
        <v>16820</v>
      </c>
      <c r="F117" s="818">
        <v>18</v>
      </c>
      <c r="G117" s="536"/>
      <c r="I117" s="537" t="s">
        <v>1018</v>
      </c>
      <c r="J117" s="795"/>
      <c r="K117" s="554"/>
      <c r="M117" s="555"/>
      <c r="N117" s="556"/>
      <c r="O117" s="556"/>
    </row>
    <row r="118" spans="1:15">
      <c r="A118" s="747">
        <v>107</v>
      </c>
      <c r="B118" s="554"/>
      <c r="C118" s="817" t="s">
        <v>1074</v>
      </c>
      <c r="D118" s="818">
        <v>363749</v>
      </c>
      <c r="E118" s="819">
        <v>33070631</v>
      </c>
      <c r="F118" s="818">
        <v>1618</v>
      </c>
      <c r="G118" s="536"/>
      <c r="I118" s="537" t="s">
        <v>1018</v>
      </c>
      <c r="J118" s="795"/>
      <c r="K118" s="554"/>
      <c r="M118" s="555"/>
      <c r="N118" s="556"/>
      <c r="O118" s="556"/>
    </row>
    <row r="119" spans="1:15">
      <c r="A119" s="747">
        <v>108</v>
      </c>
      <c r="B119" s="554"/>
      <c r="C119" s="817" t="s">
        <v>1075</v>
      </c>
      <c r="D119" s="818">
        <v>45576</v>
      </c>
      <c r="E119" s="819">
        <v>3520776</v>
      </c>
      <c r="F119" s="818">
        <v>100</v>
      </c>
      <c r="G119" s="536"/>
      <c r="I119" s="537" t="s">
        <v>1018</v>
      </c>
      <c r="J119" s="795"/>
      <c r="K119" s="554"/>
      <c r="M119" s="555"/>
      <c r="N119" s="556"/>
      <c r="O119" s="556"/>
    </row>
    <row r="120" spans="1:15">
      <c r="A120" s="747">
        <v>109</v>
      </c>
      <c r="B120" s="554"/>
      <c r="C120" s="817" t="s">
        <v>1076</v>
      </c>
      <c r="D120" s="818">
        <v>168</v>
      </c>
      <c r="E120" s="819">
        <v>9394</v>
      </c>
      <c r="F120" s="818">
        <v>1</v>
      </c>
      <c r="G120" s="536"/>
      <c r="I120" s="537" t="s">
        <v>1018</v>
      </c>
      <c r="J120" s="795"/>
      <c r="K120" s="554"/>
      <c r="M120" s="555"/>
      <c r="N120" s="556"/>
      <c r="O120" s="556"/>
    </row>
    <row r="121" spans="1:15">
      <c r="A121" s="747">
        <v>110</v>
      </c>
      <c r="B121" s="554"/>
      <c r="C121" s="817" t="s">
        <v>1077</v>
      </c>
      <c r="D121" s="818">
        <v>124115</v>
      </c>
      <c r="E121" s="819">
        <v>7269847</v>
      </c>
      <c r="F121" s="818">
        <v>24</v>
      </c>
      <c r="G121" s="536"/>
      <c r="I121" s="537" t="s">
        <v>1018</v>
      </c>
      <c r="J121" s="795"/>
      <c r="K121" s="554"/>
      <c r="M121" s="555"/>
      <c r="N121" s="556"/>
      <c r="O121" s="556"/>
    </row>
    <row r="122" spans="1:15">
      <c r="A122" s="747">
        <v>111</v>
      </c>
      <c r="B122" s="554"/>
      <c r="C122" s="817" t="s">
        <v>1078</v>
      </c>
      <c r="D122" s="818">
        <v>23146</v>
      </c>
      <c r="E122" s="819">
        <v>1114821</v>
      </c>
      <c r="F122" s="818">
        <v>19</v>
      </c>
      <c r="G122" s="536"/>
      <c r="I122" s="537" t="s">
        <v>1018</v>
      </c>
      <c r="J122" s="795"/>
      <c r="K122" s="554"/>
      <c r="M122" s="555"/>
      <c r="N122" s="556"/>
      <c r="O122" s="556"/>
    </row>
    <row r="123" spans="1:15">
      <c r="A123" s="747">
        <v>112</v>
      </c>
      <c r="B123" s="554"/>
      <c r="C123" s="817" t="s">
        <v>1079</v>
      </c>
      <c r="D123" s="818">
        <v>92128</v>
      </c>
      <c r="E123" s="819">
        <v>3610112</v>
      </c>
      <c r="F123" s="818">
        <v>17</v>
      </c>
      <c r="G123" s="536"/>
      <c r="I123" s="537" t="s">
        <v>1018</v>
      </c>
      <c r="J123" s="795"/>
      <c r="K123" s="554"/>
      <c r="M123" s="555"/>
      <c r="N123" s="556"/>
      <c r="O123" s="556"/>
    </row>
    <row r="124" spans="1:15">
      <c r="A124" s="747">
        <v>113</v>
      </c>
      <c r="B124" s="554"/>
      <c r="C124" s="817" t="s">
        <v>1080</v>
      </c>
      <c r="D124" s="818">
        <v>4770</v>
      </c>
      <c r="E124" s="819">
        <v>1851290</v>
      </c>
      <c r="F124" s="818">
        <v>4809</v>
      </c>
      <c r="G124" s="536"/>
      <c r="I124" s="537" t="s">
        <v>1018</v>
      </c>
      <c r="J124" s="795"/>
      <c r="K124" s="554"/>
      <c r="M124" s="555"/>
      <c r="N124" s="556"/>
      <c r="O124" s="556"/>
    </row>
    <row r="125" spans="1:15">
      <c r="A125" s="747">
        <v>114</v>
      </c>
      <c r="B125" s="554"/>
      <c r="C125" s="817" t="s">
        <v>1081</v>
      </c>
      <c r="D125" s="818">
        <v>1338</v>
      </c>
      <c r="E125" s="819">
        <v>122974</v>
      </c>
      <c r="F125" s="818">
        <v>39</v>
      </c>
      <c r="G125" s="536"/>
      <c r="I125" s="537" t="s">
        <v>1018</v>
      </c>
      <c r="J125" s="795"/>
      <c r="K125" s="554"/>
      <c r="M125" s="555"/>
      <c r="N125" s="556"/>
      <c r="O125" s="556"/>
    </row>
    <row r="126" spans="1:15">
      <c r="A126" s="747">
        <v>115</v>
      </c>
      <c r="B126" s="554"/>
      <c r="C126" s="468"/>
      <c r="D126" s="820"/>
      <c r="E126" s="821"/>
      <c r="F126" s="820"/>
      <c r="G126" s="536"/>
      <c r="I126" s="537" t="s">
        <v>1018</v>
      </c>
      <c r="J126" s="795"/>
      <c r="K126" s="554"/>
      <c r="M126" s="555"/>
      <c r="N126" s="556"/>
      <c r="O126" s="556"/>
    </row>
    <row r="127" spans="1:15">
      <c r="A127" s="747">
        <v>116</v>
      </c>
      <c r="B127" s="554"/>
      <c r="C127" s="468"/>
      <c r="D127" s="822"/>
      <c r="E127" s="822"/>
      <c r="F127" s="822"/>
      <c r="G127" s="536"/>
      <c r="I127" s="537" t="s">
        <v>1018</v>
      </c>
      <c r="J127" s="795"/>
      <c r="K127" s="554"/>
      <c r="M127" s="555"/>
      <c r="N127" s="556"/>
      <c r="O127" s="556"/>
    </row>
    <row r="128" spans="1:15">
      <c r="A128" s="747">
        <v>117</v>
      </c>
      <c r="B128" s="554"/>
      <c r="C128" s="823" t="s">
        <v>1030</v>
      </c>
      <c r="D128" s="460">
        <f>SUM(D106:D127)</f>
        <v>1487374</v>
      </c>
      <c r="E128" s="459">
        <f>SUM(E106:E127)</f>
        <v>156912573</v>
      </c>
      <c r="F128" s="460">
        <f>SUM(F106:F127)</f>
        <v>133186</v>
      </c>
      <c r="G128" s="536"/>
      <c r="I128" s="537"/>
      <c r="J128" s="795"/>
      <c r="K128" s="554"/>
      <c r="M128" s="555"/>
      <c r="N128" s="556"/>
      <c r="O128" s="556"/>
    </row>
    <row r="129" spans="1:15">
      <c r="A129" s="747">
        <v>118</v>
      </c>
      <c r="B129" s="554"/>
      <c r="C129" s="468"/>
      <c r="D129" s="460"/>
      <c r="E129" s="459"/>
      <c r="F129" s="460"/>
      <c r="G129" s="536"/>
      <c r="I129" s="537"/>
      <c r="J129" s="795"/>
      <c r="K129" s="554"/>
      <c r="M129" s="555"/>
      <c r="N129" s="556"/>
      <c r="O129" s="556"/>
    </row>
    <row r="130" spans="1:15">
      <c r="A130" s="747">
        <v>119</v>
      </c>
      <c r="B130" s="554"/>
      <c r="C130" s="817" t="s">
        <v>1082</v>
      </c>
      <c r="D130" s="818">
        <v>137012</v>
      </c>
      <c r="E130" s="819">
        <v>14734094</v>
      </c>
      <c r="F130" s="818">
        <v>22291</v>
      </c>
      <c r="G130" s="536"/>
      <c r="I130" s="537" t="s">
        <v>121</v>
      </c>
      <c r="J130" s="795"/>
      <c r="K130" s="554"/>
      <c r="M130" s="555"/>
      <c r="N130" s="556"/>
      <c r="O130" s="556"/>
    </row>
    <row r="131" spans="1:15">
      <c r="A131" s="747">
        <v>120</v>
      </c>
      <c r="B131" s="554"/>
      <c r="C131" s="817" t="s">
        <v>1083</v>
      </c>
      <c r="D131" s="818">
        <v>20052</v>
      </c>
      <c r="E131" s="819">
        <v>1880823</v>
      </c>
      <c r="F131" s="818">
        <v>2309</v>
      </c>
      <c r="G131" s="536"/>
      <c r="I131" s="537" t="s">
        <v>121</v>
      </c>
      <c r="J131" s="795"/>
      <c r="K131" s="554"/>
      <c r="M131" s="555"/>
      <c r="N131" s="556"/>
      <c r="O131" s="556"/>
    </row>
    <row r="132" spans="1:15">
      <c r="A132" s="747">
        <v>121</v>
      </c>
      <c r="B132" s="554"/>
      <c r="C132" s="817" t="s">
        <v>1084</v>
      </c>
      <c r="D132" s="818">
        <v>41157</v>
      </c>
      <c r="E132" s="819">
        <v>3896106</v>
      </c>
      <c r="F132" s="818">
        <v>4332</v>
      </c>
      <c r="G132" s="536"/>
      <c r="I132" s="537" t="s">
        <v>121</v>
      </c>
      <c r="J132" s="795"/>
      <c r="K132" s="554"/>
      <c r="M132" s="555"/>
      <c r="N132" s="556"/>
      <c r="O132" s="556"/>
    </row>
    <row r="133" spans="1:15">
      <c r="A133" s="747">
        <v>122</v>
      </c>
      <c r="B133" s="554"/>
      <c r="C133" s="817" t="s">
        <v>1085</v>
      </c>
      <c r="D133" s="818">
        <v>85040</v>
      </c>
      <c r="E133" s="819">
        <v>10055251</v>
      </c>
      <c r="F133" s="818">
        <v>7222</v>
      </c>
      <c r="G133" s="536"/>
      <c r="I133" s="537" t="s">
        <v>121</v>
      </c>
      <c r="J133" s="795"/>
      <c r="K133" s="554"/>
      <c r="M133" s="555"/>
      <c r="N133" s="556"/>
      <c r="O133" s="556"/>
    </row>
    <row r="134" spans="1:15">
      <c r="A134" s="747">
        <v>123</v>
      </c>
      <c r="B134" s="554"/>
      <c r="C134" s="817" t="s">
        <v>1086</v>
      </c>
      <c r="D134" s="818">
        <v>174</v>
      </c>
      <c r="E134" s="819">
        <v>20346</v>
      </c>
      <c r="F134" s="818">
        <v>10</v>
      </c>
      <c r="G134" s="536"/>
      <c r="I134" s="537" t="s">
        <v>121</v>
      </c>
      <c r="J134" s="795"/>
      <c r="K134" s="554"/>
      <c r="M134" s="555"/>
      <c r="N134" s="556"/>
      <c r="O134" s="556"/>
    </row>
    <row r="135" spans="1:15">
      <c r="A135" s="747">
        <v>124</v>
      </c>
      <c r="B135" s="554"/>
      <c r="C135" s="817" t="s">
        <v>1087</v>
      </c>
      <c r="D135" s="818">
        <v>0</v>
      </c>
      <c r="E135" s="819">
        <v>0</v>
      </c>
      <c r="F135" s="818">
        <v>0</v>
      </c>
      <c r="G135" s="536"/>
      <c r="I135" s="537" t="s">
        <v>121</v>
      </c>
      <c r="J135" s="795"/>
      <c r="K135" s="554"/>
      <c r="M135" s="555"/>
      <c r="N135" s="556"/>
      <c r="O135" s="556"/>
    </row>
    <row r="136" spans="1:15">
      <c r="A136" s="747">
        <v>125</v>
      </c>
      <c r="B136" s="554"/>
      <c r="C136" s="817" t="s">
        <v>1088</v>
      </c>
      <c r="D136" s="818">
        <v>0</v>
      </c>
      <c r="E136" s="819">
        <v>0</v>
      </c>
      <c r="F136" s="818">
        <v>0</v>
      </c>
      <c r="G136" s="536"/>
      <c r="I136" s="537" t="s">
        <v>121</v>
      </c>
      <c r="J136" s="795"/>
      <c r="K136" s="554"/>
      <c r="M136" s="555"/>
      <c r="N136" s="556"/>
      <c r="O136" s="556"/>
    </row>
    <row r="137" spans="1:15">
      <c r="A137" s="747">
        <v>126</v>
      </c>
      <c r="B137" s="554"/>
      <c r="C137" s="817" t="s">
        <v>1089</v>
      </c>
      <c r="D137" s="818">
        <v>1909</v>
      </c>
      <c r="E137" s="819">
        <v>150583</v>
      </c>
      <c r="F137" s="818">
        <v>20</v>
      </c>
      <c r="G137" s="536"/>
      <c r="I137" s="537" t="s">
        <v>121</v>
      </c>
      <c r="J137" s="795"/>
      <c r="K137" s="554"/>
      <c r="M137" s="555"/>
      <c r="N137" s="556"/>
      <c r="O137" s="556"/>
    </row>
    <row r="138" spans="1:15">
      <c r="A138" s="747">
        <v>127</v>
      </c>
      <c r="B138" s="554"/>
      <c r="C138" s="817" t="s">
        <v>1090</v>
      </c>
      <c r="D138" s="818">
        <v>2964</v>
      </c>
      <c r="E138" s="819">
        <v>298829</v>
      </c>
      <c r="F138" s="818">
        <v>29</v>
      </c>
      <c r="G138" s="536"/>
      <c r="I138" s="537" t="s">
        <v>121</v>
      </c>
      <c r="J138" s="795"/>
      <c r="K138" s="554"/>
      <c r="M138" s="555"/>
      <c r="N138" s="556"/>
      <c r="O138" s="556"/>
    </row>
    <row r="139" spans="1:15">
      <c r="A139" s="747">
        <v>128</v>
      </c>
      <c r="B139" s="554"/>
      <c r="C139" s="817" t="s">
        <v>1091</v>
      </c>
      <c r="D139" s="818">
        <v>4</v>
      </c>
      <c r="E139" s="819">
        <v>812</v>
      </c>
      <c r="F139" s="818">
        <v>2</v>
      </c>
      <c r="G139" s="536"/>
      <c r="I139" s="537" t="s">
        <v>121</v>
      </c>
      <c r="J139" s="795"/>
      <c r="K139" s="554"/>
      <c r="M139" s="555"/>
      <c r="N139" s="556"/>
      <c r="O139" s="556"/>
    </row>
    <row r="140" spans="1:15">
      <c r="A140" s="747">
        <v>129</v>
      </c>
      <c r="B140" s="554"/>
      <c r="C140" s="817" t="s">
        <v>1092</v>
      </c>
      <c r="D140" s="818">
        <v>63651</v>
      </c>
      <c r="E140" s="819">
        <v>3874408</v>
      </c>
      <c r="F140" s="818">
        <v>191</v>
      </c>
      <c r="G140" s="536"/>
      <c r="I140" s="537" t="s">
        <v>121</v>
      </c>
      <c r="J140" s="795"/>
      <c r="K140" s="554"/>
      <c r="M140" s="555"/>
      <c r="N140" s="556"/>
      <c r="O140" s="556"/>
    </row>
    <row r="141" spans="1:15">
      <c r="A141" s="747">
        <v>130</v>
      </c>
      <c r="B141" s="554"/>
      <c r="C141" s="817" t="s">
        <v>1093</v>
      </c>
      <c r="D141" s="818">
        <v>11751</v>
      </c>
      <c r="E141" s="819">
        <v>590158</v>
      </c>
      <c r="F141" s="818">
        <v>13</v>
      </c>
      <c r="G141" s="536"/>
      <c r="I141" s="537" t="s">
        <v>121</v>
      </c>
      <c r="J141" s="795"/>
      <c r="K141" s="554"/>
      <c r="M141" s="555"/>
    </row>
    <row r="142" spans="1:15">
      <c r="A142" s="747">
        <v>131</v>
      </c>
      <c r="B142" s="554"/>
      <c r="C142" s="817" t="s">
        <v>1094</v>
      </c>
      <c r="D142" s="818">
        <v>786</v>
      </c>
      <c r="E142" s="819">
        <v>31768</v>
      </c>
      <c r="F142" s="818">
        <v>1</v>
      </c>
      <c r="G142" s="536"/>
      <c r="I142" s="537" t="s">
        <v>121</v>
      </c>
      <c r="J142" s="795"/>
      <c r="K142" s="554"/>
      <c r="M142" s="555"/>
    </row>
    <row r="143" spans="1:15">
      <c r="A143" s="747">
        <v>132</v>
      </c>
      <c r="B143" s="554"/>
      <c r="C143" s="817" t="s">
        <v>1095</v>
      </c>
      <c r="D143" s="818">
        <v>237</v>
      </c>
      <c r="E143" s="819">
        <v>22695</v>
      </c>
      <c r="F143" s="818">
        <v>2</v>
      </c>
      <c r="G143" s="536"/>
      <c r="I143" s="537" t="s">
        <v>121</v>
      </c>
      <c r="J143" s="795"/>
      <c r="K143" s="554"/>
      <c r="M143" s="555"/>
    </row>
    <row r="144" spans="1:15">
      <c r="A144" s="747">
        <v>133</v>
      </c>
      <c r="B144" s="554"/>
      <c r="C144" s="817" t="s">
        <v>1096</v>
      </c>
      <c r="D144" s="818">
        <v>19028</v>
      </c>
      <c r="E144" s="819">
        <v>1068777</v>
      </c>
      <c r="F144" s="818">
        <v>5</v>
      </c>
      <c r="G144" s="536"/>
      <c r="I144" s="537" t="s">
        <v>121</v>
      </c>
      <c r="J144" s="795"/>
      <c r="K144" s="554"/>
      <c r="M144" s="555"/>
    </row>
    <row r="145" spans="1:13">
      <c r="A145" s="747">
        <v>134</v>
      </c>
      <c r="B145" s="554"/>
      <c r="C145" s="817" t="s">
        <v>1097</v>
      </c>
      <c r="D145" s="818">
        <v>8426</v>
      </c>
      <c r="E145" s="819">
        <v>539458</v>
      </c>
      <c r="F145" s="818">
        <v>3</v>
      </c>
      <c r="G145" s="536"/>
      <c r="I145" s="537" t="s">
        <v>121</v>
      </c>
      <c r="J145" s="795"/>
      <c r="K145" s="554"/>
      <c r="M145" s="555"/>
    </row>
    <row r="146" spans="1:13">
      <c r="A146" s="747">
        <v>135</v>
      </c>
      <c r="B146" s="554"/>
      <c r="C146" s="817" t="s">
        <v>1098</v>
      </c>
      <c r="D146" s="818">
        <v>65580</v>
      </c>
      <c r="E146" s="819">
        <v>2479243</v>
      </c>
      <c r="F146" s="818">
        <v>3</v>
      </c>
      <c r="G146" s="536"/>
      <c r="I146" s="537" t="s">
        <v>121</v>
      </c>
      <c r="J146" s="795"/>
      <c r="K146" s="554"/>
      <c r="M146" s="555"/>
    </row>
    <row r="147" spans="1:13">
      <c r="A147" s="747">
        <v>136</v>
      </c>
      <c r="B147" s="554"/>
      <c r="C147" s="817" t="s">
        <v>1099</v>
      </c>
      <c r="D147" s="818">
        <v>16226</v>
      </c>
      <c r="E147" s="819">
        <v>378593</v>
      </c>
      <c r="F147" s="818">
        <v>1</v>
      </c>
      <c r="G147" s="536"/>
      <c r="I147" s="537" t="s">
        <v>121</v>
      </c>
      <c r="J147" s="795"/>
      <c r="K147" s="554"/>
      <c r="M147" s="555"/>
    </row>
    <row r="148" spans="1:13">
      <c r="A148" s="747">
        <v>137</v>
      </c>
      <c r="B148" s="554"/>
      <c r="C148" s="817" t="s">
        <v>1100</v>
      </c>
      <c r="D148" s="818">
        <v>31968</v>
      </c>
      <c r="E148" s="819">
        <v>735410</v>
      </c>
      <c r="F148" s="818">
        <v>1</v>
      </c>
      <c r="G148" s="536"/>
      <c r="I148" s="537" t="s">
        <v>121</v>
      </c>
      <c r="J148" s="795"/>
      <c r="K148" s="554"/>
      <c r="M148" s="555"/>
    </row>
    <row r="149" spans="1:13">
      <c r="A149" s="747">
        <v>138</v>
      </c>
      <c r="B149" s="554"/>
      <c r="C149" s="817" t="s">
        <v>1101</v>
      </c>
      <c r="D149" s="818">
        <v>13762</v>
      </c>
      <c r="E149" s="819">
        <v>1417165</v>
      </c>
      <c r="F149" s="818">
        <v>4</v>
      </c>
      <c r="G149" s="536"/>
      <c r="I149" s="537" t="s">
        <v>121</v>
      </c>
      <c r="J149" s="795"/>
      <c r="K149" s="554"/>
      <c r="M149" s="555"/>
    </row>
    <row r="150" spans="1:13">
      <c r="A150" s="747">
        <v>139</v>
      </c>
      <c r="B150" s="554"/>
      <c r="C150" s="817" t="s">
        <v>1102</v>
      </c>
      <c r="D150" s="818">
        <v>710</v>
      </c>
      <c r="E150" s="819">
        <v>363338</v>
      </c>
      <c r="F150" s="818">
        <v>39</v>
      </c>
      <c r="G150" s="536"/>
      <c r="I150" s="537" t="s">
        <v>121</v>
      </c>
      <c r="J150" s="795"/>
      <c r="K150" s="554"/>
      <c r="M150" s="555"/>
    </row>
    <row r="151" spans="1:13">
      <c r="A151" s="747">
        <v>140</v>
      </c>
      <c r="B151" s="554"/>
      <c r="C151" s="817" t="s">
        <v>1103</v>
      </c>
      <c r="D151" s="818">
        <v>312</v>
      </c>
      <c r="E151" s="819">
        <v>22569</v>
      </c>
      <c r="F151" s="818">
        <v>1</v>
      </c>
      <c r="G151" s="536"/>
      <c r="I151" s="537" t="s">
        <v>121</v>
      </c>
      <c r="J151" s="795"/>
      <c r="K151" s="554"/>
      <c r="M151" s="555"/>
    </row>
    <row r="152" spans="1:13">
      <c r="A152" s="747">
        <v>141</v>
      </c>
      <c r="B152" s="554"/>
      <c r="C152" s="817" t="s">
        <v>1104</v>
      </c>
      <c r="D152" s="818">
        <v>1250</v>
      </c>
      <c r="E152" s="819">
        <v>327708</v>
      </c>
      <c r="F152" s="818">
        <v>863</v>
      </c>
      <c r="G152" s="536"/>
      <c r="I152" s="537" t="s">
        <v>121</v>
      </c>
      <c r="J152" s="795"/>
      <c r="K152" s="554"/>
      <c r="M152" s="555"/>
    </row>
    <row r="153" spans="1:13">
      <c r="A153" s="747">
        <v>142</v>
      </c>
      <c r="B153" s="554"/>
      <c r="C153" s="824"/>
      <c r="D153" s="822"/>
      <c r="E153" s="822"/>
      <c r="F153" s="822"/>
      <c r="G153" s="536"/>
      <c r="I153" s="537" t="s">
        <v>121</v>
      </c>
      <c r="J153" s="795"/>
      <c r="K153" s="554"/>
      <c r="M153" s="555"/>
    </row>
    <row r="154" spans="1:13">
      <c r="A154" s="747">
        <v>143</v>
      </c>
      <c r="B154" s="554"/>
      <c r="C154" s="823" t="s">
        <v>1031</v>
      </c>
      <c r="D154" s="460">
        <f>SUM(D130:D153)</f>
        <v>521999</v>
      </c>
      <c r="E154" s="459">
        <f>SUM(E130:E153)</f>
        <v>42888134</v>
      </c>
      <c r="F154" s="460">
        <f>SUM(F130:F153)</f>
        <v>37342</v>
      </c>
      <c r="G154" s="536"/>
      <c r="I154" s="537"/>
      <c r="K154" s="554"/>
      <c r="M154" s="555"/>
    </row>
    <row r="155" spans="1:13">
      <c r="A155" s="747">
        <v>144</v>
      </c>
      <c r="B155" s="554"/>
      <c r="C155" s="468"/>
      <c r="D155" s="460"/>
      <c r="E155" s="459"/>
      <c r="F155" s="460"/>
      <c r="G155" s="536"/>
      <c r="I155" s="537"/>
      <c r="K155" s="554"/>
      <c r="M155" s="555"/>
    </row>
    <row r="156" spans="1:13">
      <c r="A156" s="747">
        <v>145</v>
      </c>
      <c r="B156" s="554"/>
      <c r="C156" s="468"/>
      <c r="D156" s="460"/>
      <c r="E156" s="459"/>
      <c r="F156" s="460"/>
      <c r="G156" s="536"/>
      <c r="I156" s="537"/>
      <c r="K156" s="554"/>
      <c r="M156" s="555"/>
    </row>
    <row r="157" spans="1:13">
      <c r="A157" s="747">
        <v>146</v>
      </c>
      <c r="B157" s="554"/>
      <c r="C157" s="468"/>
      <c r="D157" s="460"/>
      <c r="E157" s="459"/>
      <c r="F157" s="460"/>
      <c r="G157" s="536"/>
      <c r="I157" s="537"/>
      <c r="K157" s="554"/>
      <c r="M157" s="555"/>
    </row>
    <row r="158" spans="1:13">
      <c r="A158" s="747">
        <v>147</v>
      </c>
      <c r="B158" s="554"/>
      <c r="C158" s="468"/>
      <c r="D158" s="460"/>
      <c r="E158" s="459"/>
      <c r="F158" s="460"/>
      <c r="G158" s="536"/>
      <c r="I158" s="537"/>
      <c r="K158" s="554"/>
      <c r="M158" s="555"/>
    </row>
    <row r="159" spans="1:13">
      <c r="A159" s="747">
        <v>148</v>
      </c>
      <c r="B159" s="554"/>
      <c r="C159" s="468"/>
      <c r="D159" s="460"/>
      <c r="E159" s="459"/>
      <c r="F159" s="460"/>
      <c r="G159" s="536"/>
      <c r="I159" s="537"/>
      <c r="K159" s="554"/>
      <c r="M159" s="555"/>
    </row>
    <row r="160" spans="1:13">
      <c r="A160" s="747">
        <v>149</v>
      </c>
      <c r="B160" s="554"/>
      <c r="C160" s="468"/>
      <c r="D160" s="460"/>
      <c r="E160" s="459"/>
      <c r="F160" s="460"/>
      <c r="G160" s="536"/>
      <c r="I160" s="537"/>
      <c r="K160" s="554"/>
      <c r="M160" s="555"/>
    </row>
    <row r="161" spans="1:24">
      <c r="A161" s="747">
        <v>150</v>
      </c>
      <c r="B161" s="554"/>
      <c r="C161" s="468"/>
      <c r="D161" s="460"/>
      <c r="E161" s="459"/>
      <c r="F161" s="460"/>
      <c r="G161" s="536"/>
      <c r="I161" s="537"/>
      <c r="K161" s="554"/>
      <c r="M161" s="555"/>
    </row>
    <row r="162" spans="1:24">
      <c r="A162" s="747">
        <v>151</v>
      </c>
      <c r="B162" s="554"/>
      <c r="C162" s="468"/>
      <c r="D162" s="460"/>
      <c r="E162" s="459"/>
      <c r="F162" s="460"/>
      <c r="G162" s="536"/>
      <c r="I162" s="537"/>
      <c r="K162" s="554"/>
      <c r="M162" s="555"/>
    </row>
    <row r="163" spans="1:24">
      <c r="A163" s="747">
        <v>152</v>
      </c>
      <c r="B163" s="554"/>
      <c r="C163" s="468"/>
      <c r="D163" s="460"/>
      <c r="E163" s="459"/>
      <c r="F163" s="460"/>
      <c r="G163" s="536"/>
      <c r="I163" s="537"/>
      <c r="K163" s="554"/>
      <c r="M163" s="555"/>
    </row>
    <row r="164" spans="1:24">
      <c r="A164" s="747">
        <v>153</v>
      </c>
      <c r="B164" s="554"/>
      <c r="C164" s="468"/>
      <c r="D164" s="460"/>
      <c r="E164" s="459"/>
      <c r="F164" s="460"/>
      <c r="G164" s="536"/>
      <c r="I164" s="537"/>
      <c r="K164" s="554"/>
      <c r="M164" s="555"/>
    </row>
    <row r="165" spans="1:24">
      <c r="A165" s="747">
        <v>154</v>
      </c>
      <c r="B165" s="554"/>
      <c r="C165" s="468"/>
      <c r="D165" s="460"/>
      <c r="E165" s="459"/>
      <c r="F165" s="460"/>
      <c r="G165" s="536"/>
      <c r="I165" s="537"/>
      <c r="K165" s="554"/>
      <c r="M165" s="555"/>
    </row>
    <row r="166" spans="1:24">
      <c r="A166" s="747">
        <v>155</v>
      </c>
      <c r="B166" s="554"/>
      <c r="C166" s="468"/>
      <c r="D166" s="460"/>
      <c r="E166" s="459"/>
      <c r="F166" s="460"/>
      <c r="G166" s="536"/>
      <c r="I166" s="537"/>
      <c r="K166" s="554"/>
      <c r="M166" s="555"/>
    </row>
    <row r="167" spans="1:24">
      <c r="A167" s="747">
        <v>156</v>
      </c>
      <c r="B167" s="554"/>
      <c r="C167" s="468"/>
      <c r="D167" s="460"/>
      <c r="E167" s="459"/>
      <c r="F167" s="460"/>
      <c r="G167" s="536"/>
      <c r="I167" s="537"/>
      <c r="K167" s="554"/>
      <c r="M167" s="555"/>
    </row>
    <row r="168" spans="1:24">
      <c r="A168" s="747">
        <v>157</v>
      </c>
      <c r="B168" s="554"/>
      <c r="C168" s="468"/>
      <c r="D168" s="460"/>
      <c r="E168" s="459"/>
      <c r="F168" s="460"/>
      <c r="G168" s="536"/>
      <c r="I168" s="537"/>
      <c r="K168" s="554"/>
      <c r="M168" s="555"/>
    </row>
    <row r="169" spans="1:24">
      <c r="A169" s="747">
        <v>158</v>
      </c>
      <c r="B169" s="554"/>
      <c r="C169" s="468"/>
      <c r="D169" s="460"/>
      <c r="E169" s="459"/>
      <c r="F169" s="460"/>
      <c r="G169" s="536"/>
      <c r="I169" s="537"/>
      <c r="K169" s="554"/>
      <c r="M169" s="555"/>
    </row>
    <row r="170" spans="1:24">
      <c r="A170" s="747">
        <v>159</v>
      </c>
      <c r="B170" s="554"/>
      <c r="C170" s="468"/>
      <c r="D170" s="460"/>
      <c r="E170" s="459"/>
      <c r="F170" s="460"/>
      <c r="G170" s="536"/>
      <c r="I170" s="537"/>
      <c r="K170" s="554"/>
      <c r="M170" s="555"/>
    </row>
    <row r="171" spans="1:24" s="284" customFormat="1">
      <c r="A171" s="747">
        <v>160</v>
      </c>
      <c r="B171" s="554"/>
      <c r="C171" s="468"/>
      <c r="D171" s="460"/>
      <c r="E171" s="459"/>
      <c r="F171" s="460"/>
      <c r="G171" s="536"/>
      <c r="H171" s="554"/>
      <c r="I171" s="537"/>
      <c r="J171" s="554"/>
      <c r="K171" s="554"/>
      <c r="M171" s="573"/>
      <c r="N171" s="285"/>
      <c r="O171" s="285"/>
      <c r="P171" s="285"/>
      <c r="Q171" s="285"/>
      <c r="R171" s="285"/>
      <c r="S171" s="285"/>
      <c r="T171" s="285"/>
      <c r="U171" s="285"/>
      <c r="V171" s="285"/>
      <c r="W171" s="285"/>
      <c r="X171" s="285"/>
    </row>
    <row r="172" spans="1:24" s="284" customFormat="1">
      <c r="A172" s="747">
        <v>161</v>
      </c>
      <c r="B172" s="554"/>
      <c r="C172" s="554"/>
      <c r="D172" s="392"/>
      <c r="E172" s="458"/>
      <c r="F172" s="392"/>
      <c r="G172" s="536"/>
      <c r="H172" s="554"/>
      <c r="I172" s="638"/>
      <c r="J172" s="554"/>
      <c r="K172" s="554"/>
      <c r="M172" s="573"/>
      <c r="N172" s="285"/>
      <c r="O172" s="285"/>
      <c r="P172" s="285"/>
      <c r="Q172" s="285"/>
      <c r="R172" s="285"/>
      <c r="S172" s="285"/>
      <c r="T172" s="285"/>
      <c r="U172" s="285"/>
      <c r="V172" s="285"/>
      <c r="W172" s="285"/>
      <c r="X172" s="285"/>
    </row>
    <row r="173" spans="1:24" s="284" customFormat="1">
      <c r="A173" s="747">
        <v>162</v>
      </c>
      <c r="B173" s="792" t="s">
        <v>627</v>
      </c>
      <c r="C173" s="554"/>
      <c r="D173" s="825" t="s">
        <v>490</v>
      </c>
      <c r="E173" s="825" t="s">
        <v>491</v>
      </c>
      <c r="F173" s="825" t="s">
        <v>492</v>
      </c>
      <c r="G173" s="803"/>
      <c r="H173" s="554"/>
      <c r="I173" s="825" t="s">
        <v>402</v>
      </c>
      <c r="J173" s="554"/>
      <c r="K173" s="825" t="s">
        <v>403</v>
      </c>
      <c r="M173" s="573"/>
      <c r="N173" s="285"/>
      <c r="O173" s="285"/>
      <c r="P173" s="285"/>
      <c r="Q173" s="285"/>
      <c r="R173" s="285"/>
      <c r="S173" s="285"/>
      <c r="T173" s="285"/>
      <c r="U173" s="285"/>
      <c r="V173" s="285"/>
      <c r="W173" s="285"/>
      <c r="X173" s="285"/>
    </row>
    <row r="174" spans="1:24" s="284" customFormat="1">
      <c r="A174" s="747">
        <v>163</v>
      </c>
      <c r="B174" s="554"/>
      <c r="C174" s="554" t="s">
        <v>628</v>
      </c>
      <c r="D174" s="826">
        <v>4367</v>
      </c>
      <c r="E174" s="826">
        <v>7108</v>
      </c>
      <c r="F174" s="827">
        <f t="shared" ref="F174" si="9">D174+E174</f>
        <v>11475</v>
      </c>
      <c r="G174" s="828"/>
      <c r="H174" s="554"/>
      <c r="I174" s="829">
        <v>11475</v>
      </c>
      <c r="J174" s="554"/>
      <c r="K174" s="554" t="s">
        <v>712</v>
      </c>
      <c r="M174" s="573"/>
      <c r="N174" s="285"/>
      <c r="O174" s="285"/>
      <c r="P174" s="285"/>
      <c r="Q174" s="285"/>
      <c r="R174" s="285"/>
      <c r="S174" s="285"/>
      <c r="T174" s="285"/>
      <c r="U174" s="285"/>
      <c r="V174" s="285"/>
      <c r="W174" s="285"/>
      <c r="X174" s="285"/>
    </row>
    <row r="175" spans="1:24" s="284" customFormat="1">
      <c r="A175" s="747">
        <v>164</v>
      </c>
      <c r="B175" s="554"/>
      <c r="C175" s="554" t="s">
        <v>629</v>
      </c>
      <c r="D175" s="813">
        <v>2767385</v>
      </c>
      <c r="E175" s="813">
        <v>1672474</v>
      </c>
      <c r="F175" s="830">
        <f>D175+E175</f>
        <v>4439859</v>
      </c>
      <c r="G175" s="828"/>
      <c r="H175" s="554"/>
      <c r="I175" s="801">
        <v>4439859</v>
      </c>
      <c r="J175" s="554"/>
      <c r="K175" s="554" t="s">
        <v>715</v>
      </c>
      <c r="M175" s="573"/>
      <c r="N175" s="285"/>
      <c r="O175" s="285"/>
      <c r="P175" s="285"/>
      <c r="Q175" s="285"/>
      <c r="R175" s="285"/>
      <c r="S175" s="285"/>
      <c r="T175" s="285"/>
      <c r="U175" s="285"/>
      <c r="V175" s="285"/>
      <c r="W175" s="285"/>
      <c r="X175" s="285"/>
    </row>
    <row r="176" spans="1:24" s="284" customFormat="1">
      <c r="A176" s="747">
        <v>165</v>
      </c>
      <c r="B176" s="554"/>
      <c r="C176" s="554"/>
      <c r="D176" s="795"/>
      <c r="E176" s="795"/>
      <c r="F176" s="795"/>
      <c r="G176" s="803"/>
      <c r="H176" s="554"/>
      <c r="I176" s="795"/>
      <c r="J176" s="554"/>
      <c r="K176" s="554"/>
      <c r="M176" s="573"/>
      <c r="N176" s="285"/>
      <c r="O176" s="285"/>
      <c r="P176" s="285"/>
      <c r="Q176" s="285"/>
      <c r="R176" s="285"/>
      <c r="S176" s="285"/>
      <c r="T176" s="285"/>
      <c r="U176" s="285"/>
      <c r="V176" s="285"/>
      <c r="W176" s="285"/>
      <c r="X176" s="285"/>
    </row>
    <row r="177" spans="1:24" s="284" customFormat="1">
      <c r="A177" s="747">
        <v>166</v>
      </c>
      <c r="B177" s="554"/>
      <c r="C177" s="554"/>
      <c r="D177" s="790" t="s">
        <v>484</v>
      </c>
      <c r="E177" s="790" t="s">
        <v>485</v>
      </c>
      <c r="F177" s="790" t="s">
        <v>486</v>
      </c>
      <c r="G177" s="638"/>
      <c r="H177" s="554"/>
      <c r="I177" s="554"/>
      <c r="J177" s="554"/>
      <c r="K177" s="554"/>
      <c r="M177" s="573"/>
      <c r="N177" s="285"/>
      <c r="O177" s="285"/>
      <c r="P177" s="285"/>
      <c r="Q177" s="285"/>
      <c r="R177" s="285"/>
      <c r="S177" s="285"/>
      <c r="T177" s="285"/>
      <c r="U177" s="285"/>
      <c r="V177" s="285"/>
      <c r="W177" s="285"/>
      <c r="X177" s="285"/>
    </row>
    <row r="178" spans="1:24" s="284" customFormat="1">
      <c r="A178" s="747">
        <v>167</v>
      </c>
      <c r="B178" s="554"/>
      <c r="C178" s="831" t="s">
        <v>493</v>
      </c>
      <c r="D178" s="832">
        <f>SUMIF($I$106:$I$171,"BHD",D$106:D$171)</f>
        <v>1487374</v>
      </c>
      <c r="E178" s="833">
        <f>SUMIF($I$106:$I$171,"BHD",E$106:E$171)</f>
        <v>156912573</v>
      </c>
      <c r="F178" s="832">
        <f>SUMIF($I$106:$I$159,"BHD",F$106:F$159)</f>
        <v>133186</v>
      </c>
      <c r="G178" s="803" t="s">
        <v>560</v>
      </c>
      <c r="H178" s="554"/>
      <c r="I178" s="554"/>
      <c r="J178" s="554"/>
      <c r="K178" s="554" t="s">
        <v>1032</v>
      </c>
      <c r="M178" s="573"/>
      <c r="N178" s="285"/>
      <c r="O178" s="285"/>
      <c r="P178" s="285"/>
      <c r="Q178" s="285"/>
      <c r="R178" s="285"/>
      <c r="S178" s="285"/>
      <c r="T178" s="285"/>
      <c r="U178" s="285"/>
      <c r="V178" s="285"/>
      <c r="W178" s="285"/>
      <c r="X178" s="285"/>
    </row>
    <row r="179" spans="1:24" s="284" customFormat="1">
      <c r="A179" s="747">
        <v>168</v>
      </c>
      <c r="B179" s="554"/>
      <c r="C179" s="831" t="s">
        <v>494</v>
      </c>
      <c r="D179" s="832">
        <f>SUMIF($I$106:$I$171,"MPD",D$106:D$171)</f>
        <v>521999</v>
      </c>
      <c r="E179" s="833">
        <f>SUMIF($I$106:$I$171,"MPD",E$106:E$171)</f>
        <v>42888134</v>
      </c>
      <c r="F179" s="832">
        <f>SUMIF($I$106:$I$159,"MPD",F$106:F$159)</f>
        <v>37342</v>
      </c>
      <c r="G179" s="803" t="s">
        <v>560</v>
      </c>
      <c r="H179" s="554"/>
      <c r="I179" s="554"/>
      <c r="J179" s="554"/>
      <c r="K179" s="554" t="s">
        <v>1033</v>
      </c>
      <c r="M179" s="573"/>
      <c r="N179" s="285"/>
      <c r="O179" s="285"/>
      <c r="P179" s="285"/>
      <c r="Q179" s="285"/>
      <c r="R179" s="285"/>
      <c r="S179" s="285"/>
      <c r="T179" s="285"/>
      <c r="U179" s="285"/>
      <c r="V179" s="285"/>
      <c r="W179" s="285"/>
      <c r="X179" s="285"/>
    </row>
    <row r="180" spans="1:24" s="284" customFormat="1">
      <c r="A180" s="747">
        <v>169</v>
      </c>
      <c r="B180" s="554"/>
      <c r="C180" s="554"/>
      <c r="D180" s="834">
        <f>SUM(D178:D179)</f>
        <v>2009373</v>
      </c>
      <c r="E180" s="835">
        <f>SUM(E178:E179)</f>
        <v>199800707</v>
      </c>
      <c r="F180" s="834">
        <f>SUM(F178:F179)</f>
        <v>170528</v>
      </c>
      <c r="G180" s="828"/>
      <c r="H180" s="554"/>
      <c r="I180" s="554"/>
      <c r="J180" s="554"/>
      <c r="K180" s="554"/>
      <c r="M180" s="573"/>
      <c r="N180" s="285"/>
      <c r="O180" s="285"/>
      <c r="P180" s="285"/>
      <c r="Q180" s="285"/>
      <c r="R180" s="285"/>
      <c r="S180" s="285"/>
      <c r="T180" s="285"/>
      <c r="U180" s="285"/>
      <c r="V180" s="285"/>
      <c r="W180" s="285"/>
      <c r="X180" s="285"/>
    </row>
    <row r="181" spans="1:24" s="284" customFormat="1">
      <c r="A181" s="747">
        <v>170</v>
      </c>
      <c r="B181" s="554"/>
      <c r="C181" s="554"/>
      <c r="D181" s="554"/>
      <c r="E181" s="554"/>
      <c r="F181" s="554"/>
      <c r="G181" s="638"/>
      <c r="H181" s="554"/>
      <c r="I181" s="554"/>
      <c r="J181" s="554"/>
      <c r="K181" s="554"/>
      <c r="M181" s="573"/>
      <c r="N181" s="285"/>
      <c r="O181" s="285"/>
      <c r="P181" s="285"/>
      <c r="Q181" s="285"/>
      <c r="R181" s="285"/>
      <c r="S181" s="285"/>
      <c r="T181" s="285"/>
      <c r="U181" s="285"/>
      <c r="V181" s="285"/>
      <c r="W181" s="285"/>
      <c r="X181" s="285"/>
    </row>
    <row r="182" spans="1:24" s="284" customFormat="1">
      <c r="A182" s="747">
        <v>171</v>
      </c>
      <c r="B182" s="554"/>
      <c r="C182" s="831" t="s">
        <v>495</v>
      </c>
      <c r="D182" s="832">
        <f>D178+D174</f>
        <v>1491741</v>
      </c>
      <c r="E182" s="833">
        <f>E178+D175</f>
        <v>159679958</v>
      </c>
      <c r="F182" s="836"/>
      <c r="G182" s="803" t="s">
        <v>405</v>
      </c>
      <c r="H182" s="554"/>
      <c r="I182" s="554"/>
      <c r="J182" s="554"/>
      <c r="K182" s="554" t="s">
        <v>655</v>
      </c>
      <c r="N182" s="285"/>
      <c r="O182" s="285"/>
      <c r="P182" s="285"/>
      <c r="Q182" s="285"/>
      <c r="R182" s="285"/>
      <c r="S182" s="285"/>
      <c r="T182" s="285"/>
      <c r="U182" s="285"/>
      <c r="V182" s="285"/>
      <c r="W182" s="285"/>
      <c r="X182" s="285"/>
    </row>
    <row r="183" spans="1:24" s="284" customFormat="1">
      <c r="A183" s="747">
        <v>172</v>
      </c>
      <c r="B183" s="554"/>
      <c r="C183" s="831" t="s">
        <v>496</v>
      </c>
      <c r="D183" s="832">
        <f>D179+E174</f>
        <v>529107</v>
      </c>
      <c r="E183" s="833">
        <f>E179+E175</f>
        <v>44560608</v>
      </c>
      <c r="F183" s="836"/>
      <c r="G183" s="803" t="s">
        <v>405</v>
      </c>
      <c r="H183" s="554"/>
      <c r="I183" s="554"/>
      <c r="J183" s="554"/>
      <c r="K183" s="554" t="s">
        <v>656</v>
      </c>
      <c r="N183" s="285"/>
      <c r="O183" s="285"/>
      <c r="P183" s="285"/>
      <c r="Q183" s="285"/>
      <c r="R183" s="285"/>
      <c r="S183" s="285"/>
      <c r="T183" s="285"/>
      <c r="U183" s="285"/>
      <c r="V183" s="285"/>
      <c r="W183" s="285"/>
      <c r="X183" s="285"/>
    </row>
    <row r="184" spans="1:24" s="284" customFormat="1">
      <c r="A184" s="747">
        <v>173</v>
      </c>
      <c r="B184" s="554"/>
      <c r="C184" s="554"/>
      <c r="D184" s="834">
        <f>SUM(D182:D183)</f>
        <v>2020848</v>
      </c>
      <c r="E184" s="835">
        <f>SUM(E182:E183)</f>
        <v>204240566</v>
      </c>
      <c r="F184" s="836"/>
      <c r="G184" s="828"/>
      <c r="H184" s="554"/>
      <c r="I184" s="608"/>
      <c r="J184" s="554"/>
      <c r="K184" s="554" t="s">
        <v>1034</v>
      </c>
      <c r="N184" s="285"/>
      <c r="O184" s="285"/>
      <c r="P184" s="285"/>
      <c r="Q184" s="285"/>
      <c r="R184" s="285"/>
      <c r="S184" s="285"/>
      <c r="T184" s="285"/>
      <c r="U184" s="285"/>
      <c r="V184" s="285"/>
      <c r="W184" s="285"/>
      <c r="X184" s="285"/>
    </row>
    <row r="185" spans="1:24">
      <c r="A185" s="747">
        <v>174</v>
      </c>
      <c r="B185" s="554"/>
      <c r="C185" s="554"/>
      <c r="G185" s="638"/>
      <c r="K185" s="554"/>
    </row>
    <row r="186" spans="1:24">
      <c r="A186" s="747">
        <v>175</v>
      </c>
      <c r="B186" s="554"/>
      <c r="C186" s="554" t="s">
        <v>561</v>
      </c>
      <c r="G186" s="554"/>
      <c r="K186" s="554"/>
    </row>
  </sheetData>
  <pageMargins left="0.5" right="0.5" top="0.5" bottom="0.5" header="0" footer="0"/>
  <pageSetup paperSize="5" scale="77" fitToHeight="5" orientation="landscape" horizontalDpi="1200" verticalDpi="1200" r:id="rId1"/>
  <rowBreaks count="4" manualBreakCount="4">
    <brk id="45" max="16383" man="1"/>
    <brk id="86" max="16383" man="1"/>
    <brk id="131" max="16383" man="1"/>
    <brk id="17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J124"/>
  <sheetViews>
    <sheetView view="pageBreakPreview" zoomScale="90" zoomScaleNormal="85" zoomScaleSheetLayoutView="90" workbookViewId="0">
      <selection activeCell="D41" sqref="D41"/>
    </sheetView>
  </sheetViews>
  <sheetFormatPr defaultColWidth="8.88671875" defaultRowHeight="14.25"/>
  <cols>
    <col min="1" max="1" width="6.6640625" style="284" customWidth="1"/>
    <col min="2" max="2" width="2.6640625" style="284" customWidth="1"/>
    <col min="3" max="3" width="45.21875" style="284" customWidth="1"/>
    <col min="4" max="16" width="12.109375" style="284" bestFit="1" customWidth="1"/>
    <col min="17" max="17" width="12.33203125" style="284" customWidth="1"/>
    <col min="18" max="18" width="18.21875" style="284" customWidth="1"/>
    <col min="19" max="20" width="11.21875" style="284" customWidth="1"/>
    <col min="21" max="21" width="3" style="285" customWidth="1"/>
    <col min="22" max="22" width="27.44140625" style="285" customWidth="1"/>
    <col min="23" max="23" width="8.88671875" style="284"/>
    <col min="24" max="24" width="12.6640625" style="284" bestFit="1" customWidth="1"/>
    <col min="25" max="36" width="12.6640625" style="284" customWidth="1"/>
    <col min="37" max="16384" width="8.88671875" style="284"/>
  </cols>
  <sheetData>
    <row r="1" spans="1:23" ht="15">
      <c r="A1" s="288" t="s">
        <v>736</v>
      </c>
      <c r="B1" s="164"/>
      <c r="C1" s="164"/>
      <c r="D1" s="164"/>
      <c r="E1" s="164"/>
      <c r="F1" s="164"/>
      <c r="G1" s="164"/>
      <c r="H1" s="164"/>
      <c r="I1" s="164"/>
      <c r="J1" s="164"/>
      <c r="K1" s="164"/>
      <c r="L1" s="164"/>
      <c r="M1" s="164"/>
      <c r="N1" s="164"/>
      <c r="O1" s="164"/>
      <c r="P1" s="164"/>
      <c r="Q1" s="264"/>
      <c r="R1" s="281"/>
      <c r="S1" s="265"/>
      <c r="T1" s="264"/>
      <c r="U1" s="264"/>
      <c r="V1" s="224" t="s">
        <v>47</v>
      </c>
      <c r="W1" s="164"/>
    </row>
    <row r="2" spans="1:23" ht="15">
      <c r="A2" s="288" t="s">
        <v>46</v>
      </c>
      <c r="B2" s="164"/>
      <c r="C2" s="164"/>
      <c r="D2" s="164"/>
      <c r="E2" s="164"/>
      <c r="F2" s="164"/>
      <c r="G2" s="164"/>
      <c r="H2" s="164"/>
      <c r="I2" s="164"/>
      <c r="J2" s="164"/>
      <c r="K2" s="164"/>
      <c r="L2" s="164"/>
      <c r="M2" s="164"/>
      <c r="N2" s="164"/>
      <c r="O2" s="164"/>
      <c r="P2" s="164"/>
      <c r="Q2" s="264"/>
      <c r="R2" s="281"/>
      <c r="S2" s="265"/>
      <c r="T2" s="264"/>
      <c r="U2" s="264"/>
      <c r="V2" s="116" t="s">
        <v>317</v>
      </c>
      <c r="W2" s="164"/>
    </row>
    <row r="3" spans="1:23" ht="15">
      <c r="A3" s="288" t="str">
        <f>'Exhibit 1a'!A3</f>
        <v>RATE YEAR JUNE 1, 2023 TO MAY 31, 2024</v>
      </c>
      <c r="B3" s="164"/>
      <c r="C3" s="164"/>
      <c r="D3" s="164"/>
      <c r="E3" s="164"/>
      <c r="F3" s="164"/>
      <c r="G3" s="164"/>
      <c r="H3" s="164"/>
      <c r="I3" s="164"/>
      <c r="J3" s="164"/>
      <c r="K3" s="164"/>
      <c r="L3" s="164"/>
      <c r="M3" s="164"/>
      <c r="N3" s="164"/>
      <c r="O3" s="164"/>
      <c r="P3" s="164"/>
      <c r="Q3" s="650"/>
      <c r="R3" s="281"/>
      <c r="S3" s="265"/>
      <c r="T3" s="264"/>
      <c r="U3" s="264"/>
      <c r="V3" s="164"/>
      <c r="W3" s="164"/>
    </row>
    <row r="4" spans="1:23" s="285" customFormat="1" ht="15">
      <c r="A4" s="288" t="str">
        <f>'Exhibit 1a'!A4</f>
        <v>ACTUAL ITRR &amp; CHARGES BASED ON ACTUAL CY 2023 VALUES</v>
      </c>
      <c r="B4" s="164"/>
      <c r="C4" s="164"/>
      <c r="D4" s="164"/>
      <c r="E4" s="164"/>
      <c r="F4" s="164"/>
      <c r="G4" s="164"/>
      <c r="H4" s="164"/>
      <c r="I4" s="164"/>
      <c r="J4" s="164"/>
      <c r="K4" s="164"/>
      <c r="L4" s="164"/>
      <c r="M4" s="164"/>
      <c r="N4" s="164"/>
      <c r="O4" s="164"/>
      <c r="P4" s="164"/>
      <c r="Q4" s="650"/>
      <c r="R4" s="281"/>
      <c r="S4" s="265"/>
      <c r="T4" s="264"/>
      <c r="U4" s="264"/>
      <c r="V4" s="164"/>
      <c r="W4" s="164"/>
    </row>
    <row r="5" spans="1:23" ht="15">
      <c r="A5" s="169"/>
      <c r="B5" s="285"/>
      <c r="C5" s="285"/>
      <c r="D5" s="285"/>
      <c r="E5" s="285"/>
      <c r="F5" s="285"/>
      <c r="G5" s="285"/>
      <c r="H5" s="285"/>
      <c r="I5" s="285"/>
      <c r="J5" s="285"/>
      <c r="K5" s="285"/>
      <c r="L5" s="285"/>
      <c r="M5" s="285"/>
      <c r="N5" s="285"/>
      <c r="O5" s="285"/>
      <c r="P5" s="285"/>
      <c r="Q5" s="380"/>
      <c r="R5" s="281"/>
      <c r="S5" s="262"/>
      <c r="T5" s="380"/>
      <c r="U5" s="380"/>
      <c r="W5" s="285"/>
    </row>
    <row r="6" spans="1:23" ht="15">
      <c r="A6" s="71" t="s">
        <v>318</v>
      </c>
      <c r="B6" s="285"/>
      <c r="C6" s="285"/>
      <c r="D6" s="529" t="s">
        <v>65</v>
      </c>
      <c r="E6" s="529" t="s">
        <v>42</v>
      </c>
      <c r="F6" s="529" t="s">
        <v>64</v>
      </c>
      <c r="G6" s="529" t="s">
        <v>63</v>
      </c>
      <c r="H6" s="529" t="s">
        <v>62</v>
      </c>
      <c r="I6" s="529" t="s">
        <v>61</v>
      </c>
      <c r="J6" s="529" t="s">
        <v>354</v>
      </c>
      <c r="K6" s="529" t="s">
        <v>355</v>
      </c>
      <c r="L6" s="529" t="s">
        <v>356</v>
      </c>
      <c r="M6" s="529" t="s">
        <v>357</v>
      </c>
      <c r="N6" s="529" t="s">
        <v>358</v>
      </c>
      <c r="O6" s="529" t="s">
        <v>359</v>
      </c>
      <c r="P6" s="578" t="s">
        <v>360</v>
      </c>
      <c r="Q6" s="578" t="s">
        <v>544</v>
      </c>
      <c r="R6" s="887" t="s">
        <v>361</v>
      </c>
      <c r="S6" s="887"/>
      <c r="T6" s="579" t="s">
        <v>362</v>
      </c>
      <c r="U6" s="578"/>
      <c r="V6" s="281"/>
      <c r="W6" s="285"/>
    </row>
    <row r="7" spans="1:23" ht="15">
      <c r="A7" s="285"/>
      <c r="B7" s="285"/>
      <c r="C7" s="285"/>
      <c r="D7" s="580"/>
      <c r="E7" s="580"/>
      <c r="F7" s="580"/>
      <c r="G7" s="580"/>
      <c r="H7" s="580"/>
      <c r="I7" s="580"/>
      <c r="J7" s="580"/>
      <c r="K7" s="580"/>
      <c r="L7" s="580"/>
      <c r="M7" s="580"/>
      <c r="N7" s="580"/>
      <c r="O7" s="580"/>
      <c r="P7" s="580"/>
      <c r="Q7" s="581"/>
      <c r="R7" s="18"/>
      <c r="S7" s="582"/>
      <c r="T7" s="578"/>
      <c r="U7" s="578"/>
      <c r="V7" s="281"/>
      <c r="W7" s="285"/>
    </row>
    <row r="8" spans="1:23" ht="15">
      <c r="A8" s="285"/>
      <c r="B8" s="285"/>
      <c r="C8" s="285"/>
      <c r="D8" s="530" t="s">
        <v>335</v>
      </c>
      <c r="E8" s="530" t="s">
        <v>334</v>
      </c>
      <c r="F8" s="530" t="s">
        <v>336</v>
      </c>
      <c r="G8" s="530" t="s">
        <v>337</v>
      </c>
      <c r="H8" s="530" t="s">
        <v>338</v>
      </c>
      <c r="I8" s="530" t="s">
        <v>225</v>
      </c>
      <c r="J8" s="530" t="s">
        <v>339</v>
      </c>
      <c r="K8" s="530" t="s">
        <v>340</v>
      </c>
      <c r="L8" s="530" t="s">
        <v>341</v>
      </c>
      <c r="M8" s="530" t="s">
        <v>342</v>
      </c>
      <c r="N8" s="530" t="s">
        <v>343</v>
      </c>
      <c r="O8" s="530" t="s">
        <v>344</v>
      </c>
      <c r="P8" s="530" t="s">
        <v>335</v>
      </c>
      <c r="Q8" s="583"/>
      <c r="R8" s="881" t="s">
        <v>269</v>
      </c>
      <c r="S8" s="881"/>
      <c r="T8" s="529" t="s">
        <v>121</v>
      </c>
      <c r="U8" s="529"/>
      <c r="V8" s="281"/>
      <c r="W8" s="285"/>
    </row>
    <row r="9" spans="1:23" ht="15">
      <c r="A9" s="282" t="s">
        <v>13</v>
      </c>
      <c r="B9" s="244" t="s">
        <v>12</v>
      </c>
      <c r="C9" s="244"/>
      <c r="D9" s="531">
        <v>2022</v>
      </c>
      <c r="E9" s="531">
        <v>2023</v>
      </c>
      <c r="F9" s="531">
        <f>E9</f>
        <v>2023</v>
      </c>
      <c r="G9" s="531">
        <f t="shared" ref="G9:O9" si="0">F9</f>
        <v>2023</v>
      </c>
      <c r="H9" s="531">
        <f t="shared" si="0"/>
        <v>2023</v>
      </c>
      <c r="I9" s="531">
        <f t="shared" si="0"/>
        <v>2023</v>
      </c>
      <c r="J9" s="531">
        <f t="shared" si="0"/>
        <v>2023</v>
      </c>
      <c r="K9" s="531">
        <f t="shared" si="0"/>
        <v>2023</v>
      </c>
      <c r="L9" s="531">
        <f t="shared" si="0"/>
        <v>2023</v>
      </c>
      <c r="M9" s="531">
        <f t="shared" si="0"/>
        <v>2023</v>
      </c>
      <c r="N9" s="531">
        <f t="shared" si="0"/>
        <v>2023</v>
      </c>
      <c r="O9" s="531">
        <f t="shared" si="0"/>
        <v>2023</v>
      </c>
      <c r="P9" s="531">
        <f>O9</f>
        <v>2023</v>
      </c>
      <c r="Q9" s="584" t="s">
        <v>134</v>
      </c>
      <c r="R9" s="882" t="s">
        <v>133</v>
      </c>
      <c r="S9" s="882"/>
      <c r="T9" s="584" t="s">
        <v>3</v>
      </c>
      <c r="U9" s="584"/>
      <c r="V9" s="282" t="s">
        <v>24</v>
      </c>
      <c r="W9" s="285"/>
    </row>
    <row r="10" spans="1:23">
      <c r="A10" s="281"/>
      <c r="B10" s="285"/>
      <c r="C10" s="285"/>
      <c r="D10" s="285"/>
      <c r="E10" s="285"/>
      <c r="F10" s="285"/>
      <c r="G10" s="285"/>
      <c r="H10" s="285"/>
      <c r="I10" s="285"/>
      <c r="J10" s="285"/>
      <c r="K10" s="285"/>
      <c r="L10" s="285"/>
      <c r="M10" s="285"/>
      <c r="N10" s="285"/>
      <c r="O10" s="285"/>
      <c r="P10" s="285"/>
      <c r="Q10" s="454"/>
      <c r="R10" s="281"/>
      <c r="S10" s="585"/>
      <c r="T10" s="454"/>
      <c r="U10" s="454"/>
      <c r="V10" s="281"/>
      <c r="W10" s="285"/>
    </row>
    <row r="11" spans="1:23" ht="15">
      <c r="A11" s="97">
        <v>1</v>
      </c>
      <c r="B11" s="285" t="s">
        <v>268</v>
      </c>
      <c r="C11" s="586"/>
      <c r="D11" s="586"/>
      <c r="E11" s="586"/>
      <c r="F11" s="586"/>
      <c r="G11" s="586"/>
      <c r="H11" s="586"/>
      <c r="I11" s="586"/>
      <c r="J11" s="586"/>
      <c r="K11" s="586"/>
      <c r="L11" s="586"/>
      <c r="M11" s="586"/>
      <c r="N11" s="586"/>
      <c r="O11" s="586"/>
      <c r="P11" s="586"/>
      <c r="Q11" s="587"/>
      <c r="R11" s="281"/>
      <c r="S11" s="585"/>
      <c r="T11" s="454"/>
      <c r="U11" s="454"/>
      <c r="V11" s="280" t="s">
        <v>267</v>
      </c>
      <c r="W11" s="285"/>
    </row>
    <row r="12" spans="1:23">
      <c r="A12" s="97">
        <v>2</v>
      </c>
      <c r="B12" s="285"/>
      <c r="C12" s="588" t="s">
        <v>937</v>
      </c>
      <c r="D12" s="859">
        <v>744773.84966973984</v>
      </c>
      <c r="E12" s="859">
        <v>744397.40048326005</v>
      </c>
      <c r="F12" s="859">
        <v>744373.13597323</v>
      </c>
      <c r="G12" s="859">
        <v>737532.84182470001</v>
      </c>
      <c r="H12" s="859">
        <v>766154.83030246</v>
      </c>
      <c r="I12" s="859">
        <v>765882.98587039998</v>
      </c>
      <c r="J12" s="859">
        <v>752455.85776049003</v>
      </c>
      <c r="K12" s="859">
        <v>750706.22920046002</v>
      </c>
      <c r="L12" s="859">
        <v>769799.87086559995</v>
      </c>
      <c r="M12" s="859">
        <v>768921.11069203005</v>
      </c>
      <c r="N12" s="859">
        <v>769001.29102462996</v>
      </c>
      <c r="O12" s="859">
        <v>785318.56383007998</v>
      </c>
      <c r="P12" s="859">
        <v>788395.89790043002</v>
      </c>
      <c r="Q12" s="721">
        <f>AVERAGE(D12:P12)</f>
        <v>760593.37426134699</v>
      </c>
      <c r="R12" s="569"/>
      <c r="S12" s="589"/>
      <c r="T12" s="454"/>
      <c r="U12" s="454"/>
      <c r="V12" s="280"/>
      <c r="W12" s="285"/>
    </row>
    <row r="13" spans="1:23">
      <c r="A13" s="97">
        <v>3</v>
      </c>
      <c r="B13" s="285"/>
      <c r="C13" s="588" t="s">
        <v>938</v>
      </c>
      <c r="D13" s="859">
        <v>0</v>
      </c>
      <c r="E13" s="859">
        <v>0</v>
      </c>
      <c r="F13" s="859">
        <v>0</v>
      </c>
      <c r="G13" s="859">
        <v>0</v>
      </c>
      <c r="H13" s="859">
        <v>0</v>
      </c>
      <c r="I13" s="859">
        <v>0</v>
      </c>
      <c r="J13" s="859">
        <v>0</v>
      </c>
      <c r="K13" s="859">
        <v>0</v>
      </c>
      <c r="L13" s="859">
        <v>0</v>
      </c>
      <c r="M13" s="859">
        <v>0</v>
      </c>
      <c r="N13" s="859">
        <v>0</v>
      </c>
      <c r="O13" s="859">
        <v>0</v>
      </c>
      <c r="P13" s="859">
        <v>0</v>
      </c>
      <c r="Q13" s="721">
        <f>AVERAGE(D13:P13)</f>
        <v>0</v>
      </c>
      <c r="R13" s="591"/>
      <c r="S13" s="589"/>
      <c r="T13" s="454"/>
      <c r="U13" s="454"/>
      <c r="V13" s="280"/>
      <c r="W13" s="285"/>
    </row>
    <row r="14" spans="1:23">
      <c r="A14" s="97">
        <v>4</v>
      </c>
      <c r="B14" s="285"/>
      <c r="C14" s="592" t="s">
        <v>939</v>
      </c>
      <c r="D14" s="859">
        <v>89100.909502502909</v>
      </c>
      <c r="E14" s="859">
        <v>92818.923411161799</v>
      </c>
      <c r="F14" s="859">
        <v>92818.923411161799</v>
      </c>
      <c r="G14" s="859">
        <v>92818.923411161799</v>
      </c>
      <c r="H14" s="859">
        <v>92818.923411161799</v>
      </c>
      <c r="I14" s="859">
        <v>92818.923411161799</v>
      </c>
      <c r="J14" s="859">
        <v>92818.923411161799</v>
      </c>
      <c r="K14" s="859">
        <v>92818.923411161799</v>
      </c>
      <c r="L14" s="859">
        <v>92818.923411161799</v>
      </c>
      <c r="M14" s="859">
        <v>92818.923411161799</v>
      </c>
      <c r="N14" s="859">
        <v>92818.923411161799</v>
      </c>
      <c r="O14" s="859">
        <v>92818.923411161799</v>
      </c>
      <c r="P14" s="859">
        <v>101617.040865263</v>
      </c>
      <c r="Q14" s="721">
        <f>AVERAGE(D14:P14)</f>
        <v>93209.700606965023</v>
      </c>
      <c r="R14" s="591"/>
      <c r="S14" s="589"/>
      <c r="T14" s="454"/>
      <c r="U14" s="454"/>
      <c r="V14" s="280"/>
      <c r="W14" s="285"/>
    </row>
    <row r="15" spans="1:23">
      <c r="A15" s="97">
        <v>5</v>
      </c>
      <c r="B15" s="285"/>
      <c r="C15" s="425" t="s">
        <v>940</v>
      </c>
      <c r="D15" s="859">
        <v>471187.39467887988</v>
      </c>
      <c r="E15" s="859">
        <v>475149.06900263001</v>
      </c>
      <c r="F15" s="859">
        <v>479110.74332637998</v>
      </c>
      <c r="G15" s="859">
        <v>483072.41765013</v>
      </c>
      <c r="H15" s="859">
        <v>487034.09197388001</v>
      </c>
      <c r="I15" s="859">
        <v>490995.76629762998</v>
      </c>
      <c r="J15" s="859">
        <v>494957.44062138</v>
      </c>
      <c r="K15" s="859">
        <v>461045.26994512998</v>
      </c>
      <c r="L15" s="859">
        <v>465006.94426888</v>
      </c>
      <c r="M15" s="859">
        <v>468968.61859263002</v>
      </c>
      <c r="N15" s="859">
        <v>472930.29291637999</v>
      </c>
      <c r="O15" s="859">
        <v>476891.96724013</v>
      </c>
      <c r="P15" s="859">
        <v>480853.64156388002</v>
      </c>
      <c r="Q15" s="721">
        <f>AVERAGE(D15:P15)</f>
        <v>477477.2044675338</v>
      </c>
      <c r="R15" s="285"/>
      <c r="S15" s="285"/>
      <c r="T15" s="454"/>
      <c r="U15" s="454"/>
      <c r="V15" s="280"/>
      <c r="W15" s="285"/>
    </row>
    <row r="16" spans="1:23">
      <c r="A16" s="97">
        <v>6</v>
      </c>
      <c r="B16" s="285"/>
      <c r="C16" s="425" t="s">
        <v>941</v>
      </c>
      <c r="D16" s="425"/>
      <c r="E16" s="425"/>
      <c r="F16" s="425"/>
      <c r="G16" s="425"/>
      <c r="H16" s="425"/>
      <c r="I16" s="425"/>
      <c r="J16" s="425"/>
      <c r="K16" s="425"/>
      <c r="L16" s="425"/>
      <c r="M16" s="425"/>
      <c r="N16" s="425"/>
      <c r="O16" s="425"/>
      <c r="P16" s="425"/>
      <c r="Q16" s="593"/>
      <c r="R16" s="281"/>
      <c r="S16" s="585"/>
      <c r="T16" s="454"/>
      <c r="U16" s="454"/>
      <c r="V16" s="280"/>
      <c r="W16" s="285"/>
    </row>
    <row r="17" spans="1:23">
      <c r="A17" s="97">
        <v>7</v>
      </c>
      <c r="B17" s="285"/>
      <c r="C17" s="425" t="s">
        <v>941</v>
      </c>
      <c r="D17" s="425"/>
      <c r="E17" s="425"/>
      <c r="F17" s="425"/>
      <c r="G17" s="425"/>
      <c r="H17" s="425"/>
      <c r="I17" s="425"/>
      <c r="J17" s="425"/>
      <c r="K17" s="425"/>
      <c r="L17" s="425"/>
      <c r="M17" s="425"/>
      <c r="N17" s="425"/>
      <c r="O17" s="425"/>
      <c r="P17" s="425"/>
      <c r="Q17" s="593"/>
      <c r="R17" s="281"/>
      <c r="S17" s="585"/>
      <c r="T17" s="454"/>
      <c r="U17" s="454"/>
      <c r="V17" s="280"/>
      <c r="W17" s="285"/>
    </row>
    <row r="18" spans="1:23">
      <c r="A18" s="97">
        <v>8</v>
      </c>
      <c r="B18" s="285"/>
      <c r="C18" s="425" t="s">
        <v>941</v>
      </c>
      <c r="D18" s="425"/>
      <c r="E18" s="425"/>
      <c r="F18" s="425"/>
      <c r="G18" s="425"/>
      <c r="H18" s="425"/>
      <c r="I18" s="425"/>
      <c r="J18" s="425"/>
      <c r="K18" s="425"/>
      <c r="L18" s="425"/>
      <c r="M18" s="425"/>
      <c r="N18" s="425"/>
      <c r="O18" s="425"/>
      <c r="P18" s="425"/>
      <c r="Q18" s="593"/>
      <c r="R18" s="281"/>
      <c r="S18" s="585"/>
      <c r="T18" s="454"/>
      <c r="U18" s="454"/>
      <c r="V18" s="280"/>
      <c r="W18" s="285"/>
    </row>
    <row r="19" spans="1:23">
      <c r="A19" s="97">
        <v>9</v>
      </c>
      <c r="B19" s="285"/>
      <c r="C19" s="425" t="s">
        <v>941</v>
      </c>
      <c r="D19" s="425"/>
      <c r="E19" s="425"/>
      <c r="F19" s="425"/>
      <c r="G19" s="425"/>
      <c r="H19" s="425"/>
      <c r="I19" s="425"/>
      <c r="J19" s="425"/>
      <c r="K19" s="425"/>
      <c r="L19" s="425"/>
      <c r="M19" s="425"/>
      <c r="N19" s="425"/>
      <c r="O19" s="425"/>
      <c r="P19" s="425"/>
      <c r="Q19" s="593"/>
      <c r="R19" s="281"/>
      <c r="S19" s="585"/>
      <c r="T19" s="454"/>
      <c r="U19" s="454"/>
      <c r="V19" s="280"/>
      <c r="W19" s="285"/>
    </row>
    <row r="20" spans="1:23">
      <c r="A20" s="97">
        <v>10</v>
      </c>
      <c r="B20" s="285"/>
      <c r="C20" s="425" t="s">
        <v>941</v>
      </c>
      <c r="D20" s="425"/>
      <c r="E20" s="425"/>
      <c r="F20" s="425"/>
      <c r="G20" s="425"/>
      <c r="H20" s="425"/>
      <c r="I20" s="425"/>
      <c r="J20" s="425"/>
      <c r="K20" s="425"/>
      <c r="L20" s="425"/>
      <c r="M20" s="425"/>
      <c r="N20" s="425"/>
      <c r="O20" s="425"/>
      <c r="P20" s="425"/>
      <c r="Q20" s="568"/>
      <c r="R20" s="281"/>
      <c r="S20" s="585"/>
      <c r="T20" s="454"/>
      <c r="U20" s="454"/>
      <c r="V20" s="280"/>
      <c r="W20" s="285"/>
    </row>
    <row r="21" spans="1:23">
      <c r="A21" s="97">
        <v>11</v>
      </c>
      <c r="B21" s="285"/>
      <c r="C21" s="425" t="s">
        <v>941</v>
      </c>
      <c r="D21" s="425"/>
      <c r="E21" s="425"/>
      <c r="F21" s="425"/>
      <c r="G21" s="425"/>
      <c r="H21" s="425"/>
      <c r="I21" s="425"/>
      <c r="J21" s="425"/>
      <c r="K21" s="425"/>
      <c r="L21" s="425"/>
      <c r="M21" s="425"/>
      <c r="N21" s="425"/>
      <c r="O21" s="425"/>
      <c r="P21" s="425"/>
      <c r="Q21" s="568"/>
      <c r="R21" s="281"/>
      <c r="S21" s="585"/>
      <c r="T21" s="454"/>
      <c r="U21" s="454"/>
      <c r="V21" s="280"/>
      <c r="W21" s="285"/>
    </row>
    <row r="22" spans="1:23" s="285" customFormat="1" ht="14.45" customHeight="1">
      <c r="A22" s="97">
        <v>12</v>
      </c>
      <c r="C22" s="594"/>
      <c r="D22" s="594"/>
      <c r="E22" s="594"/>
      <c r="F22" s="594"/>
      <c r="G22" s="594"/>
      <c r="H22" s="594"/>
      <c r="I22" s="594"/>
      <c r="J22" s="594"/>
      <c r="K22" s="594"/>
      <c r="L22" s="594"/>
      <c r="M22" s="594"/>
      <c r="N22" s="594"/>
      <c r="O22" s="594"/>
      <c r="P22" s="594"/>
      <c r="Q22" s="565">
        <f>SUM(Q12:Q21)</f>
        <v>1331280.2793358457</v>
      </c>
      <c r="R22" s="595" t="s">
        <v>612</v>
      </c>
      <c r="S22" s="596">
        <f>'Exhibit 6'!$D$61</f>
        <v>0.10661366484685977</v>
      </c>
      <c r="T22" s="565">
        <f>Q22*S22</f>
        <v>141932.66951834571</v>
      </c>
      <c r="U22" s="454"/>
      <c r="V22" s="280"/>
    </row>
    <row r="23" spans="1:23" s="285" customFormat="1">
      <c r="A23" s="97">
        <v>13</v>
      </c>
      <c r="B23" s="285" t="s">
        <v>942</v>
      </c>
      <c r="C23" s="722"/>
      <c r="D23" s="594"/>
      <c r="E23" s="594"/>
      <c r="F23" s="594"/>
      <c r="G23" s="594"/>
      <c r="H23" s="594"/>
      <c r="I23" s="594"/>
      <c r="J23" s="594"/>
      <c r="K23" s="594"/>
      <c r="L23" s="594"/>
      <c r="M23" s="594"/>
      <c r="N23" s="594"/>
      <c r="O23" s="594"/>
      <c r="P23" s="594"/>
      <c r="Q23" s="567"/>
      <c r="R23" s="281"/>
      <c r="S23" s="585"/>
      <c r="T23" s="454"/>
      <c r="U23" s="454"/>
      <c r="V23" s="280"/>
    </row>
    <row r="24" spans="1:23">
      <c r="A24" s="97">
        <v>14</v>
      </c>
      <c r="B24" s="285"/>
      <c r="C24" s="425" t="s">
        <v>943</v>
      </c>
      <c r="D24" s="859">
        <v>289826.5704388413</v>
      </c>
      <c r="E24" s="859">
        <v>0</v>
      </c>
      <c r="F24" s="859">
        <v>0</v>
      </c>
      <c r="G24" s="859">
        <v>0</v>
      </c>
      <c r="H24" s="859">
        <v>0</v>
      </c>
      <c r="I24" s="859">
        <v>0</v>
      </c>
      <c r="J24" s="859">
        <v>0</v>
      </c>
      <c r="K24" s="859">
        <v>0</v>
      </c>
      <c r="L24" s="859">
        <v>0</v>
      </c>
      <c r="M24" s="859">
        <v>0</v>
      </c>
      <c r="N24" s="859">
        <v>0</v>
      </c>
      <c r="O24" s="859">
        <v>0</v>
      </c>
      <c r="P24" s="859">
        <v>0</v>
      </c>
      <c r="Q24" s="721">
        <f>AVERAGE(D24:P24)</f>
        <v>22294.351572218562</v>
      </c>
      <c r="R24" s="281"/>
      <c r="S24" s="585"/>
      <c r="T24" s="454"/>
      <c r="U24" s="454"/>
      <c r="V24" s="280"/>
      <c r="W24" s="285"/>
    </row>
    <row r="25" spans="1:23">
      <c r="A25" s="97">
        <v>15</v>
      </c>
      <c r="B25" s="285"/>
      <c r="C25" s="425" t="s">
        <v>944</v>
      </c>
      <c r="D25" s="859">
        <v>420622.99491199793</v>
      </c>
      <c r="E25" s="859">
        <v>0</v>
      </c>
      <c r="F25" s="859">
        <v>0</v>
      </c>
      <c r="G25" s="859">
        <v>0</v>
      </c>
      <c r="H25" s="859">
        <v>0</v>
      </c>
      <c r="I25" s="859">
        <v>0</v>
      </c>
      <c r="J25" s="859">
        <v>0</v>
      </c>
      <c r="K25" s="859">
        <v>0</v>
      </c>
      <c r="L25" s="859">
        <v>0</v>
      </c>
      <c r="M25" s="859">
        <v>0</v>
      </c>
      <c r="N25" s="859">
        <v>0</v>
      </c>
      <c r="O25" s="859">
        <v>0</v>
      </c>
      <c r="P25" s="859">
        <v>0</v>
      </c>
      <c r="Q25" s="721">
        <f>AVERAGE(D25:P25)</f>
        <v>32355.614993230611</v>
      </c>
      <c r="R25" s="281"/>
      <c r="S25" s="585"/>
      <c r="T25" s="454"/>
      <c r="U25" s="454"/>
      <c r="V25" s="280"/>
      <c r="W25" s="285"/>
    </row>
    <row r="26" spans="1:23">
      <c r="A26" s="97">
        <v>16</v>
      </c>
      <c r="B26" s="285"/>
      <c r="C26" s="425" t="s">
        <v>941</v>
      </c>
      <c r="D26" s="425"/>
      <c r="E26" s="425"/>
      <c r="F26" s="425"/>
      <c r="G26" s="425"/>
      <c r="H26" s="425"/>
      <c r="I26" s="425"/>
      <c r="J26" s="425"/>
      <c r="K26" s="425"/>
      <c r="L26" s="425"/>
      <c r="M26" s="425"/>
      <c r="N26" s="425"/>
      <c r="O26" s="425"/>
      <c r="P26" s="425"/>
      <c r="Q26" s="568"/>
      <c r="R26" s="281"/>
      <c r="S26" s="585"/>
      <c r="T26" s="454"/>
      <c r="U26" s="454"/>
      <c r="V26" s="280"/>
      <c r="W26" s="285"/>
    </row>
    <row r="27" spans="1:23">
      <c r="A27" s="97">
        <v>17</v>
      </c>
      <c r="B27" s="285"/>
      <c r="C27" s="425" t="s">
        <v>941</v>
      </c>
      <c r="D27" s="425"/>
      <c r="E27" s="425"/>
      <c r="F27" s="425"/>
      <c r="G27" s="425"/>
      <c r="H27" s="425"/>
      <c r="I27" s="425"/>
      <c r="J27" s="425"/>
      <c r="K27" s="425"/>
      <c r="L27" s="425"/>
      <c r="M27" s="425"/>
      <c r="N27" s="425"/>
      <c r="O27" s="425"/>
      <c r="P27" s="425"/>
      <c r="Q27" s="568"/>
      <c r="R27" s="281"/>
      <c r="S27" s="585"/>
      <c r="T27" s="454"/>
      <c r="U27" s="454"/>
      <c r="V27" s="280"/>
      <c r="W27" s="285"/>
    </row>
    <row r="28" spans="1:23">
      <c r="A28" s="97">
        <v>18</v>
      </c>
      <c r="B28" s="285"/>
      <c r="C28" s="425" t="s">
        <v>941</v>
      </c>
      <c r="D28" s="425"/>
      <c r="E28" s="425"/>
      <c r="F28" s="425"/>
      <c r="G28" s="425"/>
      <c r="H28" s="425"/>
      <c r="I28" s="425"/>
      <c r="J28" s="425"/>
      <c r="K28" s="425"/>
      <c r="L28" s="425"/>
      <c r="M28" s="425"/>
      <c r="N28" s="425"/>
      <c r="O28" s="425"/>
      <c r="P28" s="425"/>
      <c r="Q28" s="568"/>
      <c r="R28" s="281"/>
      <c r="S28" s="585"/>
      <c r="T28" s="454"/>
      <c r="U28" s="454"/>
      <c r="V28" s="280"/>
      <c r="W28" s="285"/>
    </row>
    <row r="29" spans="1:23">
      <c r="A29" s="97">
        <v>19</v>
      </c>
      <c r="B29" s="285"/>
      <c r="C29" s="425" t="s">
        <v>941</v>
      </c>
      <c r="D29" s="425"/>
      <c r="E29" s="425"/>
      <c r="F29" s="425"/>
      <c r="G29" s="425"/>
      <c r="H29" s="425"/>
      <c r="I29" s="425"/>
      <c r="J29" s="425"/>
      <c r="K29" s="425"/>
      <c r="L29" s="425"/>
      <c r="M29" s="425"/>
      <c r="N29" s="425"/>
      <c r="O29" s="425"/>
      <c r="P29" s="425"/>
      <c r="Q29" s="568"/>
      <c r="R29" s="281"/>
      <c r="S29" s="585"/>
      <c r="T29" s="454"/>
      <c r="U29" s="454"/>
      <c r="V29" s="280"/>
      <c r="W29" s="285"/>
    </row>
    <row r="30" spans="1:23">
      <c r="A30" s="97">
        <v>20</v>
      </c>
      <c r="B30" s="285"/>
      <c r="C30" s="425" t="s">
        <v>941</v>
      </c>
      <c r="D30" s="425"/>
      <c r="E30" s="425"/>
      <c r="F30" s="425"/>
      <c r="G30" s="425"/>
      <c r="H30" s="425"/>
      <c r="I30" s="425"/>
      <c r="J30" s="425"/>
      <c r="K30" s="425"/>
      <c r="L30" s="425"/>
      <c r="M30" s="425"/>
      <c r="N30" s="425"/>
      <c r="O30" s="425"/>
      <c r="P30" s="425"/>
      <c r="Q30" s="568"/>
      <c r="R30" s="281"/>
      <c r="S30" s="585"/>
      <c r="T30" s="454"/>
      <c r="U30" s="454"/>
      <c r="V30" s="280"/>
      <c r="W30" s="285"/>
    </row>
    <row r="31" spans="1:23">
      <c r="A31" s="97">
        <v>21</v>
      </c>
      <c r="B31" s="285"/>
      <c r="C31" s="425" t="s">
        <v>941</v>
      </c>
      <c r="D31" s="425"/>
      <c r="E31" s="425"/>
      <c r="F31" s="425"/>
      <c r="G31" s="425"/>
      <c r="H31" s="425"/>
      <c r="I31" s="425"/>
      <c r="J31" s="425"/>
      <c r="K31" s="425"/>
      <c r="L31" s="425"/>
      <c r="M31" s="425"/>
      <c r="N31" s="425"/>
      <c r="O31" s="425"/>
      <c r="P31" s="425"/>
      <c r="Q31" s="568"/>
      <c r="R31" s="281"/>
      <c r="S31" s="585"/>
      <c r="T31" s="454"/>
      <c r="U31" s="454"/>
      <c r="V31" s="280"/>
      <c r="W31" s="285"/>
    </row>
    <row r="32" spans="1:23">
      <c r="A32" s="97">
        <v>22</v>
      </c>
      <c r="B32" s="285"/>
      <c r="C32" s="425" t="s">
        <v>941</v>
      </c>
      <c r="D32" s="425"/>
      <c r="E32" s="425"/>
      <c r="F32" s="425"/>
      <c r="G32" s="425"/>
      <c r="H32" s="425"/>
      <c r="I32" s="425"/>
      <c r="J32" s="425"/>
      <c r="K32" s="425"/>
      <c r="L32" s="425"/>
      <c r="M32" s="425"/>
      <c r="N32" s="425"/>
      <c r="O32" s="425"/>
      <c r="P32" s="425"/>
      <c r="Q32" s="568"/>
      <c r="R32" s="281"/>
      <c r="S32" s="585"/>
      <c r="T32" s="454"/>
      <c r="U32" s="454"/>
      <c r="V32" s="280"/>
      <c r="W32" s="285"/>
    </row>
    <row r="33" spans="1:23">
      <c r="A33" s="97">
        <v>23</v>
      </c>
      <c r="B33" s="285"/>
      <c r="C33" s="425" t="s">
        <v>941</v>
      </c>
      <c r="D33" s="425"/>
      <c r="E33" s="425"/>
      <c r="F33" s="425"/>
      <c r="G33" s="425"/>
      <c r="H33" s="425"/>
      <c r="I33" s="425"/>
      <c r="J33" s="425"/>
      <c r="K33" s="425"/>
      <c r="L33" s="425"/>
      <c r="M33" s="425"/>
      <c r="N33" s="425"/>
      <c r="O33" s="425"/>
      <c r="P33" s="425"/>
      <c r="Q33" s="568"/>
      <c r="R33" s="281"/>
      <c r="S33" s="585"/>
      <c r="T33" s="454"/>
      <c r="U33" s="454"/>
      <c r="V33" s="280"/>
      <c r="W33" s="285"/>
    </row>
    <row r="34" spans="1:23" s="285" customFormat="1" ht="14.45" customHeight="1">
      <c r="A34" s="97">
        <v>24</v>
      </c>
      <c r="C34" s="594"/>
      <c r="D34" s="594"/>
      <c r="E34" s="594"/>
      <c r="F34" s="594"/>
      <c r="G34" s="594"/>
      <c r="H34" s="594"/>
      <c r="I34" s="594"/>
      <c r="J34" s="594"/>
      <c r="K34" s="594"/>
      <c r="L34" s="594"/>
      <c r="M34" s="594"/>
      <c r="N34" s="594"/>
      <c r="O34" s="594"/>
      <c r="P34" s="594"/>
      <c r="Q34" s="565">
        <f>SUM(Q24:Q33)</f>
        <v>54649.966565449169</v>
      </c>
      <c r="R34" s="597" t="s">
        <v>613</v>
      </c>
      <c r="S34" s="596">
        <f>'Exhibit 6'!$D$51</f>
        <v>0.38245106475116397</v>
      </c>
      <c r="T34" s="565">
        <f>Q34*S34</f>
        <v>20900.937901571546</v>
      </c>
      <c r="U34" s="454"/>
      <c r="V34" s="280"/>
    </row>
    <row r="35" spans="1:23" s="285" customFormat="1">
      <c r="A35" s="97">
        <v>25</v>
      </c>
      <c r="B35" s="285" t="s">
        <v>945</v>
      </c>
      <c r="C35" s="594"/>
      <c r="D35" s="594"/>
      <c r="E35" s="594"/>
      <c r="F35" s="594"/>
      <c r="G35" s="594"/>
      <c r="H35" s="594"/>
      <c r="I35" s="594"/>
      <c r="J35" s="594"/>
      <c r="K35" s="594"/>
      <c r="L35" s="594"/>
      <c r="M35" s="594"/>
      <c r="N35" s="594"/>
      <c r="O35" s="594"/>
      <c r="P35" s="594"/>
      <c r="Q35" s="567"/>
      <c r="R35" s="281"/>
      <c r="S35" s="585"/>
      <c r="T35" s="454"/>
      <c r="U35" s="454"/>
      <c r="V35" s="280"/>
    </row>
    <row r="36" spans="1:23">
      <c r="A36" s="97">
        <v>26</v>
      </c>
      <c r="B36" s="285"/>
      <c r="C36" s="425" t="s">
        <v>946</v>
      </c>
      <c r="D36" s="859">
        <v>66275.87616461172</v>
      </c>
      <c r="E36" s="859">
        <v>62034.693287843998</v>
      </c>
      <c r="F36" s="859">
        <v>62034.693287843998</v>
      </c>
      <c r="G36" s="859">
        <v>62034.693287843998</v>
      </c>
      <c r="H36" s="859">
        <v>62034.693287843998</v>
      </c>
      <c r="I36" s="859">
        <v>62034.693287843998</v>
      </c>
      <c r="J36" s="859">
        <v>62034.693287843998</v>
      </c>
      <c r="K36" s="859">
        <v>62034.693287843998</v>
      </c>
      <c r="L36" s="859">
        <v>62034.693287843998</v>
      </c>
      <c r="M36" s="859">
        <v>62034.693287843998</v>
      </c>
      <c r="N36" s="859">
        <v>62034.693287843998</v>
      </c>
      <c r="O36" s="859">
        <v>62034.693287843998</v>
      </c>
      <c r="P36" s="859">
        <v>62034.693287843998</v>
      </c>
      <c r="Q36" s="721">
        <f>AVERAGE(D36:P36)</f>
        <v>62360.938124518427</v>
      </c>
      <c r="R36" s="281"/>
      <c r="S36" s="585"/>
      <c r="T36" s="454"/>
      <c r="U36" s="454"/>
      <c r="V36" s="280"/>
      <c r="W36" s="285"/>
    </row>
    <row r="37" spans="1:23">
      <c r="A37" s="97">
        <v>27</v>
      </c>
      <c r="B37" s="285"/>
      <c r="C37" s="425" t="s">
        <v>947</v>
      </c>
      <c r="D37" s="859">
        <v>135886.04401129196</v>
      </c>
      <c r="E37" s="859">
        <v>769878</v>
      </c>
      <c r="F37" s="859">
        <v>783628</v>
      </c>
      <c r="G37" s="859">
        <v>797378</v>
      </c>
      <c r="H37" s="859">
        <v>811128</v>
      </c>
      <c r="I37" s="859">
        <v>824878</v>
      </c>
      <c r="J37" s="859">
        <v>838628</v>
      </c>
      <c r="K37" s="859">
        <v>852378</v>
      </c>
      <c r="L37" s="859">
        <v>866128</v>
      </c>
      <c r="M37" s="859">
        <v>879878</v>
      </c>
      <c r="N37" s="859">
        <v>893628</v>
      </c>
      <c r="O37" s="859">
        <v>1398032</v>
      </c>
      <c r="P37" s="859">
        <v>1389979</v>
      </c>
      <c r="Q37" s="721">
        <f>AVERAGE(D37:P37)</f>
        <v>864725.15723163774</v>
      </c>
      <c r="R37" s="281"/>
      <c r="S37" s="585"/>
      <c r="T37" s="454"/>
      <c r="U37" s="454"/>
      <c r="V37" s="280"/>
      <c r="W37" s="285"/>
    </row>
    <row r="38" spans="1:23">
      <c r="A38" s="97">
        <v>28</v>
      </c>
      <c r="B38" s="285"/>
      <c r="C38" s="425" t="s">
        <v>941</v>
      </c>
      <c r="D38" s="425"/>
      <c r="E38" s="425"/>
      <c r="F38" s="425"/>
      <c r="G38" s="425"/>
      <c r="H38" s="425"/>
      <c r="I38" s="425"/>
      <c r="J38" s="425"/>
      <c r="K38" s="425"/>
      <c r="L38" s="425"/>
      <c r="M38" s="425"/>
      <c r="N38" s="425"/>
      <c r="O38" s="425"/>
      <c r="P38" s="425"/>
      <c r="Q38" s="568"/>
      <c r="R38" s="281"/>
      <c r="S38" s="585"/>
      <c r="T38" s="454"/>
      <c r="U38" s="454"/>
      <c r="V38" s="280"/>
      <c r="W38" s="285"/>
    </row>
    <row r="39" spans="1:23">
      <c r="A39" s="97">
        <v>29</v>
      </c>
      <c r="B39" s="285"/>
      <c r="C39" s="425" t="s">
        <v>941</v>
      </c>
      <c r="D39" s="425"/>
      <c r="E39" s="425"/>
      <c r="F39" s="425"/>
      <c r="G39" s="425"/>
      <c r="H39" s="425"/>
      <c r="I39" s="425"/>
      <c r="J39" s="425"/>
      <c r="K39" s="425"/>
      <c r="L39" s="425"/>
      <c r="M39" s="425"/>
      <c r="N39" s="425"/>
      <c r="O39" s="425"/>
      <c r="P39" s="425"/>
      <c r="Q39" s="568"/>
      <c r="R39" s="281"/>
      <c r="S39" s="585"/>
      <c r="T39" s="454"/>
      <c r="U39" s="454"/>
      <c r="V39" s="280"/>
      <c r="W39" s="285"/>
    </row>
    <row r="40" spans="1:23">
      <c r="A40" s="97">
        <v>30</v>
      </c>
      <c r="B40" s="285"/>
      <c r="C40" s="425" t="s">
        <v>941</v>
      </c>
      <c r="D40" s="425"/>
      <c r="E40" s="425"/>
      <c r="F40" s="425"/>
      <c r="G40" s="425"/>
      <c r="H40" s="425"/>
      <c r="I40" s="425"/>
      <c r="J40" s="425"/>
      <c r="K40" s="425"/>
      <c r="L40" s="425"/>
      <c r="M40" s="425"/>
      <c r="N40" s="425"/>
      <c r="O40" s="425"/>
      <c r="P40" s="425"/>
      <c r="Q40" s="568"/>
      <c r="R40" s="281"/>
      <c r="S40" s="585"/>
      <c r="T40" s="454"/>
      <c r="U40" s="454"/>
      <c r="V40" s="280"/>
      <c r="W40" s="285"/>
    </row>
    <row r="41" spans="1:23">
      <c r="A41" s="97">
        <v>31</v>
      </c>
      <c r="B41" s="285"/>
      <c r="C41" s="425" t="s">
        <v>941</v>
      </c>
      <c r="D41" s="425"/>
      <c r="E41" s="425"/>
      <c r="F41" s="425"/>
      <c r="G41" s="425"/>
      <c r="H41" s="425"/>
      <c r="I41" s="425"/>
      <c r="J41" s="425"/>
      <c r="K41" s="425"/>
      <c r="L41" s="425"/>
      <c r="M41" s="425"/>
      <c r="N41" s="425"/>
      <c r="O41" s="425"/>
      <c r="P41" s="425"/>
      <c r="Q41" s="568"/>
      <c r="R41" s="281"/>
      <c r="S41" s="585"/>
      <c r="T41" s="454"/>
      <c r="U41" s="454"/>
      <c r="V41" s="280"/>
      <c r="W41" s="285"/>
    </row>
    <row r="42" spans="1:23">
      <c r="A42" s="97">
        <v>32</v>
      </c>
      <c r="B42" s="285"/>
      <c r="C42" s="425" t="s">
        <v>941</v>
      </c>
      <c r="D42" s="425"/>
      <c r="E42" s="425"/>
      <c r="F42" s="425"/>
      <c r="G42" s="425"/>
      <c r="H42" s="425"/>
      <c r="I42" s="425"/>
      <c r="J42" s="425"/>
      <c r="K42" s="425"/>
      <c r="L42" s="425"/>
      <c r="M42" s="425"/>
      <c r="N42" s="425"/>
      <c r="O42" s="425"/>
      <c r="P42" s="425"/>
      <c r="Q42" s="568"/>
      <c r="R42" s="281"/>
      <c r="S42" s="585"/>
      <c r="T42" s="454"/>
      <c r="U42" s="454"/>
      <c r="V42" s="280"/>
      <c r="W42" s="285"/>
    </row>
    <row r="43" spans="1:23">
      <c r="A43" s="97">
        <v>33</v>
      </c>
      <c r="B43" s="285"/>
      <c r="C43" s="425" t="s">
        <v>941</v>
      </c>
      <c r="D43" s="425"/>
      <c r="E43" s="425"/>
      <c r="F43" s="425"/>
      <c r="G43" s="425"/>
      <c r="H43" s="425"/>
      <c r="I43" s="425"/>
      <c r="J43" s="425"/>
      <c r="K43" s="425"/>
      <c r="L43" s="425"/>
      <c r="M43" s="425"/>
      <c r="N43" s="425"/>
      <c r="O43" s="425"/>
      <c r="P43" s="425"/>
      <c r="Q43" s="568"/>
      <c r="R43" s="281"/>
      <c r="S43" s="585"/>
      <c r="T43" s="454"/>
      <c r="U43" s="454"/>
      <c r="V43" s="280"/>
      <c r="W43" s="285"/>
    </row>
    <row r="44" spans="1:23">
      <c r="A44" s="97">
        <v>34</v>
      </c>
      <c r="B44" s="285"/>
      <c r="C44" s="425" t="s">
        <v>941</v>
      </c>
      <c r="D44" s="425"/>
      <c r="E44" s="425"/>
      <c r="F44" s="425"/>
      <c r="G44" s="425"/>
      <c r="H44" s="425"/>
      <c r="I44" s="425"/>
      <c r="J44" s="425"/>
      <c r="K44" s="425"/>
      <c r="L44" s="425"/>
      <c r="M44" s="425"/>
      <c r="N44" s="425"/>
      <c r="O44" s="425"/>
      <c r="P44" s="425"/>
      <c r="Q44" s="568"/>
      <c r="R44" s="281"/>
      <c r="S44" s="585"/>
      <c r="T44" s="454"/>
      <c r="U44" s="454"/>
      <c r="V44" s="280"/>
      <c r="W44" s="285"/>
    </row>
    <row r="45" spans="1:23">
      <c r="A45" s="97">
        <v>35</v>
      </c>
      <c r="B45" s="285"/>
      <c r="C45" s="425" t="s">
        <v>941</v>
      </c>
      <c r="D45" s="425"/>
      <c r="E45" s="425"/>
      <c r="F45" s="425"/>
      <c r="G45" s="425"/>
      <c r="H45" s="425"/>
      <c r="I45" s="425"/>
      <c r="J45" s="425"/>
      <c r="K45" s="425"/>
      <c r="L45" s="425"/>
      <c r="M45" s="425"/>
      <c r="N45" s="425"/>
      <c r="O45" s="425"/>
      <c r="P45" s="425"/>
      <c r="Q45" s="568"/>
      <c r="R45" s="281"/>
      <c r="S45" s="585"/>
      <c r="T45" s="454"/>
      <c r="U45" s="454"/>
      <c r="V45" s="280"/>
      <c r="W45" s="285"/>
    </row>
    <row r="46" spans="1:23" s="285" customFormat="1" ht="14.45" customHeight="1">
      <c r="A46" s="97">
        <v>36</v>
      </c>
      <c r="C46" s="594"/>
      <c r="D46" s="594"/>
      <c r="E46" s="594"/>
      <c r="F46" s="594"/>
      <c r="G46" s="594"/>
      <c r="H46" s="594"/>
      <c r="I46" s="594"/>
      <c r="J46" s="594"/>
      <c r="K46" s="594"/>
      <c r="L46" s="594"/>
      <c r="M46" s="594"/>
      <c r="N46" s="594"/>
      <c r="O46" s="594"/>
      <c r="P46" s="594"/>
      <c r="Q46" s="565">
        <f>SUM(Q36:Q45)</f>
        <v>927086.09535615612</v>
      </c>
      <c r="R46" s="597" t="s">
        <v>614</v>
      </c>
      <c r="S46" s="596">
        <f>'Exhibit 6'!$D$55</f>
        <v>0.32546198739284038</v>
      </c>
      <c r="T46" s="565">
        <f>Q46*S46</f>
        <v>301731.2830788829</v>
      </c>
      <c r="U46" s="454"/>
      <c r="V46" s="280"/>
    </row>
    <row r="47" spans="1:23">
      <c r="A47" s="97">
        <v>37</v>
      </c>
      <c r="B47" s="285"/>
      <c r="C47" s="598" t="s">
        <v>119</v>
      </c>
      <c r="D47" s="598"/>
      <c r="E47" s="598"/>
      <c r="F47" s="598"/>
      <c r="G47" s="598"/>
      <c r="H47" s="598"/>
      <c r="I47" s="598"/>
      <c r="J47" s="598"/>
      <c r="K47" s="598"/>
      <c r="L47" s="598"/>
      <c r="M47" s="598"/>
      <c r="N47" s="598"/>
      <c r="O47" s="598"/>
      <c r="P47" s="598"/>
      <c r="Q47" s="599"/>
      <c r="R47" s="263"/>
      <c r="S47" s="600"/>
      <c r="T47" s="612">
        <f>SUM(T22,T34,T46)</f>
        <v>464564.89049880014</v>
      </c>
      <c r="U47" s="567"/>
      <c r="V47" s="280" t="s">
        <v>615</v>
      </c>
      <c r="W47" s="285"/>
    </row>
    <row r="48" spans="1:23">
      <c r="A48" s="97">
        <v>38</v>
      </c>
      <c r="B48" s="285"/>
      <c r="C48" s="285"/>
      <c r="D48" s="285"/>
      <c r="E48" s="285"/>
      <c r="F48" s="285"/>
      <c r="G48" s="285"/>
      <c r="H48" s="285"/>
      <c r="I48" s="285"/>
      <c r="J48" s="285"/>
      <c r="K48" s="285"/>
      <c r="L48" s="285"/>
      <c r="M48" s="285"/>
      <c r="N48" s="285"/>
      <c r="O48" s="285"/>
      <c r="P48" s="285"/>
      <c r="Q48" s="567"/>
      <c r="R48" s="281"/>
      <c r="S48" s="601"/>
      <c r="T48" s="567"/>
      <c r="U48" s="567"/>
      <c r="V48" s="280"/>
      <c r="W48" s="285"/>
    </row>
    <row r="49" spans="1:36">
      <c r="A49" s="97">
        <v>39</v>
      </c>
      <c r="B49" s="285" t="s">
        <v>266</v>
      </c>
      <c r="C49" s="285"/>
      <c r="D49" s="285"/>
      <c r="E49" s="285"/>
      <c r="F49" s="285"/>
      <c r="G49" s="285"/>
      <c r="H49" s="285"/>
      <c r="I49" s="285"/>
      <c r="J49" s="285"/>
      <c r="K49" s="285"/>
      <c r="L49" s="285"/>
      <c r="M49" s="285"/>
      <c r="N49" s="285"/>
      <c r="O49" s="285"/>
      <c r="P49" s="285"/>
      <c r="Q49" s="454"/>
      <c r="R49" s="281"/>
      <c r="S49" s="585"/>
      <c r="T49" s="454"/>
      <c r="U49" s="454"/>
      <c r="V49" s="280" t="s">
        <v>264</v>
      </c>
      <c r="W49" s="285"/>
    </row>
    <row r="50" spans="1:36">
      <c r="A50" s="97">
        <v>40</v>
      </c>
      <c r="B50" s="285"/>
      <c r="C50" s="425" t="s">
        <v>941</v>
      </c>
      <c r="D50" s="436"/>
      <c r="E50" s="436"/>
      <c r="F50" s="436"/>
      <c r="G50" s="436"/>
      <c r="H50" s="436"/>
      <c r="I50" s="436"/>
      <c r="J50" s="436"/>
      <c r="K50" s="436"/>
      <c r="L50" s="436"/>
      <c r="M50" s="436"/>
      <c r="N50" s="436"/>
      <c r="O50" s="436"/>
      <c r="P50" s="436"/>
      <c r="Q50" s="436"/>
      <c r="R50" s="569"/>
      <c r="S50" s="589"/>
      <c r="T50" s="454"/>
      <c r="U50" s="454"/>
      <c r="V50" s="280"/>
      <c r="W50" s="285"/>
    </row>
    <row r="51" spans="1:36">
      <c r="A51" s="97">
        <v>41</v>
      </c>
      <c r="B51" s="285"/>
      <c r="C51" s="425" t="s">
        <v>941</v>
      </c>
      <c r="D51" s="436"/>
      <c r="E51" s="436"/>
      <c r="F51" s="436"/>
      <c r="G51" s="436"/>
      <c r="H51" s="436"/>
      <c r="I51" s="436"/>
      <c r="J51" s="436"/>
      <c r="K51" s="436"/>
      <c r="L51" s="436"/>
      <c r="M51" s="436"/>
      <c r="N51" s="436"/>
      <c r="O51" s="436"/>
      <c r="P51" s="436"/>
      <c r="Q51" s="590"/>
      <c r="R51" s="591"/>
      <c r="S51" s="589"/>
      <c r="T51" s="454"/>
      <c r="U51" s="454"/>
      <c r="V51" s="280"/>
      <c r="W51" s="285"/>
    </row>
    <row r="52" spans="1:36">
      <c r="A52" s="97">
        <v>42</v>
      </c>
      <c r="B52" s="285"/>
      <c r="C52" s="425" t="s">
        <v>941</v>
      </c>
      <c r="D52" s="436"/>
      <c r="E52" s="436"/>
      <c r="F52" s="436"/>
      <c r="G52" s="436"/>
      <c r="H52" s="436"/>
      <c r="I52" s="436"/>
      <c r="J52" s="436"/>
      <c r="K52" s="436"/>
      <c r="L52" s="436"/>
      <c r="M52" s="436"/>
      <c r="N52" s="436"/>
      <c r="O52" s="436"/>
      <c r="P52" s="436"/>
      <c r="Q52" s="590"/>
      <c r="R52" s="591"/>
      <c r="S52" s="589"/>
      <c r="T52" s="454"/>
      <c r="U52" s="454"/>
      <c r="V52" s="280"/>
      <c r="W52" s="285"/>
    </row>
    <row r="53" spans="1:36">
      <c r="A53" s="97">
        <v>43</v>
      </c>
      <c r="B53" s="285"/>
      <c r="C53" s="425" t="s">
        <v>941</v>
      </c>
      <c r="D53" s="436"/>
      <c r="E53" s="436"/>
      <c r="F53" s="436"/>
      <c r="G53" s="436"/>
      <c r="H53" s="436"/>
      <c r="I53" s="436"/>
      <c r="J53" s="436"/>
      <c r="K53" s="436"/>
      <c r="L53" s="436"/>
      <c r="M53" s="436"/>
      <c r="N53" s="436"/>
      <c r="O53" s="436"/>
      <c r="P53" s="436"/>
      <c r="Q53" s="593"/>
      <c r="R53" s="285"/>
      <c r="S53" s="285"/>
      <c r="T53" s="454"/>
      <c r="U53" s="454"/>
      <c r="V53" s="280"/>
      <c r="W53" s="285"/>
    </row>
    <row r="54" spans="1:36">
      <c r="A54" s="97">
        <v>44</v>
      </c>
      <c r="B54" s="285"/>
      <c r="C54" s="425" t="s">
        <v>941</v>
      </c>
      <c r="D54" s="425"/>
      <c r="E54" s="425"/>
      <c r="F54" s="425"/>
      <c r="G54" s="425"/>
      <c r="H54" s="425"/>
      <c r="I54" s="425"/>
      <c r="J54" s="425"/>
      <c r="K54" s="425"/>
      <c r="L54" s="425"/>
      <c r="M54" s="425"/>
      <c r="N54" s="425"/>
      <c r="O54" s="425"/>
      <c r="P54" s="425"/>
      <c r="Q54" s="593"/>
      <c r="R54" s="281"/>
      <c r="S54" s="585"/>
      <c r="T54" s="454"/>
      <c r="U54" s="454"/>
      <c r="V54" s="280"/>
      <c r="W54" s="285"/>
    </row>
    <row r="55" spans="1:36">
      <c r="A55" s="97">
        <v>45</v>
      </c>
      <c r="B55" s="285"/>
      <c r="C55" s="425" t="s">
        <v>941</v>
      </c>
      <c r="D55" s="425"/>
      <c r="E55" s="425"/>
      <c r="F55" s="425"/>
      <c r="G55" s="425"/>
      <c r="H55" s="425"/>
      <c r="I55" s="425"/>
      <c r="J55" s="425"/>
      <c r="K55" s="425"/>
      <c r="L55" s="425"/>
      <c r="M55" s="425"/>
      <c r="N55" s="425"/>
      <c r="O55" s="425"/>
      <c r="P55" s="425"/>
      <c r="Q55" s="593"/>
      <c r="R55" s="281"/>
      <c r="S55" s="585"/>
      <c r="T55" s="454"/>
      <c r="U55" s="454"/>
      <c r="V55" s="280"/>
      <c r="W55" s="285"/>
    </row>
    <row r="56" spans="1:36">
      <c r="A56" s="97">
        <v>46</v>
      </c>
      <c r="B56" s="285"/>
      <c r="C56" s="425" t="s">
        <v>941</v>
      </c>
      <c r="D56" s="425"/>
      <c r="E56" s="425"/>
      <c r="F56" s="425"/>
      <c r="G56" s="425"/>
      <c r="H56" s="425"/>
      <c r="I56" s="425"/>
      <c r="J56" s="425"/>
      <c r="K56" s="425"/>
      <c r="L56" s="425"/>
      <c r="M56" s="425"/>
      <c r="N56" s="425"/>
      <c r="O56" s="425"/>
      <c r="P56" s="425"/>
      <c r="Q56" s="593"/>
      <c r="R56" s="281"/>
      <c r="S56" s="585"/>
      <c r="T56" s="454"/>
      <c r="U56" s="454"/>
      <c r="V56" s="280"/>
      <c r="W56" s="285"/>
    </row>
    <row r="57" spans="1:36">
      <c r="A57" s="97">
        <v>47</v>
      </c>
      <c r="B57" s="285"/>
      <c r="C57" s="425" t="s">
        <v>941</v>
      </c>
      <c r="D57" s="425"/>
      <c r="E57" s="425"/>
      <c r="F57" s="425"/>
      <c r="G57" s="425"/>
      <c r="H57" s="425"/>
      <c r="I57" s="425"/>
      <c r="J57" s="425"/>
      <c r="K57" s="425"/>
      <c r="L57" s="425"/>
      <c r="M57" s="425"/>
      <c r="N57" s="425"/>
      <c r="O57" s="425"/>
      <c r="P57" s="425"/>
      <c r="Q57" s="593"/>
      <c r="R57" s="281"/>
      <c r="S57" s="585"/>
      <c r="T57" s="454"/>
      <c r="U57" s="454"/>
      <c r="V57" s="280"/>
      <c r="W57" s="285"/>
    </row>
    <row r="58" spans="1:36">
      <c r="A58" s="97">
        <v>48</v>
      </c>
      <c r="B58" s="285"/>
      <c r="C58" s="425" t="s">
        <v>941</v>
      </c>
      <c r="D58" s="425"/>
      <c r="E58" s="425"/>
      <c r="F58" s="425"/>
      <c r="G58" s="425"/>
      <c r="H58" s="425"/>
      <c r="I58" s="425"/>
      <c r="J58" s="425"/>
      <c r="K58" s="425"/>
      <c r="L58" s="425"/>
      <c r="M58" s="425"/>
      <c r="N58" s="425"/>
      <c r="O58" s="425"/>
      <c r="P58" s="425"/>
      <c r="Q58" s="568"/>
      <c r="R58" s="281"/>
      <c r="S58" s="585"/>
      <c r="T58" s="454"/>
      <c r="U58" s="454"/>
      <c r="V58" s="280"/>
      <c r="W58" s="285"/>
    </row>
    <row r="59" spans="1:36">
      <c r="A59" s="97">
        <v>49</v>
      </c>
      <c r="B59" s="285"/>
      <c r="C59" s="425" t="s">
        <v>941</v>
      </c>
      <c r="D59" s="425"/>
      <c r="E59" s="425"/>
      <c r="F59" s="425"/>
      <c r="G59" s="425"/>
      <c r="H59" s="425"/>
      <c r="I59" s="425"/>
      <c r="J59" s="425"/>
      <c r="K59" s="425"/>
      <c r="L59" s="425"/>
      <c r="M59" s="425"/>
      <c r="N59" s="425"/>
      <c r="O59" s="425"/>
      <c r="P59" s="425"/>
      <c r="Q59" s="568"/>
      <c r="R59" s="281"/>
      <c r="S59" s="585"/>
      <c r="T59" s="454"/>
      <c r="U59" s="454"/>
      <c r="V59" s="280"/>
      <c r="W59" s="285"/>
    </row>
    <row r="60" spans="1:36" s="285" customFormat="1" ht="14.45" customHeight="1">
      <c r="A60" s="97">
        <v>50</v>
      </c>
      <c r="C60" s="594"/>
      <c r="D60" s="594"/>
      <c r="E60" s="594"/>
      <c r="F60" s="594"/>
      <c r="G60" s="594"/>
      <c r="H60" s="594"/>
      <c r="I60" s="594"/>
      <c r="J60" s="594"/>
      <c r="K60" s="594"/>
      <c r="L60" s="594"/>
      <c r="M60" s="594"/>
      <c r="N60" s="594"/>
      <c r="O60" s="594"/>
      <c r="P60" s="594"/>
      <c r="Q60" s="565">
        <f>SUM(Q50:Q59)</f>
        <v>0</v>
      </c>
      <c r="R60" s="595" t="s">
        <v>612</v>
      </c>
      <c r="S60" s="596">
        <f>'Exhibit 6'!$D$61</f>
        <v>0.10661366484685977</v>
      </c>
      <c r="T60" s="565">
        <f>Q60*S60</f>
        <v>0</v>
      </c>
      <c r="U60" s="454"/>
      <c r="V60" s="280"/>
      <c r="X60" s="284"/>
      <c r="Y60" s="284"/>
      <c r="Z60" s="284"/>
      <c r="AA60" s="284"/>
      <c r="AB60" s="284"/>
      <c r="AC60" s="284"/>
      <c r="AD60" s="284"/>
      <c r="AE60" s="284"/>
      <c r="AF60" s="284"/>
      <c r="AG60" s="284"/>
      <c r="AH60" s="284"/>
      <c r="AI60" s="284"/>
      <c r="AJ60" s="284"/>
    </row>
    <row r="61" spans="1:36" s="285" customFormat="1">
      <c r="A61" s="97">
        <v>51</v>
      </c>
      <c r="B61" s="285" t="s">
        <v>948</v>
      </c>
      <c r="C61" s="594"/>
      <c r="D61" s="594"/>
      <c r="E61" s="594"/>
      <c r="F61" s="594"/>
      <c r="G61" s="594"/>
      <c r="H61" s="594"/>
      <c r="I61" s="594"/>
      <c r="J61" s="594"/>
      <c r="K61" s="594"/>
      <c r="L61" s="594"/>
      <c r="M61" s="594"/>
      <c r="N61" s="594"/>
      <c r="O61" s="594"/>
      <c r="P61" s="594"/>
      <c r="Q61" s="567"/>
      <c r="R61" s="281"/>
      <c r="S61" s="585"/>
      <c r="T61" s="454"/>
      <c r="U61" s="454"/>
      <c r="V61" s="280"/>
      <c r="X61" s="284"/>
      <c r="Y61" s="284"/>
      <c r="Z61" s="284"/>
      <c r="AA61" s="284"/>
      <c r="AB61" s="284"/>
      <c r="AC61" s="284"/>
      <c r="AD61" s="284"/>
      <c r="AE61" s="284"/>
      <c r="AF61" s="284"/>
      <c r="AG61" s="284"/>
      <c r="AH61" s="284"/>
      <c r="AI61" s="284"/>
      <c r="AJ61" s="284"/>
    </row>
    <row r="62" spans="1:36">
      <c r="A62" s="97">
        <v>52</v>
      </c>
      <c r="B62" s="285"/>
      <c r="C62" s="588" t="s">
        <v>949</v>
      </c>
      <c r="D62" s="859">
        <f>-16258685.17-'WP Transaction Costs'!$F25</f>
        <v>-16230921.17</v>
      </c>
      <c r="E62" s="859">
        <f>-16352844.62-'WP Transaction Costs'!$F26</f>
        <v>-16324666.862813333</v>
      </c>
      <c r="F62" s="859">
        <f>-16518178.53-'WP Transaction Costs'!$F27</f>
        <v>-16489587.015626665</v>
      </c>
      <c r="G62" s="859">
        <f>-16647925.21-'WP Transaction Costs'!$F28</f>
        <v>-16618919.938440001</v>
      </c>
      <c r="H62" s="859">
        <f>-16777671.88-'WP Transaction Costs'!$F29</f>
        <v>-16748252.851253333</v>
      </c>
      <c r="I62" s="859">
        <f>-16907418.56-'WP Transaction Costs'!$F30</f>
        <v>-16877585.774066664</v>
      </c>
      <c r="J62" s="859">
        <f>-17037165.24-'WP Transaction Costs'!$F31</f>
        <v>-17006918.696879998</v>
      </c>
      <c r="K62" s="859">
        <f>-17166911.92-'WP Transaction Costs'!$F32</f>
        <v>-17136251.619693335</v>
      </c>
      <c r="L62" s="859">
        <f>-17296658.6-'WP Transaction Costs'!$F33</f>
        <v>-17265584.542506669</v>
      </c>
      <c r="M62" s="859">
        <f>-17426405.27-'WP Transaction Costs'!$F34</f>
        <v>-17394917.455320001</v>
      </c>
      <c r="N62" s="859">
        <f>-17556151.95-'WP Transaction Costs'!$F35</f>
        <v>-17524250.378133334</v>
      </c>
      <c r="O62" s="859">
        <f>-17589351.42-'WP Transaction Costs'!$F36</f>
        <v>-17557036.090946667</v>
      </c>
      <c r="P62" s="859">
        <f>-17921553.43-'WP Transaction Costs'!$F37</f>
        <v>-17888824.343759999</v>
      </c>
      <c r="Q62" s="721">
        <f>AVERAGE(D62:P62)</f>
        <v>-17004901.287649233</v>
      </c>
      <c r="R62" s="569"/>
      <c r="S62" s="589"/>
      <c r="T62" s="454"/>
      <c r="U62" s="454"/>
      <c r="V62" s="280"/>
      <c r="W62" s="285"/>
    </row>
    <row r="63" spans="1:36">
      <c r="A63" s="97">
        <v>53</v>
      </c>
      <c r="B63" s="285"/>
      <c r="C63" s="452" t="s">
        <v>950</v>
      </c>
      <c r="D63" s="859">
        <v>809746.99841699994</v>
      </c>
      <c r="E63" s="859">
        <v>814860.51591700001</v>
      </c>
      <c r="F63" s="859">
        <v>820020.61841700005</v>
      </c>
      <c r="G63" s="859">
        <v>825157.42841699999</v>
      </c>
      <c r="H63" s="859">
        <v>830294.23841700004</v>
      </c>
      <c r="I63" s="859">
        <v>835431.04841699998</v>
      </c>
      <c r="J63" s="859">
        <v>840567.85841700004</v>
      </c>
      <c r="K63" s="859">
        <v>845704.66841699998</v>
      </c>
      <c r="L63" s="859">
        <v>850841.47841700003</v>
      </c>
      <c r="M63" s="859">
        <v>855978.28841699997</v>
      </c>
      <c r="N63" s="859">
        <v>861115.09841700003</v>
      </c>
      <c r="O63" s="859">
        <v>874939.43341699999</v>
      </c>
      <c r="P63" s="859">
        <v>918448.46125199995</v>
      </c>
      <c r="Q63" s="721">
        <f t="shared" ref="Q63:Q72" si="1">AVERAGE(D63:P63)</f>
        <v>844854.31805815385</v>
      </c>
      <c r="R63" s="569"/>
      <c r="S63" s="589"/>
      <c r="T63" s="454"/>
      <c r="U63" s="454"/>
      <c r="V63" s="280"/>
      <c r="W63" s="285"/>
    </row>
    <row r="64" spans="1:36">
      <c r="A64" s="97">
        <v>54</v>
      </c>
      <c r="B64" s="285"/>
      <c r="C64" s="452" t="s">
        <v>951</v>
      </c>
      <c r="D64" s="859">
        <v>779416.67999999993</v>
      </c>
      <c r="E64" s="859">
        <v>789656.245</v>
      </c>
      <c r="F64" s="859">
        <v>779416.68</v>
      </c>
      <c r="G64" s="859">
        <v>779416.68</v>
      </c>
      <c r="H64" s="859">
        <v>779416.68</v>
      </c>
      <c r="I64" s="859">
        <v>779416.68</v>
      </c>
      <c r="J64" s="859">
        <v>779416.68</v>
      </c>
      <c r="K64" s="859">
        <v>779416.68</v>
      </c>
      <c r="L64" s="859">
        <v>779416.68</v>
      </c>
      <c r="M64" s="859">
        <v>779416.68</v>
      </c>
      <c r="N64" s="859">
        <v>779416.68</v>
      </c>
      <c r="O64" s="859">
        <v>660688.99750000006</v>
      </c>
      <c r="P64" s="859">
        <v>926171.4</v>
      </c>
      <c r="Q64" s="721">
        <f t="shared" si="1"/>
        <v>782360.26480769238</v>
      </c>
      <c r="R64" s="569"/>
      <c r="S64" s="589"/>
      <c r="T64" s="454"/>
      <c r="U64" s="454"/>
      <c r="V64" s="280"/>
      <c r="W64" s="285"/>
    </row>
    <row r="65" spans="1:23">
      <c r="A65" s="97">
        <v>55</v>
      </c>
      <c r="B65" s="285"/>
      <c r="C65" s="452" t="s">
        <v>952</v>
      </c>
      <c r="D65" s="859">
        <v>591695.37</v>
      </c>
      <c r="E65" s="859">
        <v>598288.30249999999</v>
      </c>
      <c r="F65" s="859">
        <v>591695.37</v>
      </c>
      <c r="G65" s="859">
        <v>591695.37</v>
      </c>
      <c r="H65" s="859">
        <v>591695.37</v>
      </c>
      <c r="I65" s="859">
        <v>591695.37</v>
      </c>
      <c r="J65" s="859">
        <v>591695.37</v>
      </c>
      <c r="K65" s="859">
        <v>591695.37</v>
      </c>
      <c r="L65" s="859">
        <v>591695.37</v>
      </c>
      <c r="M65" s="859">
        <v>591695.37</v>
      </c>
      <c r="N65" s="859">
        <v>591695.37</v>
      </c>
      <c r="O65" s="859">
        <v>683039.33250000002</v>
      </c>
      <c r="P65" s="859">
        <v>707875.56</v>
      </c>
      <c r="Q65" s="721">
        <f t="shared" si="1"/>
        <v>608165.91500000015</v>
      </c>
      <c r="R65" s="569"/>
      <c r="S65" s="589"/>
      <c r="T65" s="454"/>
      <c r="U65" s="454"/>
      <c r="V65" s="280"/>
      <c r="W65" s="285"/>
    </row>
    <row r="66" spans="1:23">
      <c r="A66" s="97">
        <v>56.1</v>
      </c>
      <c r="B66" s="285"/>
      <c r="C66" s="452" t="s">
        <v>953</v>
      </c>
      <c r="D66" s="859">
        <v>-57947.61</v>
      </c>
      <c r="E66" s="859">
        <v>-58371.547500000001</v>
      </c>
      <c r="F66" s="859">
        <v>-57947.61</v>
      </c>
      <c r="G66" s="859">
        <v>-57947.61</v>
      </c>
      <c r="H66" s="859">
        <v>-57947.61</v>
      </c>
      <c r="I66" s="859">
        <v>-57947.61</v>
      </c>
      <c r="J66" s="859">
        <v>-57947.61</v>
      </c>
      <c r="K66" s="859">
        <v>-57947.61</v>
      </c>
      <c r="L66" s="859">
        <v>-57947.61</v>
      </c>
      <c r="M66" s="859">
        <v>-57947.61</v>
      </c>
      <c r="N66" s="859">
        <v>-57947.61</v>
      </c>
      <c r="O66" s="859">
        <v>-62010.34</v>
      </c>
      <c r="P66" s="859">
        <v>-62251.77</v>
      </c>
      <c r="Q66" s="721">
        <f t="shared" si="1"/>
        <v>-58623.827499999999</v>
      </c>
      <c r="R66" s="569"/>
      <c r="S66" s="589"/>
      <c r="T66" s="454"/>
      <c r="U66" s="454"/>
      <c r="V66" s="280"/>
      <c r="W66" s="285"/>
    </row>
    <row r="67" spans="1:23">
      <c r="A67" s="97">
        <v>56.2</v>
      </c>
      <c r="B67" s="285"/>
      <c r="C67" s="452" t="s">
        <v>1061</v>
      </c>
      <c r="D67" s="859">
        <v>102681.3210188919</v>
      </c>
      <c r="E67" s="859">
        <v>102681.3210188919</v>
      </c>
      <c r="F67" s="859">
        <v>102681.3210188919</v>
      </c>
      <c r="G67" s="859">
        <v>102681.3210188919</v>
      </c>
      <c r="H67" s="859">
        <v>102681.3210188919</v>
      </c>
      <c r="I67" s="859">
        <v>102681.3210188919</v>
      </c>
      <c r="J67" s="859">
        <v>102681.3210188919</v>
      </c>
      <c r="K67" s="859">
        <v>102681.3210188919</v>
      </c>
      <c r="L67" s="859">
        <v>102681.3210188919</v>
      </c>
      <c r="M67" s="859">
        <v>102681.3210188919</v>
      </c>
      <c r="N67" s="859">
        <v>102681.3210188919</v>
      </c>
      <c r="O67" s="859">
        <v>102681.3210188919</v>
      </c>
      <c r="P67" s="859">
        <v>102681.3210188919</v>
      </c>
      <c r="Q67" s="721">
        <f t="shared" si="1"/>
        <v>102681.32101889189</v>
      </c>
      <c r="R67" s="569"/>
      <c r="S67" s="589"/>
      <c r="T67" s="454"/>
      <c r="U67" s="454"/>
      <c r="V67" s="280"/>
      <c r="W67" s="285"/>
    </row>
    <row r="68" spans="1:23">
      <c r="A68" s="97">
        <v>57</v>
      </c>
      <c r="B68" s="285"/>
      <c r="C68" s="452" t="s">
        <v>954</v>
      </c>
      <c r="D68" s="859">
        <v>-115996.44</v>
      </c>
      <c r="E68" s="859">
        <v>-116942.15749999999</v>
      </c>
      <c r="F68" s="859">
        <v>-115996.44</v>
      </c>
      <c r="G68" s="859">
        <v>-115996.44</v>
      </c>
      <c r="H68" s="859">
        <v>-115996.44</v>
      </c>
      <c r="I68" s="859">
        <v>-115996.44</v>
      </c>
      <c r="J68" s="859">
        <v>-115996.44</v>
      </c>
      <c r="K68" s="859">
        <v>-115996.44</v>
      </c>
      <c r="L68" s="859">
        <v>-115996.44</v>
      </c>
      <c r="M68" s="859">
        <v>-115996.44</v>
      </c>
      <c r="N68" s="859">
        <v>-115996.44</v>
      </c>
      <c r="O68" s="859">
        <v>-126114.5025</v>
      </c>
      <c r="P68" s="859">
        <v>-127843.17</v>
      </c>
      <c r="Q68" s="721">
        <f t="shared" si="1"/>
        <v>-117758.78692307688</v>
      </c>
      <c r="R68" s="569"/>
      <c r="S68" s="589"/>
      <c r="T68" s="454"/>
      <c r="U68" s="454"/>
      <c r="V68" s="280"/>
      <c r="W68" s="285"/>
    </row>
    <row r="69" spans="1:23">
      <c r="A69" s="97">
        <v>58</v>
      </c>
      <c r="B69" s="285"/>
      <c r="C69" s="452" t="s">
        <v>955</v>
      </c>
      <c r="D69" s="859">
        <v>-3646506.6431052531</v>
      </c>
      <c r="E69" s="859">
        <v>-3682841.6287544901</v>
      </c>
      <c r="F69" s="859">
        <v>-3747646.6726452499</v>
      </c>
      <c r="G69" s="859">
        <v>-3798216.6874152501</v>
      </c>
      <c r="H69" s="859">
        <v>-3848786.7021852499</v>
      </c>
      <c r="I69" s="859">
        <v>-3899356.7169552501</v>
      </c>
      <c r="J69" s="859">
        <v>-3949926.7317252499</v>
      </c>
      <c r="K69" s="859">
        <v>-4000496.7464952501</v>
      </c>
      <c r="L69" s="859">
        <v>-4051066.7612652499</v>
      </c>
      <c r="M69" s="859">
        <v>-4526527.7147029098</v>
      </c>
      <c r="N69" s="859">
        <v>-4152206.7908052402</v>
      </c>
      <c r="O69" s="859">
        <v>-4088617.6943350802</v>
      </c>
      <c r="P69" s="859">
        <v>-4315411.3821795098</v>
      </c>
      <c r="Q69" s="721">
        <f t="shared" si="1"/>
        <v>-3977508.3748130179</v>
      </c>
      <c r="R69" s="569"/>
      <c r="S69" s="589"/>
      <c r="T69" s="454"/>
      <c r="U69" s="454"/>
      <c r="V69" s="280"/>
      <c r="W69" s="285"/>
    </row>
    <row r="70" spans="1:23">
      <c r="A70" s="97">
        <v>59</v>
      </c>
      <c r="B70" s="285"/>
      <c r="C70" s="452" t="s">
        <v>956</v>
      </c>
      <c r="D70" s="859">
        <v>-5718815.4760483876</v>
      </c>
      <c r="E70" s="859">
        <v>-2894405.5611381801</v>
      </c>
      <c r="F70" s="859">
        <v>-2938279.4414816601</v>
      </c>
      <c r="G70" s="859">
        <v>-2972096.4377994998</v>
      </c>
      <c r="H70" s="859">
        <v>-3005913.43411734</v>
      </c>
      <c r="I70" s="859">
        <v>-3039730.4304351802</v>
      </c>
      <c r="J70" s="859">
        <v>-3073547.4267530101</v>
      </c>
      <c r="K70" s="859">
        <v>-3107364.4230708499</v>
      </c>
      <c r="L70" s="859">
        <v>-3141181.41938869</v>
      </c>
      <c r="M70" s="859">
        <v>-3174998.41570652</v>
      </c>
      <c r="N70" s="859">
        <v>-3208815.4120243602</v>
      </c>
      <c r="O70" s="859">
        <v>-3162857.5169548201</v>
      </c>
      <c r="P70" s="859">
        <v>-3414371.0097141499</v>
      </c>
      <c r="Q70" s="721">
        <f t="shared" si="1"/>
        <v>-3296336.6465102034</v>
      </c>
      <c r="R70" s="569"/>
      <c r="S70" s="589"/>
      <c r="T70" s="454"/>
      <c r="U70" s="454"/>
      <c r="V70" s="280"/>
      <c r="W70" s="285"/>
    </row>
    <row r="71" spans="1:23">
      <c r="A71" s="97">
        <v>60</v>
      </c>
      <c r="B71" s="285"/>
      <c r="C71" s="452" t="s">
        <v>957</v>
      </c>
      <c r="D71" s="859">
        <v>-128726.65259999999</v>
      </c>
      <c r="E71" s="859">
        <v>-128726.6526</v>
      </c>
      <c r="F71" s="859">
        <v>-128726.6526</v>
      </c>
      <c r="G71" s="859">
        <v>-128726.6526</v>
      </c>
      <c r="H71" s="859">
        <v>-128726.6526</v>
      </c>
      <c r="I71" s="859">
        <v>-128726.6526</v>
      </c>
      <c r="J71" s="859">
        <v>-128726.6526</v>
      </c>
      <c r="K71" s="859">
        <v>-128726.6526</v>
      </c>
      <c r="L71" s="859">
        <v>-128726.6526</v>
      </c>
      <c r="M71" s="859">
        <v>-128726.6526</v>
      </c>
      <c r="N71" s="859">
        <v>-128726.6526</v>
      </c>
      <c r="O71" s="859">
        <v>-128726.6526</v>
      </c>
      <c r="P71" s="859">
        <v>-128726.6526</v>
      </c>
      <c r="Q71" s="721">
        <f t="shared" si="1"/>
        <v>-128726.65259999999</v>
      </c>
      <c r="R71" s="569"/>
      <c r="S71" s="589"/>
      <c r="T71" s="454"/>
      <c r="U71" s="454"/>
      <c r="V71" s="280"/>
      <c r="W71" s="285"/>
    </row>
    <row r="72" spans="1:23">
      <c r="A72" s="97">
        <v>61</v>
      </c>
      <c r="B72" s="285"/>
      <c r="C72" s="452" t="s">
        <v>958</v>
      </c>
      <c r="D72" s="859">
        <v>-194378.33810482756</v>
      </c>
      <c r="E72" s="859">
        <v>-194378.338104828</v>
      </c>
      <c r="F72" s="859">
        <v>-194378.338104828</v>
      </c>
      <c r="G72" s="859">
        <v>-194378.338104828</v>
      </c>
      <c r="H72" s="859">
        <v>-194378.338104828</v>
      </c>
      <c r="I72" s="859">
        <v>-194378.338104828</v>
      </c>
      <c r="J72" s="859">
        <v>-194378.338104828</v>
      </c>
      <c r="K72" s="859">
        <v>-194378.338104828</v>
      </c>
      <c r="L72" s="859">
        <v>-194378.338104828</v>
      </c>
      <c r="M72" s="859">
        <v>-194378.338104828</v>
      </c>
      <c r="N72" s="859">
        <v>-194378.338104828</v>
      </c>
      <c r="O72" s="859">
        <v>-172275.853084325</v>
      </c>
      <c r="P72" s="859">
        <v>-172275.853084325</v>
      </c>
      <c r="Q72" s="721">
        <f t="shared" si="1"/>
        <v>-190977.95579398132</v>
      </c>
      <c r="R72" s="569"/>
      <c r="S72" s="589"/>
      <c r="T72" s="454"/>
      <c r="U72" s="454"/>
      <c r="V72" s="280"/>
      <c r="W72" s="285"/>
    </row>
    <row r="73" spans="1:23">
      <c r="A73" s="97">
        <v>62</v>
      </c>
      <c r="B73" s="285"/>
      <c r="C73" s="594"/>
      <c r="D73" s="454"/>
      <c r="E73" s="454"/>
      <c r="F73" s="454"/>
      <c r="G73" s="454"/>
      <c r="H73" s="454"/>
      <c r="I73" s="454"/>
      <c r="J73" s="454"/>
      <c r="K73" s="454"/>
      <c r="L73" s="454"/>
      <c r="M73" s="454"/>
      <c r="N73" s="454"/>
      <c r="O73" s="454"/>
      <c r="P73" s="454"/>
      <c r="Q73" s="565">
        <f>SUM(Q62:Q72)</f>
        <v>-22436771.712904774</v>
      </c>
      <c r="R73" s="597" t="s">
        <v>613</v>
      </c>
      <c r="S73" s="596">
        <f>'Exhibit 6'!$D$51</f>
        <v>0.38245106475116397</v>
      </c>
      <c r="T73" s="565">
        <f>Q73*S73</f>
        <v>-8580967.2311792281</v>
      </c>
      <c r="U73" s="454"/>
      <c r="V73" s="280"/>
      <c r="W73" s="285"/>
    </row>
    <row r="74" spans="1:23" s="285" customFormat="1" ht="14.45" customHeight="1">
      <c r="A74" s="97">
        <v>63</v>
      </c>
      <c r="C74" s="594"/>
      <c r="D74" s="594"/>
      <c r="E74" s="594"/>
      <c r="F74" s="594"/>
      <c r="G74" s="594"/>
      <c r="H74" s="594"/>
      <c r="I74" s="594"/>
      <c r="J74" s="594"/>
      <c r="K74" s="594"/>
      <c r="L74" s="594"/>
      <c r="M74" s="594"/>
      <c r="N74" s="594"/>
      <c r="O74" s="594"/>
      <c r="P74" s="594"/>
      <c r="U74" s="454"/>
      <c r="V74" s="280"/>
    </row>
    <row r="75" spans="1:23">
      <c r="A75" s="97">
        <v>64</v>
      </c>
      <c r="B75" s="285"/>
      <c r="C75" s="425"/>
      <c r="D75" s="425"/>
      <c r="E75" s="425"/>
      <c r="F75" s="425"/>
      <c r="G75" s="425"/>
      <c r="H75" s="425"/>
      <c r="I75" s="425"/>
      <c r="J75" s="425"/>
      <c r="K75" s="425"/>
      <c r="L75" s="425"/>
      <c r="M75" s="425"/>
      <c r="N75" s="425"/>
      <c r="O75" s="425"/>
      <c r="P75" s="425"/>
      <c r="Q75" s="568"/>
      <c r="R75" s="281"/>
      <c r="S75" s="585"/>
      <c r="T75" s="454"/>
      <c r="U75" s="454"/>
      <c r="V75" s="280"/>
      <c r="W75" s="285"/>
    </row>
    <row r="76" spans="1:23">
      <c r="A76" s="97">
        <v>65</v>
      </c>
      <c r="B76" s="285"/>
      <c r="C76" s="425"/>
      <c r="D76" s="425"/>
      <c r="E76" s="425"/>
      <c r="F76" s="425"/>
      <c r="G76" s="425"/>
      <c r="H76" s="425"/>
      <c r="I76" s="425"/>
      <c r="J76" s="425"/>
      <c r="K76" s="425"/>
      <c r="L76" s="425"/>
      <c r="M76" s="425"/>
      <c r="N76" s="425"/>
      <c r="O76" s="425"/>
      <c r="P76" s="425"/>
      <c r="Q76" s="568"/>
      <c r="R76" s="281"/>
      <c r="S76" s="585"/>
      <c r="T76" s="454"/>
      <c r="U76" s="454"/>
      <c r="V76" s="280"/>
      <c r="W76" s="285"/>
    </row>
    <row r="77" spans="1:23">
      <c r="A77" s="97">
        <v>66</v>
      </c>
      <c r="B77" s="285"/>
      <c r="C77" s="425"/>
      <c r="D77" s="425"/>
      <c r="E77" s="425"/>
      <c r="F77" s="425"/>
      <c r="G77" s="425"/>
      <c r="H77" s="425"/>
      <c r="I77" s="425"/>
      <c r="J77" s="425"/>
      <c r="K77" s="425"/>
      <c r="L77" s="425"/>
      <c r="M77" s="425"/>
      <c r="N77" s="425"/>
      <c r="O77" s="425"/>
      <c r="P77" s="425"/>
      <c r="Q77" s="568"/>
      <c r="R77" s="281"/>
      <c r="S77" s="585"/>
      <c r="T77" s="454"/>
      <c r="U77" s="454"/>
      <c r="V77" s="280"/>
      <c r="W77" s="285"/>
    </row>
    <row r="78" spans="1:23">
      <c r="A78" s="97">
        <v>67</v>
      </c>
      <c r="B78" s="285"/>
      <c r="C78" s="425"/>
      <c r="D78" s="425"/>
      <c r="E78" s="425"/>
      <c r="F78" s="425"/>
      <c r="G78" s="425"/>
      <c r="H78" s="425"/>
      <c r="I78" s="425"/>
      <c r="J78" s="425"/>
      <c r="K78" s="425"/>
      <c r="L78" s="425"/>
      <c r="M78" s="425"/>
      <c r="N78" s="425"/>
      <c r="O78" s="425"/>
      <c r="P78" s="425"/>
      <c r="Q78" s="568"/>
      <c r="R78" s="281"/>
      <c r="S78" s="585"/>
      <c r="T78" s="454"/>
      <c r="U78" s="454"/>
      <c r="V78" s="280"/>
      <c r="W78" s="285"/>
    </row>
    <row r="79" spans="1:23">
      <c r="A79" s="97">
        <v>68</v>
      </c>
      <c r="B79" s="285"/>
      <c r="C79" s="425"/>
      <c r="D79" s="425"/>
      <c r="E79" s="425"/>
      <c r="F79" s="425"/>
      <c r="G79" s="425"/>
      <c r="H79" s="425"/>
      <c r="I79" s="425"/>
      <c r="J79" s="425"/>
      <c r="K79" s="425"/>
      <c r="L79" s="425"/>
      <c r="M79" s="425"/>
      <c r="N79" s="425"/>
      <c r="O79" s="425"/>
      <c r="P79" s="425"/>
      <c r="Q79" s="568"/>
      <c r="R79" s="281"/>
      <c r="S79" s="585"/>
      <c r="T79" s="454"/>
      <c r="U79" s="454"/>
      <c r="V79" s="280"/>
      <c r="W79" s="285"/>
    </row>
    <row r="80" spans="1:23">
      <c r="A80" s="97">
        <v>69</v>
      </c>
      <c r="B80" s="285"/>
      <c r="C80" s="425"/>
      <c r="D80" s="425"/>
      <c r="E80" s="425"/>
      <c r="F80" s="425"/>
      <c r="G80" s="425"/>
      <c r="H80" s="425"/>
      <c r="I80" s="425"/>
      <c r="J80" s="425"/>
      <c r="K80" s="425"/>
      <c r="L80" s="425"/>
      <c r="M80" s="425"/>
      <c r="N80" s="425"/>
      <c r="O80" s="425"/>
      <c r="P80" s="425"/>
      <c r="Q80" s="568"/>
      <c r="R80" s="281"/>
      <c r="S80" s="585"/>
      <c r="T80" s="454"/>
      <c r="U80" s="454"/>
      <c r="V80" s="280"/>
      <c r="W80" s="285"/>
    </row>
    <row r="81" spans="1:23">
      <c r="A81" s="97">
        <v>70</v>
      </c>
      <c r="B81" s="285"/>
      <c r="C81" s="425"/>
      <c r="D81" s="425"/>
      <c r="E81" s="425"/>
      <c r="F81" s="425"/>
      <c r="G81" s="425"/>
      <c r="H81" s="425"/>
      <c r="I81" s="425"/>
      <c r="J81" s="425"/>
      <c r="K81" s="425"/>
      <c r="L81" s="425"/>
      <c r="M81" s="425"/>
      <c r="N81" s="425"/>
      <c r="O81" s="425"/>
      <c r="P81" s="425"/>
      <c r="Q81" s="568"/>
      <c r="R81" s="281"/>
      <c r="S81" s="585"/>
      <c r="T81" s="454"/>
      <c r="U81" s="454"/>
      <c r="V81" s="280"/>
      <c r="W81" s="285"/>
    </row>
    <row r="82" spans="1:23">
      <c r="A82" s="97">
        <v>71</v>
      </c>
      <c r="B82" s="285"/>
      <c r="C82" s="425"/>
      <c r="D82" s="425"/>
      <c r="E82" s="425"/>
      <c r="F82" s="425"/>
      <c r="G82" s="425"/>
      <c r="H82" s="425"/>
      <c r="I82" s="425"/>
      <c r="J82" s="425"/>
      <c r="K82" s="425"/>
      <c r="L82" s="425"/>
      <c r="M82" s="425"/>
      <c r="N82" s="425"/>
      <c r="O82" s="425"/>
      <c r="P82" s="425"/>
      <c r="Q82" s="568"/>
      <c r="R82" s="281"/>
      <c r="S82" s="585"/>
      <c r="T82" s="454"/>
      <c r="U82" s="454"/>
      <c r="V82" s="280"/>
      <c r="W82" s="285"/>
    </row>
    <row r="83" spans="1:23">
      <c r="A83" s="97">
        <v>72</v>
      </c>
      <c r="B83" s="285"/>
      <c r="C83" s="425"/>
      <c r="D83" s="425"/>
      <c r="E83" s="425"/>
      <c r="F83" s="425"/>
      <c r="G83" s="425"/>
      <c r="H83" s="425"/>
      <c r="I83" s="425"/>
      <c r="J83" s="425"/>
      <c r="K83" s="425"/>
      <c r="L83" s="425"/>
      <c r="M83" s="425"/>
      <c r="N83" s="425"/>
      <c r="O83" s="425"/>
      <c r="P83" s="425"/>
      <c r="Q83" s="568"/>
      <c r="R83" s="281"/>
      <c r="S83" s="585"/>
      <c r="T83" s="454"/>
      <c r="U83" s="454"/>
      <c r="V83" s="280"/>
      <c r="W83" s="285"/>
    </row>
    <row r="84" spans="1:23">
      <c r="A84" s="97">
        <v>73</v>
      </c>
      <c r="B84" s="285"/>
      <c r="C84" s="425"/>
      <c r="D84" s="425"/>
      <c r="E84" s="425"/>
      <c r="F84" s="425"/>
      <c r="G84" s="425"/>
      <c r="H84" s="425"/>
      <c r="I84" s="425"/>
      <c r="J84" s="425"/>
      <c r="K84" s="425"/>
      <c r="L84" s="425"/>
      <c r="M84" s="425"/>
      <c r="N84" s="425"/>
      <c r="O84" s="425"/>
      <c r="P84" s="425"/>
      <c r="Q84" s="568"/>
      <c r="R84" s="281"/>
      <c r="S84" s="585"/>
      <c r="T84" s="454"/>
      <c r="U84" s="454"/>
      <c r="V84" s="280"/>
      <c r="W84" s="285"/>
    </row>
    <row r="85" spans="1:23" s="285" customFormat="1" ht="14.45" customHeight="1">
      <c r="A85" s="97">
        <v>74</v>
      </c>
      <c r="C85" s="594"/>
      <c r="D85" s="594"/>
      <c r="E85" s="594"/>
      <c r="F85" s="594"/>
      <c r="G85" s="594"/>
      <c r="H85" s="594"/>
      <c r="I85" s="594"/>
      <c r="J85" s="594"/>
      <c r="K85" s="594"/>
      <c r="L85" s="594"/>
      <c r="M85" s="594"/>
      <c r="N85" s="594"/>
      <c r="O85" s="594"/>
      <c r="P85" s="594"/>
      <c r="Q85" s="565">
        <f>SUM(Q75:Q84)</f>
        <v>0</v>
      </c>
      <c r="R85" s="597" t="s">
        <v>614</v>
      </c>
      <c r="S85" s="596">
        <f>'Exhibit 6'!$D$55</f>
        <v>0.32546198739284038</v>
      </c>
      <c r="T85" s="565">
        <f>Q85*S85</f>
        <v>0</v>
      </c>
      <c r="U85" s="454"/>
      <c r="V85" s="280"/>
    </row>
    <row r="86" spans="1:23">
      <c r="A86" s="97">
        <v>75</v>
      </c>
      <c r="B86" s="285"/>
      <c r="C86" s="598" t="s">
        <v>119</v>
      </c>
      <c r="D86" s="598"/>
      <c r="E86" s="598"/>
      <c r="F86" s="598"/>
      <c r="G86" s="598"/>
      <c r="H86" s="598"/>
      <c r="I86" s="598"/>
      <c r="J86" s="598"/>
      <c r="K86" s="598"/>
      <c r="L86" s="598"/>
      <c r="M86" s="598"/>
      <c r="N86" s="598"/>
      <c r="O86" s="598"/>
      <c r="P86" s="598"/>
      <c r="Q86" s="599"/>
      <c r="R86" s="263"/>
      <c r="S86" s="600"/>
      <c r="T86" s="612">
        <f>SUM(T60,T73,T85)</f>
        <v>-8580967.2311792281</v>
      </c>
      <c r="U86" s="567"/>
      <c r="V86" s="280" t="s">
        <v>633</v>
      </c>
      <c r="W86" s="285"/>
    </row>
    <row r="87" spans="1:23">
      <c r="A87" s="97">
        <v>76</v>
      </c>
      <c r="B87" s="285"/>
      <c r="C87" s="285"/>
      <c r="D87" s="285"/>
      <c r="E87" s="285"/>
      <c r="F87" s="285"/>
      <c r="G87" s="285"/>
      <c r="H87" s="285"/>
      <c r="I87" s="285"/>
      <c r="J87" s="285"/>
      <c r="K87" s="285"/>
      <c r="L87" s="285"/>
      <c r="M87" s="285"/>
      <c r="N87" s="285"/>
      <c r="O87" s="285"/>
      <c r="P87" s="285"/>
      <c r="Q87" s="454"/>
      <c r="R87" s="281"/>
      <c r="S87" s="585"/>
      <c r="T87" s="454"/>
      <c r="U87" s="454"/>
      <c r="V87" s="280"/>
      <c r="W87" s="285"/>
    </row>
    <row r="88" spans="1:23">
      <c r="A88" s="97">
        <v>77</v>
      </c>
      <c r="B88" s="285" t="s">
        <v>265</v>
      </c>
      <c r="C88" s="285"/>
      <c r="D88" s="285"/>
      <c r="E88" s="285"/>
      <c r="F88" s="285"/>
      <c r="G88" s="285"/>
      <c r="H88" s="285"/>
      <c r="I88" s="285"/>
      <c r="J88" s="285"/>
      <c r="K88" s="285"/>
      <c r="L88" s="285"/>
      <c r="M88" s="285"/>
      <c r="N88" s="285"/>
      <c r="O88" s="285"/>
      <c r="P88" s="285"/>
      <c r="Q88" s="454"/>
      <c r="R88" s="281"/>
      <c r="S88" s="585"/>
      <c r="T88" s="454"/>
      <c r="U88" s="454"/>
      <c r="V88" s="280" t="s">
        <v>305</v>
      </c>
      <c r="W88" s="285"/>
    </row>
    <row r="89" spans="1:23">
      <c r="A89" s="97">
        <v>78</v>
      </c>
      <c r="B89" s="285"/>
      <c r="C89" s="390" t="s">
        <v>959</v>
      </c>
      <c r="D89" s="721">
        <v>-46013.068170741135</v>
      </c>
      <c r="E89" s="721">
        <v>-38434.345825098702</v>
      </c>
      <c r="F89" s="721">
        <v>-30972.547731450999</v>
      </c>
      <c r="G89" s="721">
        <v>-23758.950630012601</v>
      </c>
      <c r="H89" s="721">
        <v>-8746.5328392026895</v>
      </c>
      <c r="I89" s="721">
        <v>-35695.0906284128</v>
      </c>
      <c r="J89" s="721">
        <v>-67036.875382137398</v>
      </c>
      <c r="K89" s="721">
        <v>-99232.185950656101</v>
      </c>
      <c r="L89" s="721">
        <v>-101645.727649332</v>
      </c>
      <c r="M89" s="721">
        <v>-103330.323854612</v>
      </c>
      <c r="N89" s="721">
        <v>-89367.343397641002</v>
      </c>
      <c r="O89" s="721">
        <v>-76057.5215018499</v>
      </c>
      <c r="P89" s="721">
        <v>-62747.699606058799</v>
      </c>
      <c r="Q89" s="721">
        <f>AVERAGE(D89:P89)</f>
        <v>-60233.708705169694</v>
      </c>
      <c r="R89" s="591"/>
      <c r="S89" s="589"/>
      <c r="T89" s="454"/>
      <c r="U89" s="454"/>
      <c r="V89" s="280"/>
      <c r="W89" s="285"/>
    </row>
    <row r="90" spans="1:23">
      <c r="A90" s="97">
        <v>79</v>
      </c>
      <c r="B90" s="285"/>
      <c r="C90" s="390" t="s">
        <v>960</v>
      </c>
      <c r="D90" s="721">
        <v>-490184.84921622771</v>
      </c>
      <c r="E90" s="721">
        <v>-476360.95190062799</v>
      </c>
      <c r="F90" s="721">
        <v>-462537.05458502797</v>
      </c>
      <c r="G90" s="721">
        <v>-448713.15726942802</v>
      </c>
      <c r="H90" s="721">
        <v>-434889.259953828</v>
      </c>
      <c r="I90" s="721">
        <v>-421065.36263822799</v>
      </c>
      <c r="J90" s="721">
        <v>-407241.46532262798</v>
      </c>
      <c r="K90" s="721">
        <v>-393417.56800702802</v>
      </c>
      <c r="L90" s="721">
        <v>-379593.67069142801</v>
      </c>
      <c r="M90" s="721">
        <v>-365769.77337582799</v>
      </c>
      <c r="N90" s="721">
        <v>-360086.38211307803</v>
      </c>
      <c r="O90" s="721">
        <v>-354402.990850328</v>
      </c>
      <c r="P90" s="721">
        <v>-348719.59958757798</v>
      </c>
      <c r="Q90" s="721">
        <f t="shared" ref="Q90:Q91" si="2">AVERAGE(D90:P90)</f>
        <v>-410998.62196240487</v>
      </c>
      <c r="R90" s="591"/>
      <c r="S90" s="589"/>
      <c r="T90" s="454"/>
      <c r="U90" s="454"/>
      <c r="V90" s="280"/>
      <c r="W90" s="285"/>
    </row>
    <row r="91" spans="1:23">
      <c r="A91" s="97">
        <v>80</v>
      </c>
      <c r="B91" s="285"/>
      <c r="C91" s="425" t="s">
        <v>961</v>
      </c>
      <c r="D91" s="721">
        <v>-50386.144211680439</v>
      </c>
      <c r="E91" s="721">
        <v>-40445.323738430103</v>
      </c>
      <c r="F91" s="721">
        <v>-40388.276954756999</v>
      </c>
      <c r="G91" s="721">
        <v>-54878.293320258497</v>
      </c>
      <c r="H91" s="721">
        <v>-79437.2971803939</v>
      </c>
      <c r="I91" s="721">
        <v>-75443.886014949196</v>
      </c>
      <c r="J91" s="721">
        <v>-95879.909403501704</v>
      </c>
      <c r="K91" s="721">
        <v>-100594.93137601</v>
      </c>
      <c r="L91" s="721">
        <v>-92335.532328832604</v>
      </c>
      <c r="M91" s="721">
        <v>-93330.0204295281</v>
      </c>
      <c r="N91" s="721">
        <v>-88406.896080147693</v>
      </c>
      <c r="O91" s="721">
        <v>-76652.990485163798</v>
      </c>
      <c r="P91" s="721">
        <v>-81298.348915053197</v>
      </c>
      <c r="Q91" s="721">
        <f t="shared" si="2"/>
        <v>-74575.21926451585</v>
      </c>
      <c r="R91" s="591"/>
      <c r="S91" s="589"/>
      <c r="T91" s="454"/>
      <c r="U91" s="454"/>
      <c r="V91" s="280"/>
      <c r="W91" s="285"/>
    </row>
    <row r="92" spans="1:23">
      <c r="A92" s="97">
        <v>81</v>
      </c>
      <c r="B92" s="285"/>
      <c r="C92" s="425" t="s">
        <v>1055</v>
      </c>
      <c r="D92" s="721">
        <v>0</v>
      </c>
      <c r="E92" s="721">
        <v>-42150.781184895182</v>
      </c>
      <c r="F92" s="721">
        <v>-41820.732782410458</v>
      </c>
      <c r="G92" s="721">
        <v>-31815.203555941647</v>
      </c>
      <c r="H92" s="721">
        <v>-21357.43374750431</v>
      </c>
      <c r="I92" s="721">
        <v>-3047.1876974427573</v>
      </c>
      <c r="J92" s="721">
        <v>22773.480074158884</v>
      </c>
      <c r="K92" s="721">
        <v>61945.092416907384</v>
      </c>
      <c r="L92" s="721">
        <v>98363.882640096679</v>
      </c>
      <c r="M92" s="721">
        <v>141703.75178911636</v>
      </c>
      <c r="N92" s="721">
        <v>176681.35204138304</v>
      </c>
      <c r="O92" s="721">
        <v>205055.69596162316</v>
      </c>
      <c r="P92" s="721">
        <v>225504.5008774329</v>
      </c>
      <c r="Q92" s="721">
        <f t="shared" ref="Q92:Q93" si="3">AVERAGE(D92:P92)</f>
        <v>60910.493602501847</v>
      </c>
      <c r="R92" s="285"/>
      <c r="S92" s="285"/>
      <c r="T92" s="454"/>
      <c r="U92" s="454"/>
      <c r="V92" s="280"/>
      <c r="W92" s="285"/>
    </row>
    <row r="93" spans="1:23">
      <c r="A93" s="97">
        <v>82</v>
      </c>
      <c r="B93" s="285"/>
      <c r="C93" s="425" t="s">
        <v>1056</v>
      </c>
      <c r="D93" s="721">
        <v>-22902.614105994937</v>
      </c>
      <c r="E93" s="721">
        <v>-26719.716456994091</v>
      </c>
      <c r="F93" s="721">
        <v>-30536.818807993252</v>
      </c>
      <c r="G93" s="721">
        <v>-34353.921158992402</v>
      </c>
      <c r="H93" s="721">
        <v>-38171.023509991566</v>
      </c>
      <c r="I93" s="721">
        <v>-41988.125860990716</v>
      </c>
      <c r="J93" s="721">
        <v>-45805.228211989874</v>
      </c>
      <c r="K93" s="721">
        <v>-49622.330562989031</v>
      </c>
      <c r="L93" s="721">
        <v>-53439.432913988181</v>
      </c>
      <c r="M93" s="721">
        <v>-57256.535264987338</v>
      </c>
      <c r="N93" s="721">
        <v>-61073.637615986503</v>
      </c>
      <c r="O93" s="721">
        <v>-81942.331112230735</v>
      </c>
      <c r="P93" s="721">
        <v>-100073.54338233003</v>
      </c>
      <c r="Q93" s="721">
        <f t="shared" si="3"/>
        <v>-49529.635305035277</v>
      </c>
      <c r="R93" s="281"/>
      <c r="S93" s="585"/>
      <c r="T93" s="454"/>
      <c r="U93" s="454"/>
      <c r="V93" s="280"/>
      <c r="W93" s="285"/>
    </row>
    <row r="94" spans="1:23">
      <c r="A94" s="97">
        <v>83</v>
      </c>
      <c r="B94" s="285"/>
      <c r="C94" s="425" t="s">
        <v>941</v>
      </c>
      <c r="D94" s="425"/>
      <c r="E94" s="425"/>
      <c r="F94" s="425"/>
      <c r="G94" s="425"/>
      <c r="H94" s="425"/>
      <c r="I94" s="425"/>
      <c r="J94" s="425"/>
      <c r="K94" s="425"/>
      <c r="L94" s="425"/>
      <c r="M94" s="425"/>
      <c r="N94" s="425"/>
      <c r="O94" s="425"/>
      <c r="P94" s="425"/>
      <c r="Q94" s="593"/>
      <c r="R94" s="281"/>
      <c r="S94" s="585"/>
      <c r="T94" s="454"/>
      <c r="U94" s="454"/>
      <c r="V94" s="280"/>
      <c r="W94" s="285"/>
    </row>
    <row r="95" spans="1:23">
      <c r="A95" s="97">
        <v>84</v>
      </c>
      <c r="B95" s="285"/>
      <c r="C95" s="425" t="s">
        <v>941</v>
      </c>
      <c r="D95" s="425"/>
      <c r="E95" s="425"/>
      <c r="F95" s="425"/>
      <c r="G95" s="425"/>
      <c r="H95" s="425"/>
      <c r="I95" s="425"/>
      <c r="J95" s="425"/>
      <c r="K95" s="425"/>
      <c r="L95" s="425"/>
      <c r="M95" s="425"/>
      <c r="N95" s="425"/>
      <c r="O95" s="425"/>
      <c r="P95" s="425"/>
      <c r="Q95" s="593"/>
      <c r="R95" s="281"/>
      <c r="S95" s="585"/>
      <c r="T95" s="454"/>
      <c r="U95" s="454"/>
      <c r="V95" s="280"/>
      <c r="W95" s="285"/>
    </row>
    <row r="96" spans="1:23">
      <c r="A96" s="97">
        <v>85</v>
      </c>
      <c r="B96" s="285"/>
      <c r="C96" s="425" t="s">
        <v>941</v>
      </c>
      <c r="D96" s="425"/>
      <c r="E96" s="425"/>
      <c r="F96" s="425"/>
      <c r="G96" s="425"/>
      <c r="H96" s="425"/>
      <c r="I96" s="425"/>
      <c r="J96" s="425"/>
      <c r="K96" s="425"/>
      <c r="L96" s="425"/>
      <c r="M96" s="425"/>
      <c r="N96" s="425"/>
      <c r="O96" s="425"/>
      <c r="P96" s="425"/>
      <c r="Q96" s="593"/>
      <c r="R96" s="281"/>
      <c r="S96" s="585"/>
      <c r="T96" s="454"/>
      <c r="U96" s="454"/>
      <c r="V96" s="280"/>
      <c r="W96" s="285"/>
    </row>
    <row r="97" spans="1:23">
      <c r="A97" s="97">
        <v>86</v>
      </c>
      <c r="B97" s="285"/>
      <c r="C97" s="425" t="s">
        <v>941</v>
      </c>
      <c r="D97" s="425"/>
      <c r="E97" s="425"/>
      <c r="F97" s="425"/>
      <c r="G97" s="425"/>
      <c r="H97" s="425"/>
      <c r="I97" s="425"/>
      <c r="J97" s="425"/>
      <c r="K97" s="425"/>
      <c r="L97" s="425"/>
      <c r="M97" s="425"/>
      <c r="N97" s="425"/>
      <c r="O97" s="425"/>
      <c r="P97" s="425"/>
      <c r="Q97" s="568"/>
      <c r="R97" s="281"/>
      <c r="S97" s="585"/>
      <c r="T97" s="454"/>
      <c r="U97" s="454"/>
      <c r="V97" s="280"/>
      <c r="W97" s="285"/>
    </row>
    <row r="98" spans="1:23">
      <c r="A98" s="97">
        <v>87</v>
      </c>
      <c r="B98" s="285"/>
      <c r="C98" s="425" t="s">
        <v>941</v>
      </c>
      <c r="D98" s="425"/>
      <c r="E98" s="425"/>
      <c r="F98" s="425"/>
      <c r="G98" s="425"/>
      <c r="H98" s="425"/>
      <c r="I98" s="425"/>
      <c r="J98" s="425"/>
      <c r="K98" s="425"/>
      <c r="L98" s="425"/>
      <c r="M98" s="425"/>
      <c r="N98" s="425"/>
      <c r="O98" s="425"/>
      <c r="P98" s="425"/>
      <c r="Q98" s="568"/>
      <c r="R98" s="281"/>
      <c r="S98" s="585"/>
      <c r="T98" s="454"/>
      <c r="U98" s="454"/>
      <c r="V98" s="280"/>
      <c r="W98" s="285"/>
    </row>
    <row r="99" spans="1:23" s="285" customFormat="1" ht="14.45" customHeight="1">
      <c r="A99" s="97">
        <v>88</v>
      </c>
      <c r="C99" s="594"/>
      <c r="D99" s="594"/>
      <c r="E99" s="594"/>
      <c r="F99" s="594"/>
      <c r="G99" s="594"/>
      <c r="H99" s="594"/>
      <c r="I99" s="594"/>
      <c r="J99" s="594"/>
      <c r="K99" s="594"/>
      <c r="L99" s="594"/>
      <c r="M99" s="594"/>
      <c r="N99" s="594"/>
      <c r="O99" s="594"/>
      <c r="P99" s="594"/>
      <c r="Q99" s="565">
        <f>SUM(Q89:Q98)</f>
        <v>-534426.6916346238</v>
      </c>
      <c r="R99" s="595" t="s">
        <v>612</v>
      </c>
      <c r="S99" s="596">
        <f>'Exhibit 6'!$D$61</f>
        <v>0.10661366484685977</v>
      </c>
      <c r="T99" s="565">
        <f>Q99*S99</f>
        <v>-56977.188187149863</v>
      </c>
      <c r="U99" s="454"/>
      <c r="V99" s="280"/>
    </row>
    <row r="100" spans="1:23" s="285" customFormat="1" ht="14.45" customHeight="1">
      <c r="A100" s="97">
        <v>89</v>
      </c>
      <c r="B100" s="285" t="s">
        <v>962</v>
      </c>
      <c r="C100" s="594"/>
      <c r="D100" s="594"/>
      <c r="E100" s="594"/>
      <c r="F100" s="594"/>
      <c r="G100" s="594"/>
      <c r="H100" s="594"/>
      <c r="I100" s="594"/>
      <c r="J100" s="594"/>
      <c r="K100" s="594"/>
      <c r="L100" s="594"/>
      <c r="M100" s="594"/>
      <c r="N100" s="594"/>
      <c r="O100" s="594"/>
      <c r="P100" s="594"/>
      <c r="Q100" s="567"/>
      <c r="R100" s="591"/>
      <c r="S100" s="589"/>
      <c r="T100" s="567"/>
      <c r="U100" s="454"/>
      <c r="V100" s="280"/>
    </row>
    <row r="101" spans="1:23">
      <c r="A101" s="97">
        <v>90</v>
      </c>
      <c r="B101" s="285"/>
      <c r="C101" s="390" t="s">
        <v>963</v>
      </c>
      <c r="D101" s="721">
        <v>0</v>
      </c>
      <c r="E101" s="721">
        <v>0</v>
      </c>
      <c r="F101" s="721">
        <v>0</v>
      </c>
      <c r="G101" s="721">
        <v>0</v>
      </c>
      <c r="H101" s="721">
        <v>0</v>
      </c>
      <c r="I101" s="721">
        <v>0</v>
      </c>
      <c r="J101" s="721">
        <v>0</v>
      </c>
      <c r="K101" s="721">
        <v>0</v>
      </c>
      <c r="L101" s="721">
        <v>0</v>
      </c>
      <c r="M101" s="721">
        <v>0</v>
      </c>
      <c r="N101" s="721">
        <v>0</v>
      </c>
      <c r="O101" s="721">
        <v>0</v>
      </c>
      <c r="P101" s="721">
        <v>0</v>
      </c>
      <c r="Q101" s="721">
        <f>AVERAGE(D101:P101)</f>
        <v>0</v>
      </c>
      <c r="R101" s="591"/>
      <c r="S101" s="589"/>
      <c r="T101" s="454"/>
      <c r="U101" s="454"/>
      <c r="V101" s="280"/>
      <c r="W101" s="285"/>
    </row>
    <row r="102" spans="1:23">
      <c r="A102" s="97">
        <v>91</v>
      </c>
      <c r="B102" s="285"/>
      <c r="C102" s="425" t="s">
        <v>964</v>
      </c>
      <c r="D102" s="721">
        <v>-100264.84833651978</v>
      </c>
      <c r="E102" s="721">
        <v>-83341.720051932207</v>
      </c>
      <c r="F102" s="721">
        <v>-66673.375741967</v>
      </c>
      <c r="G102" s="721">
        <v>-50005.031432001801</v>
      </c>
      <c r="H102" s="721">
        <v>-33339.145165658898</v>
      </c>
      <c r="I102" s="721">
        <v>-19642.085783805102</v>
      </c>
      <c r="J102" s="721">
        <v>-2973.7414738398602</v>
      </c>
      <c r="K102" s="721">
        <v>-8050.5442283522098</v>
      </c>
      <c r="L102" s="721">
        <v>-55166.079724662399</v>
      </c>
      <c r="M102" s="721">
        <v>-66492.856578962994</v>
      </c>
      <c r="N102" s="721">
        <v>-85476.360926962501</v>
      </c>
      <c r="O102" s="721">
        <v>-97999.253862801299</v>
      </c>
      <c r="P102" s="721">
        <v>-100678.93283259</v>
      </c>
      <c r="Q102" s="721">
        <f t="shared" ref="Q102" si="4">AVERAGE(D102:P102)</f>
        <v>-59238.767395388917</v>
      </c>
      <c r="R102" s="281"/>
      <c r="S102" s="585"/>
      <c r="T102" s="454"/>
      <c r="U102" s="454"/>
      <c r="V102" s="280"/>
      <c r="W102" s="285"/>
    </row>
    <row r="103" spans="1:23">
      <c r="A103" s="97">
        <v>92</v>
      </c>
      <c r="B103" s="285"/>
      <c r="C103" s="425" t="s">
        <v>941</v>
      </c>
      <c r="D103" s="425"/>
      <c r="E103" s="425"/>
      <c r="F103" s="425"/>
      <c r="G103" s="425"/>
      <c r="H103" s="425"/>
      <c r="I103" s="425"/>
      <c r="J103" s="425"/>
      <c r="K103" s="425"/>
      <c r="L103" s="425"/>
      <c r="M103" s="425"/>
      <c r="N103" s="425"/>
      <c r="O103" s="425"/>
      <c r="P103" s="425"/>
      <c r="Q103" s="568"/>
      <c r="R103" s="281"/>
      <c r="S103" s="585"/>
      <c r="T103" s="454"/>
      <c r="U103" s="454"/>
      <c r="V103" s="280"/>
      <c r="W103" s="285"/>
    </row>
    <row r="104" spans="1:23">
      <c r="A104" s="97">
        <v>93</v>
      </c>
      <c r="B104" s="285"/>
      <c r="C104" s="425" t="s">
        <v>941</v>
      </c>
      <c r="D104" s="425"/>
      <c r="E104" s="425"/>
      <c r="F104" s="425"/>
      <c r="G104" s="425"/>
      <c r="H104" s="425"/>
      <c r="I104" s="425"/>
      <c r="J104" s="425"/>
      <c r="K104" s="425"/>
      <c r="L104" s="425"/>
      <c r="M104" s="425"/>
      <c r="N104" s="425"/>
      <c r="O104" s="425"/>
      <c r="P104" s="425"/>
      <c r="Q104" s="568"/>
      <c r="R104" s="281"/>
      <c r="S104" s="585"/>
      <c r="T104" s="454"/>
      <c r="U104" s="454"/>
      <c r="V104" s="280"/>
      <c r="W104" s="285"/>
    </row>
    <row r="105" spans="1:23">
      <c r="A105" s="97">
        <v>94</v>
      </c>
      <c r="B105" s="285"/>
      <c r="C105" s="425" t="s">
        <v>941</v>
      </c>
      <c r="D105" s="425"/>
      <c r="E105" s="425"/>
      <c r="F105" s="425"/>
      <c r="G105" s="425"/>
      <c r="H105" s="425"/>
      <c r="I105" s="425"/>
      <c r="J105" s="425"/>
      <c r="K105" s="425"/>
      <c r="L105" s="425"/>
      <c r="M105" s="425"/>
      <c r="N105" s="425"/>
      <c r="O105" s="425"/>
      <c r="P105" s="425"/>
      <c r="Q105" s="568"/>
      <c r="R105" s="281"/>
      <c r="S105" s="585"/>
      <c r="T105" s="454"/>
      <c r="U105" s="454"/>
      <c r="V105" s="280"/>
      <c r="W105" s="285"/>
    </row>
    <row r="106" spans="1:23">
      <c r="A106" s="97">
        <v>95</v>
      </c>
      <c r="B106" s="285"/>
      <c r="C106" s="425" t="s">
        <v>941</v>
      </c>
      <c r="D106" s="425"/>
      <c r="E106" s="425"/>
      <c r="F106" s="425"/>
      <c r="G106" s="425"/>
      <c r="H106" s="425"/>
      <c r="I106" s="425"/>
      <c r="J106" s="425"/>
      <c r="K106" s="425"/>
      <c r="L106" s="425"/>
      <c r="M106" s="425"/>
      <c r="N106" s="425"/>
      <c r="O106" s="425"/>
      <c r="P106" s="425"/>
      <c r="Q106" s="568"/>
      <c r="R106" s="281"/>
      <c r="S106" s="585"/>
      <c r="T106" s="454"/>
      <c r="U106" s="454"/>
      <c r="V106" s="280"/>
      <c r="W106" s="285"/>
    </row>
    <row r="107" spans="1:23">
      <c r="A107" s="97">
        <v>96</v>
      </c>
      <c r="B107" s="285"/>
      <c r="C107" s="425" t="s">
        <v>941</v>
      </c>
      <c r="D107" s="425"/>
      <c r="E107" s="425"/>
      <c r="F107" s="425"/>
      <c r="G107" s="425"/>
      <c r="H107" s="425"/>
      <c r="I107" s="425"/>
      <c r="J107" s="425"/>
      <c r="K107" s="425"/>
      <c r="L107" s="425"/>
      <c r="M107" s="425"/>
      <c r="N107" s="425"/>
      <c r="O107" s="425"/>
      <c r="P107" s="425"/>
      <c r="Q107" s="568"/>
      <c r="R107" s="281"/>
      <c r="S107" s="585"/>
      <c r="T107" s="454"/>
      <c r="U107" s="454"/>
      <c r="V107" s="280"/>
      <c r="W107" s="285"/>
    </row>
    <row r="108" spans="1:23">
      <c r="A108" s="97">
        <v>97</v>
      </c>
      <c r="B108" s="285"/>
      <c r="C108" s="425" t="s">
        <v>941</v>
      </c>
      <c r="D108" s="425"/>
      <c r="E108" s="425"/>
      <c r="F108" s="425"/>
      <c r="G108" s="425"/>
      <c r="H108" s="425"/>
      <c r="I108" s="425"/>
      <c r="J108" s="425"/>
      <c r="K108" s="425"/>
      <c r="L108" s="425"/>
      <c r="M108" s="425"/>
      <c r="N108" s="425"/>
      <c r="O108" s="425"/>
      <c r="P108" s="425"/>
      <c r="Q108" s="568"/>
      <c r="R108" s="281"/>
      <c r="S108" s="585"/>
      <c r="T108" s="454"/>
      <c r="U108" s="454"/>
      <c r="V108" s="280"/>
      <c r="W108" s="285"/>
    </row>
    <row r="109" spans="1:23">
      <c r="A109" s="97">
        <v>98</v>
      </c>
      <c r="B109" s="285"/>
      <c r="C109" s="425" t="s">
        <v>941</v>
      </c>
      <c r="D109" s="425"/>
      <c r="E109" s="425"/>
      <c r="F109" s="425"/>
      <c r="G109" s="425"/>
      <c r="H109" s="425"/>
      <c r="I109" s="425"/>
      <c r="J109" s="425"/>
      <c r="K109" s="425"/>
      <c r="L109" s="425"/>
      <c r="M109" s="425"/>
      <c r="N109" s="425"/>
      <c r="O109" s="425"/>
      <c r="P109" s="425"/>
      <c r="Q109" s="568"/>
      <c r="R109" s="281"/>
      <c r="S109" s="585"/>
      <c r="T109" s="454"/>
      <c r="U109" s="454"/>
      <c r="V109" s="280"/>
      <c r="W109" s="285"/>
    </row>
    <row r="110" spans="1:23">
      <c r="A110" s="97">
        <v>99</v>
      </c>
      <c r="B110" s="285"/>
      <c r="C110" s="425" t="s">
        <v>941</v>
      </c>
      <c r="D110" s="425"/>
      <c r="E110" s="425"/>
      <c r="F110" s="425"/>
      <c r="G110" s="425"/>
      <c r="H110" s="425"/>
      <c r="I110" s="425"/>
      <c r="J110" s="425"/>
      <c r="K110" s="425"/>
      <c r="L110" s="425"/>
      <c r="M110" s="425"/>
      <c r="N110" s="425"/>
      <c r="O110" s="425"/>
      <c r="P110" s="425"/>
      <c r="Q110" s="568"/>
      <c r="R110" s="281"/>
      <c r="S110" s="585"/>
      <c r="T110" s="454"/>
      <c r="U110" s="454"/>
      <c r="V110" s="280"/>
      <c r="W110" s="285"/>
    </row>
    <row r="111" spans="1:23" s="285" customFormat="1" ht="14.45" customHeight="1">
      <c r="A111" s="97">
        <v>100</v>
      </c>
      <c r="C111" s="594"/>
      <c r="D111" s="594"/>
      <c r="E111" s="594"/>
      <c r="F111" s="594"/>
      <c r="G111" s="594"/>
      <c r="H111" s="594"/>
      <c r="I111" s="594"/>
      <c r="J111" s="594"/>
      <c r="K111" s="594"/>
      <c r="L111" s="594"/>
      <c r="M111" s="594"/>
      <c r="N111" s="594"/>
      <c r="O111" s="594"/>
      <c r="P111" s="594"/>
      <c r="Q111" s="565">
        <f>SUM(Q101:Q110)</f>
        <v>-59238.767395388917</v>
      </c>
      <c r="R111" s="597" t="s">
        <v>613</v>
      </c>
      <c r="S111" s="596">
        <f>'Exhibit 6'!$D$51</f>
        <v>0.38245106475116397</v>
      </c>
      <c r="T111" s="565">
        <f>Q111*S111</f>
        <v>-22655.929664913026</v>
      </c>
      <c r="U111" s="454"/>
      <c r="V111" s="280"/>
    </row>
    <row r="112" spans="1:23" s="285" customFormat="1">
      <c r="A112" s="97">
        <v>101</v>
      </c>
      <c r="C112" s="594"/>
      <c r="D112" s="594"/>
      <c r="E112" s="594"/>
      <c r="F112" s="594"/>
      <c r="G112" s="594"/>
      <c r="H112" s="594"/>
      <c r="I112" s="594"/>
      <c r="J112" s="594"/>
      <c r="K112" s="594"/>
      <c r="L112" s="594"/>
      <c r="M112" s="594"/>
      <c r="N112" s="594"/>
      <c r="O112" s="594"/>
      <c r="P112" s="594"/>
      <c r="Q112" s="567"/>
      <c r="R112" s="281"/>
      <c r="S112" s="585"/>
      <c r="T112" s="454"/>
      <c r="U112" s="454"/>
      <c r="V112" s="280"/>
    </row>
    <row r="113" spans="1:23">
      <c r="A113" s="97">
        <v>102</v>
      </c>
      <c r="B113" s="285"/>
      <c r="C113" s="425" t="s">
        <v>941</v>
      </c>
      <c r="D113" s="425"/>
      <c r="E113" s="425"/>
      <c r="F113" s="425"/>
      <c r="G113" s="425"/>
      <c r="H113" s="425"/>
      <c r="I113" s="425"/>
      <c r="J113" s="425"/>
      <c r="K113" s="425"/>
      <c r="L113" s="425"/>
      <c r="M113" s="425"/>
      <c r="N113" s="425"/>
      <c r="O113" s="425"/>
      <c r="P113" s="425"/>
      <c r="Q113" s="568"/>
      <c r="R113" s="281"/>
      <c r="S113" s="585"/>
      <c r="T113" s="454"/>
      <c r="U113" s="454"/>
      <c r="V113" s="280"/>
      <c r="W113" s="285"/>
    </row>
    <row r="114" spans="1:23">
      <c r="A114" s="97">
        <v>103</v>
      </c>
      <c r="B114" s="285"/>
      <c r="C114" s="425" t="s">
        <v>941</v>
      </c>
      <c r="D114" s="425"/>
      <c r="E114" s="425"/>
      <c r="F114" s="425"/>
      <c r="G114" s="425"/>
      <c r="H114" s="425"/>
      <c r="I114" s="425"/>
      <c r="J114" s="425"/>
      <c r="K114" s="425"/>
      <c r="L114" s="425"/>
      <c r="M114" s="425"/>
      <c r="N114" s="425"/>
      <c r="O114" s="425"/>
      <c r="P114" s="425"/>
      <c r="Q114" s="568"/>
      <c r="R114" s="281"/>
      <c r="S114" s="585"/>
      <c r="T114" s="454"/>
      <c r="U114" s="454"/>
      <c r="V114" s="280"/>
      <c r="W114" s="285"/>
    </row>
    <row r="115" spans="1:23">
      <c r="A115" s="97">
        <v>104</v>
      </c>
      <c r="B115" s="285"/>
      <c r="C115" s="425" t="s">
        <v>941</v>
      </c>
      <c r="D115" s="425"/>
      <c r="E115" s="425"/>
      <c r="F115" s="425"/>
      <c r="G115" s="425"/>
      <c r="H115" s="425"/>
      <c r="I115" s="425"/>
      <c r="J115" s="425"/>
      <c r="K115" s="425"/>
      <c r="L115" s="425"/>
      <c r="M115" s="425"/>
      <c r="N115" s="425"/>
      <c r="O115" s="425"/>
      <c r="P115" s="425"/>
      <c r="Q115" s="568"/>
      <c r="R115" s="281"/>
      <c r="S115" s="585"/>
      <c r="T115" s="454"/>
      <c r="U115" s="454"/>
      <c r="V115" s="280"/>
      <c r="W115" s="285"/>
    </row>
    <row r="116" spans="1:23">
      <c r="A116" s="97">
        <v>105</v>
      </c>
      <c r="B116" s="285"/>
      <c r="C116" s="425" t="s">
        <v>941</v>
      </c>
      <c r="D116" s="425"/>
      <c r="E116" s="425"/>
      <c r="F116" s="425"/>
      <c r="G116" s="425"/>
      <c r="H116" s="425"/>
      <c r="I116" s="425"/>
      <c r="J116" s="425"/>
      <c r="K116" s="425"/>
      <c r="L116" s="425"/>
      <c r="M116" s="425"/>
      <c r="N116" s="425"/>
      <c r="O116" s="425"/>
      <c r="P116" s="425"/>
      <c r="Q116" s="568"/>
      <c r="R116" s="281"/>
      <c r="S116" s="585"/>
      <c r="T116" s="454"/>
      <c r="U116" s="454"/>
      <c r="V116" s="280"/>
      <c r="W116" s="285"/>
    </row>
    <row r="117" spans="1:23">
      <c r="A117" s="97">
        <v>106</v>
      </c>
      <c r="B117" s="285"/>
      <c r="C117" s="425" t="s">
        <v>941</v>
      </c>
      <c r="D117" s="425"/>
      <c r="E117" s="425"/>
      <c r="F117" s="425"/>
      <c r="G117" s="425"/>
      <c r="H117" s="425"/>
      <c r="I117" s="425"/>
      <c r="J117" s="425"/>
      <c r="K117" s="425"/>
      <c r="L117" s="425"/>
      <c r="M117" s="425"/>
      <c r="N117" s="425"/>
      <c r="O117" s="425"/>
      <c r="P117" s="425"/>
      <c r="Q117" s="568"/>
      <c r="R117" s="281"/>
      <c r="S117" s="585"/>
      <c r="T117" s="454"/>
      <c r="U117" s="454"/>
      <c r="V117" s="280"/>
      <c r="W117" s="285"/>
    </row>
    <row r="118" spans="1:23">
      <c r="A118" s="97">
        <v>107</v>
      </c>
      <c r="B118" s="285"/>
      <c r="C118" s="425" t="s">
        <v>941</v>
      </c>
      <c r="D118" s="425"/>
      <c r="E118" s="425"/>
      <c r="F118" s="425"/>
      <c r="G118" s="425"/>
      <c r="H118" s="425"/>
      <c r="I118" s="425"/>
      <c r="J118" s="425"/>
      <c r="K118" s="425"/>
      <c r="L118" s="425"/>
      <c r="M118" s="425"/>
      <c r="N118" s="425"/>
      <c r="O118" s="425"/>
      <c r="P118" s="425"/>
      <c r="Q118" s="568"/>
      <c r="R118" s="281"/>
      <c r="S118" s="585"/>
      <c r="T118" s="454"/>
      <c r="U118" s="454"/>
      <c r="V118" s="280"/>
      <c r="W118" s="285"/>
    </row>
    <row r="119" spans="1:23">
      <c r="A119" s="97">
        <v>108</v>
      </c>
      <c r="B119" s="285"/>
      <c r="C119" s="425" t="s">
        <v>941</v>
      </c>
      <c r="D119" s="425"/>
      <c r="E119" s="425"/>
      <c r="F119" s="425"/>
      <c r="G119" s="425"/>
      <c r="H119" s="425"/>
      <c r="I119" s="425"/>
      <c r="J119" s="425"/>
      <c r="K119" s="425"/>
      <c r="L119" s="425"/>
      <c r="M119" s="425"/>
      <c r="N119" s="425"/>
      <c r="O119" s="425"/>
      <c r="P119" s="425"/>
      <c r="Q119" s="568"/>
      <c r="R119" s="281"/>
      <c r="S119" s="585"/>
      <c r="T119" s="454"/>
      <c r="U119" s="454"/>
      <c r="V119" s="280"/>
      <c r="W119" s="285"/>
    </row>
    <row r="120" spans="1:23">
      <c r="A120" s="97">
        <v>109</v>
      </c>
      <c r="B120" s="285"/>
      <c r="C120" s="425" t="s">
        <v>941</v>
      </c>
      <c r="D120" s="425"/>
      <c r="E120" s="425"/>
      <c r="F120" s="425"/>
      <c r="G120" s="425"/>
      <c r="H120" s="425"/>
      <c r="I120" s="425"/>
      <c r="J120" s="425"/>
      <c r="K120" s="425"/>
      <c r="L120" s="425"/>
      <c r="M120" s="425"/>
      <c r="N120" s="425"/>
      <c r="O120" s="425"/>
      <c r="P120" s="425"/>
      <c r="Q120" s="568"/>
      <c r="R120" s="281"/>
      <c r="S120" s="585"/>
      <c r="T120" s="454"/>
      <c r="U120" s="454"/>
      <c r="V120" s="280"/>
      <c r="W120" s="285"/>
    </row>
    <row r="121" spans="1:23">
      <c r="A121" s="97">
        <v>110</v>
      </c>
      <c r="B121" s="285"/>
      <c r="C121" s="425" t="s">
        <v>941</v>
      </c>
      <c r="D121" s="425"/>
      <c r="E121" s="425"/>
      <c r="F121" s="425"/>
      <c r="G121" s="425"/>
      <c r="H121" s="425"/>
      <c r="I121" s="425"/>
      <c r="J121" s="425"/>
      <c r="K121" s="425"/>
      <c r="L121" s="425"/>
      <c r="M121" s="425"/>
      <c r="N121" s="425"/>
      <c r="O121" s="425"/>
      <c r="P121" s="425"/>
      <c r="Q121" s="568"/>
      <c r="R121" s="281"/>
      <c r="S121" s="585"/>
      <c r="T121" s="454"/>
      <c r="U121" s="454"/>
      <c r="V121" s="280"/>
      <c r="W121" s="285"/>
    </row>
    <row r="122" spans="1:23">
      <c r="A122" s="97">
        <v>111</v>
      </c>
      <c r="B122" s="285"/>
      <c r="C122" s="425" t="s">
        <v>941</v>
      </c>
      <c r="D122" s="425"/>
      <c r="E122" s="425"/>
      <c r="F122" s="425"/>
      <c r="G122" s="425"/>
      <c r="H122" s="425"/>
      <c r="I122" s="425"/>
      <c r="J122" s="425"/>
      <c r="K122" s="425"/>
      <c r="L122" s="425"/>
      <c r="M122" s="425"/>
      <c r="N122" s="425"/>
      <c r="O122" s="425"/>
      <c r="P122" s="425"/>
      <c r="Q122" s="568"/>
      <c r="R122" s="281"/>
      <c r="S122" s="585"/>
      <c r="T122" s="454"/>
      <c r="U122" s="454"/>
      <c r="V122" s="280"/>
      <c r="W122" s="285"/>
    </row>
    <row r="123" spans="1:23" s="285" customFormat="1" ht="14.45" customHeight="1">
      <c r="A123" s="97">
        <v>112</v>
      </c>
      <c r="C123" s="594"/>
      <c r="D123" s="594"/>
      <c r="E123" s="594"/>
      <c r="F123" s="594"/>
      <c r="G123" s="594"/>
      <c r="H123" s="594"/>
      <c r="I123" s="594"/>
      <c r="J123" s="594"/>
      <c r="K123" s="594"/>
      <c r="L123" s="594"/>
      <c r="M123" s="594"/>
      <c r="N123" s="594"/>
      <c r="O123" s="594"/>
      <c r="P123" s="594"/>
      <c r="Q123" s="565">
        <f>SUM(Q113:Q122)</f>
        <v>0</v>
      </c>
      <c r="R123" s="597" t="s">
        <v>614</v>
      </c>
      <c r="S123" s="596">
        <f>'Exhibit 6'!$D$55</f>
        <v>0.32546198739284038</v>
      </c>
      <c r="T123" s="565">
        <f>Q123*S123</f>
        <v>0</v>
      </c>
      <c r="U123" s="454"/>
      <c r="V123" s="280"/>
    </row>
    <row r="124" spans="1:23">
      <c r="A124" s="97">
        <v>113</v>
      </c>
      <c r="B124" s="285"/>
      <c r="C124" s="598" t="s">
        <v>119</v>
      </c>
      <c r="D124" s="598"/>
      <c r="E124" s="598"/>
      <c r="F124" s="598"/>
      <c r="G124" s="598"/>
      <c r="H124" s="598"/>
      <c r="I124" s="598"/>
      <c r="J124" s="598"/>
      <c r="K124" s="598"/>
      <c r="L124" s="598"/>
      <c r="M124" s="598"/>
      <c r="N124" s="598"/>
      <c r="O124" s="598"/>
      <c r="P124" s="598"/>
      <c r="Q124" s="599"/>
      <c r="R124" s="263"/>
      <c r="S124" s="600"/>
      <c r="T124" s="612">
        <f>SUM(T99,T111,T123)</f>
        <v>-79633.117852062889</v>
      </c>
      <c r="U124" s="567"/>
      <c r="V124" s="280" t="s">
        <v>632</v>
      </c>
      <c r="W124" s="285"/>
    </row>
  </sheetData>
  <mergeCells count="3">
    <mergeCell ref="R6:S6"/>
    <mergeCell ref="R8:S8"/>
    <mergeCell ref="R9:S9"/>
  </mergeCells>
  <pageMargins left="0.5" right="0.5" top="0.5" bottom="0.5" header="0" footer="0"/>
  <pageSetup paperSize="5" scale="47" fitToHeight="3" orientation="landscape" horizontalDpi="1200" verticalDpi="1200" r:id="rId1"/>
  <rowBreaks count="1" manualBreakCount="1">
    <brk id="7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2A9E3-DF01-47DE-9F42-A340E64804E6}">
  <sheetPr>
    <pageSetUpPr fitToPage="1"/>
  </sheetPr>
  <dimension ref="A1:J39"/>
  <sheetViews>
    <sheetView view="pageBreakPreview" zoomScale="85" zoomScaleNormal="85" zoomScaleSheetLayoutView="85" workbookViewId="0">
      <selection activeCell="D41" sqref="D41"/>
    </sheetView>
  </sheetViews>
  <sheetFormatPr defaultColWidth="8.88671875" defaultRowHeight="14.25"/>
  <cols>
    <col min="1" max="1" width="3.88671875" style="554" customWidth="1"/>
    <col min="2" max="2" width="12.6640625" style="554" customWidth="1"/>
    <col min="3" max="3" width="5.88671875" style="554" customWidth="1"/>
    <col min="4" max="4" width="53" style="249" customWidth="1"/>
    <col min="5" max="7" width="12.5546875" style="554" customWidth="1"/>
    <col min="8" max="8" width="2.77734375" style="554" customWidth="1"/>
    <col min="9" max="9" width="60.21875" style="554" bestFit="1" customWidth="1"/>
    <col min="10" max="10" width="9.33203125" style="554" customWidth="1"/>
    <col min="11" max="16384" width="8.88671875" style="554"/>
  </cols>
  <sheetData>
    <row r="1" spans="1:9" ht="15">
      <c r="A1" s="464" t="s">
        <v>736</v>
      </c>
      <c r="I1" s="224" t="s">
        <v>47</v>
      </c>
    </row>
    <row r="2" spans="1:9" ht="15">
      <c r="A2" s="464" t="s">
        <v>46</v>
      </c>
      <c r="I2" s="252" t="s">
        <v>743</v>
      </c>
    </row>
    <row r="3" spans="1:9" ht="15">
      <c r="A3" s="288" t="str">
        <f>'Exhibit 1a'!A3</f>
        <v>RATE YEAR JUNE 1, 2023 TO MAY 31, 2024</v>
      </c>
    </row>
    <row r="4" spans="1:9" ht="15">
      <c r="A4" s="288" t="str">
        <f>'Exhibit 1a'!A4</f>
        <v>ACTUAL ITRR &amp; CHARGES BASED ON ACTUAL CY 2023 VALUES</v>
      </c>
    </row>
    <row r="5" spans="1:9" ht="15">
      <c r="A5" s="637"/>
    </row>
    <row r="6" spans="1:9" ht="15">
      <c r="A6" s="108" t="s">
        <v>744</v>
      </c>
      <c r="B6" s="284"/>
      <c r="C6" s="284"/>
      <c r="D6" s="284"/>
      <c r="E6" s="284"/>
      <c r="F6" s="284"/>
      <c r="G6" s="284"/>
      <c r="H6" s="284"/>
      <c r="I6" s="284"/>
    </row>
    <row r="7" spans="1:9" ht="15">
      <c r="A7" s="284"/>
      <c r="B7" s="284"/>
      <c r="C7" s="284"/>
      <c r="D7" s="284"/>
      <c r="E7" s="284"/>
      <c r="F7" s="284"/>
      <c r="G7" s="284"/>
      <c r="H7" s="579"/>
      <c r="I7" s="579"/>
    </row>
    <row r="8" spans="1:9" s="98" customFormat="1" ht="15">
      <c r="A8" s="734" t="s">
        <v>13</v>
      </c>
      <c r="B8" s="735" t="s">
        <v>12</v>
      </c>
      <c r="C8" s="734"/>
      <c r="D8" s="734"/>
      <c r="E8" s="734" t="s">
        <v>745</v>
      </c>
      <c r="F8" s="736" t="s">
        <v>746</v>
      </c>
      <c r="G8" s="736" t="s">
        <v>747</v>
      </c>
      <c r="H8" s="668"/>
      <c r="I8" s="734" t="s">
        <v>24</v>
      </c>
    </row>
    <row r="9" spans="1:9" s="284" customFormat="1"/>
    <row r="10" spans="1:9" s="284" customFormat="1" ht="15">
      <c r="A10" s="98">
        <v>1</v>
      </c>
      <c r="B10" s="284" t="s">
        <v>748</v>
      </c>
      <c r="C10" s="654">
        <v>2023</v>
      </c>
      <c r="E10" s="655" t="s">
        <v>989</v>
      </c>
      <c r="F10" s="655" t="s">
        <v>941</v>
      </c>
    </row>
    <row r="11" spans="1:9" s="285" customFormat="1" ht="15">
      <c r="A11" s="98">
        <v>2</v>
      </c>
      <c r="B11" s="284"/>
      <c r="C11" s="98"/>
      <c r="D11" s="284"/>
      <c r="E11" s="662"/>
      <c r="F11" s="662"/>
      <c r="G11" s="284"/>
      <c r="H11" s="284"/>
      <c r="I11" s="284"/>
    </row>
    <row r="12" spans="1:9" s="284" customFormat="1" ht="15">
      <c r="A12" s="98">
        <v>3</v>
      </c>
      <c r="B12" s="284" t="s">
        <v>814</v>
      </c>
      <c r="C12" s="98"/>
      <c r="E12" s="784">
        <f>VLOOKUP(C10,'WP Prot DTA(L) Amort by Year'!B16:C55,2,FALSE)+VLOOKUP(C10,'WP Unprot DTA(L) Amort by Year'!B16:C55,2,FALSE)</f>
        <v>343364.77156643011</v>
      </c>
      <c r="F12" s="656"/>
      <c r="G12" s="657"/>
      <c r="I12" s="284" t="s">
        <v>864</v>
      </c>
    </row>
    <row r="13" spans="1:9" s="284" customFormat="1" ht="15">
      <c r="A13" s="98">
        <v>4</v>
      </c>
      <c r="B13" s="284" t="s">
        <v>815</v>
      </c>
      <c r="C13" s="98"/>
      <c r="E13" s="784">
        <f>VLOOKUP(C10,'WP Prot DTA(L) Amort by Year'!B16:D55,3,FALSE)+VLOOKUP(C10,'WP Unprot DTA(L) Amort by Year'!B16:D55,3,FALSE)</f>
        <v>-3920682.5502554607</v>
      </c>
      <c r="F13" s="656"/>
      <c r="G13" s="657"/>
      <c r="I13" s="284" t="s">
        <v>865</v>
      </c>
    </row>
    <row r="14" spans="1:9" s="284" customFormat="1">
      <c r="A14" s="98">
        <v>5</v>
      </c>
      <c r="E14" s="657"/>
      <c r="F14" s="657"/>
      <c r="G14" s="657"/>
    </row>
    <row r="15" spans="1:9" s="284" customFormat="1">
      <c r="A15" s="98">
        <v>6</v>
      </c>
      <c r="B15" s="284" t="s">
        <v>816</v>
      </c>
      <c r="E15" s="785">
        <f>VLOOKUP($C$10,'WP Prot DTA(L) Amort by Year'!$B$16:$G$55,6,FALSE)</f>
        <v>-68346.450509478469</v>
      </c>
      <c r="F15" s="658"/>
      <c r="G15" s="658">
        <f>SUM(E15:F15)</f>
        <v>-68346.450509478469</v>
      </c>
      <c r="I15" s="284" t="s">
        <v>817</v>
      </c>
    </row>
    <row r="16" spans="1:9" s="284" customFormat="1">
      <c r="A16" s="98">
        <v>7</v>
      </c>
      <c r="B16" s="284" t="s">
        <v>818</v>
      </c>
      <c r="E16" s="785">
        <f>VLOOKUP($C$10,'WP Unprot DTA(L) Amort by Year'!$B$16:$G$25,6,FALSE)</f>
        <v>-112388.03908082051</v>
      </c>
      <c r="F16" s="658"/>
      <c r="G16" s="658">
        <f>SUM(E16:F16)</f>
        <v>-112388.03908082051</v>
      </c>
      <c r="I16" s="284" t="s">
        <v>819</v>
      </c>
    </row>
    <row r="17" spans="1:10" s="284" customFormat="1" ht="15">
      <c r="A17" s="98">
        <v>8</v>
      </c>
      <c r="B17" s="737" t="s">
        <v>820</v>
      </c>
      <c r="C17" s="738"/>
      <c r="D17" s="738"/>
      <c r="E17" s="739">
        <f>SUM(E15:E16)</f>
        <v>-180734.48959029897</v>
      </c>
      <c r="F17" s="740">
        <f t="shared" ref="F17:G17" si="0">SUM(F15:F16)</f>
        <v>0</v>
      </c>
      <c r="G17" s="739">
        <f t="shared" si="0"/>
        <v>-180734.48959029897</v>
      </c>
      <c r="I17" s="284" t="s">
        <v>821</v>
      </c>
    </row>
    <row r="18" spans="1:10" s="284" customFormat="1">
      <c r="A18" s="98">
        <v>9</v>
      </c>
      <c r="E18" s="657"/>
      <c r="F18" s="657"/>
      <c r="G18" s="657"/>
    </row>
    <row r="19" spans="1:10" s="284" customFormat="1">
      <c r="A19" s="98">
        <v>10</v>
      </c>
      <c r="B19" s="284" t="s">
        <v>749</v>
      </c>
      <c r="E19" s="658">
        <f t="shared" ref="E19:F19" si="1">E17/12</f>
        <v>-15061.207465858248</v>
      </c>
      <c r="F19" s="658">
        <f t="shared" si="1"/>
        <v>0</v>
      </c>
      <c r="G19" s="658">
        <f>SUM(E19:F19)</f>
        <v>-15061.207465858248</v>
      </c>
      <c r="I19" s="284" t="s">
        <v>822</v>
      </c>
    </row>
    <row r="20" spans="1:10" s="284" customFormat="1">
      <c r="A20" s="98">
        <v>11</v>
      </c>
      <c r="E20" s="657"/>
      <c r="F20" s="657"/>
      <c r="G20" s="657"/>
    </row>
    <row r="21" spans="1:10" s="284" customFormat="1" ht="15">
      <c r="A21" s="98">
        <v>12</v>
      </c>
      <c r="B21" s="108" t="s">
        <v>750</v>
      </c>
      <c r="E21" s="657"/>
      <c r="F21" s="657"/>
      <c r="G21" s="659" t="s">
        <v>751</v>
      </c>
    </row>
    <row r="22" spans="1:10" s="284" customFormat="1">
      <c r="A22" s="98">
        <v>13</v>
      </c>
      <c r="B22" s="283" t="s">
        <v>211</v>
      </c>
      <c r="C22" s="654">
        <v>2022</v>
      </c>
      <c r="E22" s="459">
        <v>-2627614.7444392405</v>
      </c>
      <c r="F22" s="658"/>
      <c r="G22" s="658">
        <f t="shared" ref="G22:G34" si="2">SUM(E22:F22)</f>
        <v>-2627614.7444392405</v>
      </c>
      <c r="I22" s="284" t="s">
        <v>823</v>
      </c>
    </row>
    <row r="23" spans="1:10" s="284" customFormat="1">
      <c r="A23" s="98">
        <v>14</v>
      </c>
      <c r="B23" s="741" t="s">
        <v>233</v>
      </c>
      <c r="C23" s="654">
        <v>2023</v>
      </c>
      <c r="E23" s="658">
        <f>E22-E19</f>
        <v>-2612553.5369733823</v>
      </c>
      <c r="F23" s="658">
        <f>F22-F$19</f>
        <v>0</v>
      </c>
      <c r="G23" s="658">
        <f t="shared" si="2"/>
        <v>-2612553.5369733823</v>
      </c>
      <c r="I23" s="284" t="s">
        <v>824</v>
      </c>
    </row>
    <row r="24" spans="1:10" s="284" customFormat="1">
      <c r="A24" s="98">
        <v>15</v>
      </c>
      <c r="B24" s="741" t="s">
        <v>231</v>
      </c>
      <c r="C24" s="654">
        <v>2023</v>
      </c>
      <c r="E24" s="658">
        <f t="shared" ref="E24:F34" si="3">E23-E$19</f>
        <v>-2597492.3295075241</v>
      </c>
      <c r="F24" s="658">
        <f t="shared" si="3"/>
        <v>0</v>
      </c>
      <c r="G24" s="658">
        <f t="shared" si="2"/>
        <v>-2597492.3295075241</v>
      </c>
      <c r="I24" s="284" t="s">
        <v>825</v>
      </c>
    </row>
    <row r="25" spans="1:10" s="284" customFormat="1">
      <c r="A25" s="98">
        <v>16</v>
      </c>
      <c r="B25" s="741" t="s">
        <v>229</v>
      </c>
      <c r="C25" s="654">
        <v>2023</v>
      </c>
      <c r="E25" s="658">
        <f t="shared" si="3"/>
        <v>-2582431.1220416659</v>
      </c>
      <c r="F25" s="658">
        <f t="shared" si="3"/>
        <v>0</v>
      </c>
      <c r="G25" s="658">
        <f t="shared" si="2"/>
        <v>-2582431.1220416659</v>
      </c>
      <c r="I25" s="284" t="s">
        <v>826</v>
      </c>
    </row>
    <row r="26" spans="1:10" s="284" customFormat="1">
      <c r="A26" s="98">
        <v>17</v>
      </c>
      <c r="B26" s="741" t="s">
        <v>227</v>
      </c>
      <c r="C26" s="654">
        <v>2023</v>
      </c>
      <c r="E26" s="658">
        <f t="shared" si="3"/>
        <v>-2567369.9145758078</v>
      </c>
      <c r="F26" s="658">
        <f t="shared" si="3"/>
        <v>0</v>
      </c>
      <c r="G26" s="658">
        <f t="shared" si="2"/>
        <v>-2567369.9145758078</v>
      </c>
      <c r="I26" s="284" t="s">
        <v>827</v>
      </c>
      <c r="J26" s="197"/>
    </row>
    <row r="27" spans="1:10" s="284" customFormat="1">
      <c r="A27" s="98">
        <v>18</v>
      </c>
      <c r="B27" s="741" t="s">
        <v>225</v>
      </c>
      <c r="C27" s="654">
        <v>2023</v>
      </c>
      <c r="E27" s="658">
        <f t="shared" si="3"/>
        <v>-2552308.7071099496</v>
      </c>
      <c r="F27" s="658">
        <f t="shared" si="3"/>
        <v>0</v>
      </c>
      <c r="G27" s="658">
        <f t="shared" si="2"/>
        <v>-2552308.7071099496</v>
      </c>
      <c r="I27" s="284" t="s">
        <v>828</v>
      </c>
      <c r="J27" s="197"/>
    </row>
    <row r="28" spans="1:10" s="284" customFormat="1">
      <c r="A28" s="98">
        <v>19</v>
      </c>
      <c r="B28" s="742" t="s">
        <v>223</v>
      </c>
      <c r="C28" s="654">
        <v>2023</v>
      </c>
      <c r="E28" s="658">
        <f t="shared" si="3"/>
        <v>-2537247.4996440914</v>
      </c>
      <c r="F28" s="658">
        <f t="shared" si="3"/>
        <v>0</v>
      </c>
      <c r="G28" s="658">
        <f t="shared" si="2"/>
        <v>-2537247.4996440914</v>
      </c>
      <c r="I28" s="284" t="s">
        <v>829</v>
      </c>
      <c r="J28" s="197"/>
    </row>
    <row r="29" spans="1:10" s="284" customFormat="1">
      <c r="A29" s="98">
        <v>20</v>
      </c>
      <c r="B29" s="742" t="s">
        <v>221</v>
      </c>
      <c r="C29" s="654">
        <v>2023</v>
      </c>
      <c r="E29" s="658">
        <f t="shared" si="3"/>
        <v>-2522186.2921782332</v>
      </c>
      <c r="F29" s="658">
        <f t="shared" si="3"/>
        <v>0</v>
      </c>
      <c r="G29" s="658">
        <f t="shared" si="2"/>
        <v>-2522186.2921782332</v>
      </c>
      <c r="I29" s="284" t="s">
        <v>830</v>
      </c>
      <c r="J29" s="197"/>
    </row>
    <row r="30" spans="1:10" s="284" customFormat="1">
      <c r="A30" s="98">
        <v>21</v>
      </c>
      <c r="B30" s="742" t="s">
        <v>219</v>
      </c>
      <c r="C30" s="654">
        <v>2023</v>
      </c>
      <c r="E30" s="658">
        <f t="shared" si="3"/>
        <v>-2507125.084712375</v>
      </c>
      <c r="F30" s="658">
        <f t="shared" si="3"/>
        <v>0</v>
      </c>
      <c r="G30" s="658">
        <f t="shared" si="2"/>
        <v>-2507125.084712375</v>
      </c>
      <c r="I30" s="284" t="s">
        <v>831</v>
      </c>
      <c r="J30" s="197"/>
    </row>
    <row r="31" spans="1:10" s="284" customFormat="1">
      <c r="A31" s="98">
        <v>22</v>
      </c>
      <c r="B31" s="742" t="s">
        <v>217</v>
      </c>
      <c r="C31" s="654">
        <v>2023</v>
      </c>
      <c r="E31" s="658">
        <f t="shared" si="3"/>
        <v>-2492063.8772465168</v>
      </c>
      <c r="F31" s="658">
        <f t="shared" si="3"/>
        <v>0</v>
      </c>
      <c r="G31" s="658">
        <f t="shared" si="2"/>
        <v>-2492063.8772465168</v>
      </c>
      <c r="I31" s="284" t="s">
        <v>832</v>
      </c>
      <c r="J31" s="197"/>
    </row>
    <row r="32" spans="1:10" s="284" customFormat="1">
      <c r="A32" s="98">
        <v>23</v>
      </c>
      <c r="B32" s="742" t="s">
        <v>215</v>
      </c>
      <c r="C32" s="654">
        <v>2023</v>
      </c>
      <c r="E32" s="658">
        <f t="shared" si="3"/>
        <v>-2477002.6697806586</v>
      </c>
      <c r="F32" s="658">
        <f t="shared" si="3"/>
        <v>0</v>
      </c>
      <c r="G32" s="658">
        <f t="shared" si="2"/>
        <v>-2477002.6697806586</v>
      </c>
      <c r="I32" s="284" t="s">
        <v>833</v>
      </c>
      <c r="J32" s="197"/>
    </row>
    <row r="33" spans="1:10" s="284" customFormat="1">
      <c r="A33" s="98">
        <v>24</v>
      </c>
      <c r="B33" s="742" t="s">
        <v>213</v>
      </c>
      <c r="C33" s="654">
        <v>2023</v>
      </c>
      <c r="E33" s="658">
        <f t="shared" si="3"/>
        <v>-2461941.4623148004</v>
      </c>
      <c r="F33" s="658">
        <f t="shared" si="3"/>
        <v>0</v>
      </c>
      <c r="G33" s="658">
        <f t="shared" si="2"/>
        <v>-2461941.4623148004</v>
      </c>
      <c r="I33" s="284" t="s">
        <v>834</v>
      </c>
      <c r="J33" s="197"/>
    </row>
    <row r="34" spans="1:10" s="284" customFormat="1">
      <c r="A34" s="98">
        <v>25</v>
      </c>
      <c r="B34" s="742" t="s">
        <v>211</v>
      </c>
      <c r="C34" s="654">
        <v>2023</v>
      </c>
      <c r="E34" s="658">
        <f t="shared" si="3"/>
        <v>-2446880.2548489422</v>
      </c>
      <c r="F34" s="658">
        <f t="shared" si="3"/>
        <v>0</v>
      </c>
      <c r="G34" s="658">
        <f t="shared" si="2"/>
        <v>-2446880.2548489422</v>
      </c>
      <c r="I34" s="284" t="s">
        <v>835</v>
      </c>
      <c r="J34" s="197"/>
    </row>
    <row r="35" spans="1:10" s="284" customFormat="1">
      <c r="J35" s="197"/>
    </row>
    <row r="36" spans="1:10" s="284" customFormat="1">
      <c r="A36" s="289" t="s">
        <v>752</v>
      </c>
      <c r="B36" s="660" t="s">
        <v>753</v>
      </c>
      <c r="C36" s="660"/>
      <c r="D36" s="660"/>
      <c r="E36" s="660"/>
      <c r="F36" s="660"/>
      <c r="G36" s="660"/>
      <c r="H36" s="660"/>
      <c r="I36" s="660"/>
      <c r="J36" s="197"/>
    </row>
    <row r="37" spans="1:10" s="284" customFormat="1">
      <c r="A37" s="289"/>
      <c r="B37" s="660"/>
      <c r="C37" s="660"/>
      <c r="D37" s="660"/>
      <c r="E37" s="660"/>
      <c r="F37" s="660"/>
      <c r="G37" s="660"/>
      <c r="H37" s="660"/>
      <c r="I37" s="660"/>
      <c r="J37" s="197"/>
    </row>
    <row r="38" spans="1:10" s="284" customFormat="1">
      <c r="A38" s="117" t="s">
        <v>10</v>
      </c>
      <c r="B38" s="117"/>
      <c r="C38" s="117"/>
      <c r="D38" s="117"/>
      <c r="E38" s="117"/>
      <c r="F38" s="117"/>
      <c r="G38" s="117"/>
      <c r="H38" s="117"/>
      <c r="I38" s="117"/>
    </row>
    <row r="39" spans="1:10" s="652" customFormat="1">
      <c r="A39" s="654" t="s">
        <v>771</v>
      </c>
      <c r="B39" s="661" t="s">
        <v>941</v>
      </c>
      <c r="C39" s="661"/>
      <c r="D39" s="661"/>
      <c r="E39" s="661"/>
      <c r="F39" s="661"/>
      <c r="G39" s="661"/>
      <c r="H39" s="661"/>
      <c r="I39" s="661"/>
    </row>
  </sheetData>
  <pageMargins left="0.5" right="0.5" top="0.5" bottom="0.5" header="0" footer="0"/>
  <pageSetup paperSize="5" scale="79"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4E3A4-1504-4584-B32E-F0FFEC41C516}">
  <sheetPr>
    <pageSetUpPr fitToPage="1"/>
  </sheetPr>
  <dimension ref="A1:G65"/>
  <sheetViews>
    <sheetView view="pageBreakPreview" zoomScale="85" zoomScaleNormal="85" zoomScaleSheetLayoutView="85" workbookViewId="0">
      <selection activeCell="D41" sqref="D41"/>
    </sheetView>
  </sheetViews>
  <sheetFormatPr defaultColWidth="9.88671875" defaultRowHeight="14.25"/>
  <cols>
    <col min="1" max="1" width="8.6640625" style="640" customWidth="1"/>
    <col min="2" max="2" width="11" style="639" customWidth="1"/>
    <col min="3" max="4" width="12.33203125" style="639" customWidth="1"/>
    <col min="5" max="5" width="12.33203125" style="640" customWidth="1"/>
    <col min="6" max="6" width="16.44140625" style="640" customWidth="1"/>
    <col min="7" max="7" width="17.6640625" style="640" customWidth="1"/>
    <col min="8" max="16384" width="9.88671875" style="640"/>
  </cols>
  <sheetData>
    <row r="1" spans="1:7" s="641" customFormat="1" ht="15">
      <c r="A1" s="464" t="s">
        <v>736</v>
      </c>
      <c r="C1" s="642"/>
      <c r="D1" s="642"/>
      <c r="E1" s="643"/>
      <c r="F1" s="643"/>
      <c r="G1" s="643" t="s">
        <v>47</v>
      </c>
    </row>
    <row r="2" spans="1:7" s="641" customFormat="1" ht="15">
      <c r="A2" s="464" t="s">
        <v>46</v>
      </c>
      <c r="C2" s="642"/>
      <c r="D2" s="642"/>
      <c r="E2" s="644"/>
      <c r="F2" s="644"/>
      <c r="G2" s="644" t="s">
        <v>754</v>
      </c>
    </row>
    <row r="3" spans="1:7" s="641" customFormat="1" ht="15">
      <c r="A3" s="288" t="str">
        <f>'Exhibit 1a'!A3</f>
        <v>RATE YEAR JUNE 1, 2023 TO MAY 31, 2024</v>
      </c>
      <c r="C3" s="642"/>
      <c r="D3" s="642"/>
    </row>
    <row r="4" spans="1:7" s="641" customFormat="1" ht="15">
      <c r="A4" s="288" t="str">
        <f>'Exhibit 1a'!A4</f>
        <v>ACTUAL ITRR &amp; CHARGES BASED ON ACTUAL CY 2023 VALUES</v>
      </c>
    </row>
    <row r="5" spans="1:7" s="641" customFormat="1"/>
    <row r="6" spans="1:7" s="641" customFormat="1" ht="15">
      <c r="A6" s="743" t="s">
        <v>755</v>
      </c>
      <c r="B6" s="284"/>
      <c r="C6" s="284"/>
      <c r="D6" s="284"/>
      <c r="E6" s="284"/>
      <c r="F6" s="284"/>
      <c r="G6" s="284"/>
    </row>
    <row r="7" spans="1:7" s="641" customFormat="1" ht="15">
      <c r="A7" s="744" t="s">
        <v>990</v>
      </c>
      <c r="B7" s="666"/>
      <c r="C7" s="666"/>
      <c r="D7" s="666"/>
      <c r="E7" s="666"/>
      <c r="F7" s="666"/>
      <c r="G7" s="284"/>
    </row>
    <row r="8" spans="1:7" s="641" customFormat="1" ht="15">
      <c r="A8" s="108"/>
      <c r="B8" s="108"/>
      <c r="C8" s="284"/>
      <c r="D8" s="284"/>
      <c r="E8" s="284"/>
      <c r="F8" s="284"/>
      <c r="G8" s="284"/>
    </row>
    <row r="9" spans="1:7" s="75" customFormat="1" ht="15">
      <c r="A9" s="284"/>
      <c r="B9" s="284"/>
      <c r="C9" s="662" t="s">
        <v>756</v>
      </c>
      <c r="D9" s="662" t="s">
        <v>42</v>
      </c>
      <c r="E9" s="662" t="s">
        <v>398</v>
      </c>
      <c r="F9" s="662" t="s">
        <v>63</v>
      </c>
      <c r="G9" s="662" t="s">
        <v>138</v>
      </c>
    </row>
    <row r="10" spans="1:7" s="652" customFormat="1">
      <c r="A10" s="660"/>
      <c r="B10" s="660"/>
      <c r="C10" s="660"/>
      <c r="D10" s="660"/>
      <c r="E10" s="660"/>
      <c r="F10" s="284"/>
      <c r="G10" s="284"/>
    </row>
    <row r="11" spans="1:7" s="652" customFormat="1" ht="15">
      <c r="A11" s="660"/>
      <c r="B11" s="660"/>
      <c r="C11" s="889" t="s">
        <v>757</v>
      </c>
      <c r="D11" s="889"/>
      <c r="E11" s="745"/>
      <c r="F11" s="660"/>
      <c r="G11" s="660"/>
    </row>
    <row r="12" spans="1:7" s="652" customFormat="1" ht="15">
      <c r="A12" s="660"/>
      <c r="B12" s="660"/>
      <c r="C12" s="889" t="s">
        <v>836</v>
      </c>
      <c r="D12" s="889"/>
      <c r="E12" s="745"/>
      <c r="F12" s="745" t="s">
        <v>758</v>
      </c>
      <c r="G12" s="745" t="s">
        <v>758</v>
      </c>
    </row>
    <row r="13" spans="1:7" s="663" customFormat="1" ht="30">
      <c r="A13" s="717" t="s">
        <v>13</v>
      </c>
      <c r="B13" s="717" t="s">
        <v>259</v>
      </c>
      <c r="C13" s="717" t="s">
        <v>837</v>
      </c>
      <c r="D13" s="717" t="s">
        <v>838</v>
      </c>
      <c r="E13" s="717" t="s">
        <v>839</v>
      </c>
      <c r="F13" s="717" t="s">
        <v>840</v>
      </c>
      <c r="G13" s="717" t="s">
        <v>839</v>
      </c>
    </row>
    <row r="14" spans="1:7" s="664" customFormat="1">
      <c r="A14" s="746"/>
      <c r="B14" s="746"/>
      <c r="C14" s="746" t="s">
        <v>841</v>
      </c>
      <c r="D14" s="746" t="s">
        <v>842</v>
      </c>
      <c r="E14" s="746"/>
      <c r="F14" s="284"/>
      <c r="G14" s="284"/>
    </row>
    <row r="15" spans="1:7" s="664" customFormat="1">
      <c r="A15" s="746"/>
      <c r="B15" s="746"/>
      <c r="C15" s="746"/>
      <c r="D15" s="746"/>
      <c r="E15" s="746"/>
      <c r="F15" s="284"/>
      <c r="G15" s="284"/>
    </row>
    <row r="16" spans="1:7" s="646" customFormat="1">
      <c r="A16" s="747">
        <v>1</v>
      </c>
      <c r="B16" s="748">
        <v>2018</v>
      </c>
      <c r="C16" s="749">
        <v>0</v>
      </c>
      <c r="D16" s="788">
        <v>-1430485</v>
      </c>
      <c r="E16" s="749">
        <f>SUM(C16:D16)</f>
        <v>-1430485</v>
      </c>
      <c r="F16" s="750">
        <v>3.6815541084414101E-2</v>
      </c>
      <c r="G16" s="749">
        <f>E16*F16</f>
        <v>-52664.079288138106</v>
      </c>
    </row>
    <row r="17" spans="1:7" s="646" customFormat="1">
      <c r="A17" s="751">
        <v>2</v>
      </c>
      <c r="B17" s="748">
        <v>2019</v>
      </c>
      <c r="C17" s="749">
        <v>0</v>
      </c>
      <c r="D17" s="788">
        <v>-1476435</v>
      </c>
      <c r="E17" s="749">
        <f t="shared" ref="E17:E55" si="0">SUM(C17:D17)</f>
        <v>-1476435</v>
      </c>
      <c r="F17" s="750">
        <v>3.6815541084414101E-2</v>
      </c>
      <c r="G17" s="749">
        <f t="shared" ref="G17:G55" si="1">E17*F17</f>
        <v>-54355.753400966933</v>
      </c>
    </row>
    <row r="18" spans="1:7" s="646" customFormat="1">
      <c r="A18" s="751">
        <v>3</v>
      </c>
      <c r="B18" s="748">
        <v>2020</v>
      </c>
      <c r="C18" s="749">
        <v>0</v>
      </c>
      <c r="D18" s="752">
        <v>-1539244.4589759996</v>
      </c>
      <c r="E18" s="749">
        <f t="shared" si="0"/>
        <v>-1539244.4589759996</v>
      </c>
      <c r="F18" s="750">
        <v>3.6815541084414101E-2</v>
      </c>
      <c r="G18" s="749">
        <f t="shared" si="1"/>
        <v>-56668.117618387667</v>
      </c>
    </row>
    <row r="19" spans="1:7" s="646" customFormat="1">
      <c r="A19" s="751">
        <v>4</v>
      </c>
      <c r="B19" s="748">
        <v>2021</v>
      </c>
      <c r="C19" s="749">
        <v>0</v>
      </c>
      <c r="D19" s="752">
        <v>-1526281.5989760002</v>
      </c>
      <c r="E19" s="749">
        <f t="shared" si="0"/>
        <v>-1526281.5989760002</v>
      </c>
      <c r="F19" s="750">
        <v>3.6815541084414101E-2</v>
      </c>
      <c r="G19" s="749">
        <f t="shared" si="1"/>
        <v>-56190.882913486181</v>
      </c>
    </row>
    <row r="20" spans="1:7" s="646" customFormat="1">
      <c r="A20" s="751">
        <v>5</v>
      </c>
      <c r="B20" s="748">
        <v>2022</v>
      </c>
      <c r="C20" s="749">
        <v>0</v>
      </c>
      <c r="D20" s="752">
        <v>-1544082.0589760013</v>
      </c>
      <c r="E20" s="749">
        <f t="shared" si="0"/>
        <v>-1544082.0589760013</v>
      </c>
      <c r="F20" s="750">
        <v>3.6815541084414101E-2</v>
      </c>
      <c r="G20" s="749">
        <f t="shared" si="1"/>
        <v>-56846.216479937691</v>
      </c>
    </row>
    <row r="21" spans="1:7" s="646" customFormat="1">
      <c r="A21" s="751">
        <v>6</v>
      </c>
      <c r="B21" s="748">
        <v>2023</v>
      </c>
      <c r="C21" s="749">
        <v>0</v>
      </c>
      <c r="D21" s="752">
        <v>-1856456.4989759994</v>
      </c>
      <c r="E21" s="749">
        <f t="shared" si="0"/>
        <v>-1856456.4989759994</v>
      </c>
      <c r="F21" s="750">
        <v>3.6815541084414101E-2</v>
      </c>
      <c r="G21" s="749">
        <f t="shared" si="1"/>
        <v>-68346.450509478469</v>
      </c>
    </row>
    <row r="22" spans="1:7" s="646" customFormat="1">
      <c r="A22" s="751">
        <v>7</v>
      </c>
      <c r="B22" s="748">
        <v>2024</v>
      </c>
      <c r="C22" s="749">
        <v>0</v>
      </c>
      <c r="D22" s="752">
        <v>-1835893.2489759992</v>
      </c>
      <c r="E22" s="749">
        <f t="shared" si="0"/>
        <v>-1835893.2489759992</v>
      </c>
      <c r="F22" s="750">
        <v>3.6815541084414101E-2</v>
      </c>
      <c r="G22" s="749">
        <f t="shared" si="1"/>
        <v>-67589.403334274379</v>
      </c>
    </row>
    <row r="23" spans="1:7" s="646" customFormat="1">
      <c r="A23" s="751">
        <v>8</v>
      </c>
      <c r="B23" s="748">
        <v>2025</v>
      </c>
      <c r="C23" s="749">
        <v>0</v>
      </c>
      <c r="D23" s="752">
        <v>-1822296.9789759989</v>
      </c>
      <c r="E23" s="749">
        <f t="shared" si="0"/>
        <v>-1822296.9789759989</v>
      </c>
      <c r="F23" s="750">
        <v>3.6815541084414101E-2</v>
      </c>
      <c r="G23" s="749">
        <f t="shared" si="1"/>
        <v>-67088.849297494584</v>
      </c>
    </row>
    <row r="24" spans="1:7" s="646" customFormat="1">
      <c r="A24" s="751">
        <v>9</v>
      </c>
      <c r="B24" s="748">
        <v>2026</v>
      </c>
      <c r="C24" s="749">
        <v>0</v>
      </c>
      <c r="D24" s="752">
        <v>-1788602.2589760006</v>
      </c>
      <c r="E24" s="749">
        <f t="shared" si="0"/>
        <v>-1788602.2589760006</v>
      </c>
      <c r="F24" s="750">
        <v>3.6815541084414101E-2</v>
      </c>
      <c r="G24" s="749">
        <f t="shared" si="1"/>
        <v>-65848.359949006815</v>
      </c>
    </row>
    <row r="25" spans="1:7" s="646" customFormat="1">
      <c r="A25" s="751">
        <v>10</v>
      </c>
      <c r="B25" s="748">
        <v>2027</v>
      </c>
      <c r="C25" s="749">
        <v>0</v>
      </c>
      <c r="D25" s="752">
        <v>-1762491.5189759999</v>
      </c>
      <c r="E25" s="749">
        <f t="shared" si="0"/>
        <v>-1762491.5189759999</v>
      </c>
      <c r="F25" s="750">
        <v>3.6815541084414101E-2</v>
      </c>
      <c r="G25" s="749">
        <f t="shared" si="1"/>
        <v>-64887.07892779234</v>
      </c>
    </row>
    <row r="26" spans="1:7" s="646" customFormat="1">
      <c r="A26" s="751">
        <v>11</v>
      </c>
      <c r="B26" s="748">
        <v>2028</v>
      </c>
      <c r="C26" s="749">
        <v>0</v>
      </c>
      <c r="D26" s="752">
        <v>-1808669.8789759988</v>
      </c>
      <c r="E26" s="749">
        <f t="shared" si="0"/>
        <v>-1808669.8789759988</v>
      </c>
      <c r="F26" s="750">
        <v>3.6815541084414101E-2</v>
      </c>
      <c r="G26" s="749">
        <f t="shared" si="1"/>
        <v>-66587.160237583172</v>
      </c>
    </row>
    <row r="27" spans="1:7" s="646" customFormat="1">
      <c r="A27" s="751">
        <v>12</v>
      </c>
      <c r="B27" s="748">
        <v>2029</v>
      </c>
      <c r="C27" s="749">
        <v>0</v>
      </c>
      <c r="D27" s="752">
        <v>-1652962.0989759995</v>
      </c>
      <c r="E27" s="749">
        <f t="shared" si="0"/>
        <v>-1652962.0989759995</v>
      </c>
      <c r="F27" s="750">
        <v>3.6815541084414101E-2</v>
      </c>
      <c r="G27" s="749">
        <f t="shared" si="1"/>
        <v>-60854.694065830277</v>
      </c>
    </row>
    <row r="28" spans="1:7" s="646" customFormat="1">
      <c r="A28" s="751">
        <v>13</v>
      </c>
      <c r="B28" s="748">
        <v>2030</v>
      </c>
      <c r="C28" s="749">
        <v>0</v>
      </c>
      <c r="D28" s="752">
        <v>-1634894.1789759984</v>
      </c>
      <c r="E28" s="749">
        <f t="shared" si="0"/>
        <v>-1634894.1789759984</v>
      </c>
      <c r="F28" s="750">
        <v>3.6815541084414101E-2</v>
      </c>
      <c r="G28" s="749">
        <f t="shared" si="1"/>
        <v>-60189.513814760328</v>
      </c>
    </row>
    <row r="29" spans="1:7" s="646" customFormat="1">
      <c r="A29" s="751">
        <v>14</v>
      </c>
      <c r="B29" s="748">
        <v>2031</v>
      </c>
      <c r="C29" s="749">
        <v>0</v>
      </c>
      <c r="D29" s="749">
        <v>-1667856.7789759999</v>
      </c>
      <c r="E29" s="749">
        <f t="shared" si="0"/>
        <v>-1667856.7789759999</v>
      </c>
      <c r="F29" s="750">
        <v>3.6815541084414101E-2</v>
      </c>
      <c r="G29" s="749">
        <f t="shared" si="1"/>
        <v>-61403.049769309495</v>
      </c>
    </row>
    <row r="30" spans="1:7" s="646" customFormat="1">
      <c r="A30" s="751">
        <v>15</v>
      </c>
      <c r="B30" s="748">
        <v>2032</v>
      </c>
      <c r="C30" s="749">
        <v>0</v>
      </c>
      <c r="D30" s="749">
        <v>-1665177.3489759993</v>
      </c>
      <c r="E30" s="749">
        <f t="shared" si="0"/>
        <v>-1665177.3489759993</v>
      </c>
      <c r="F30" s="750">
        <v>3.6815541084414101E-2</v>
      </c>
      <c r="G30" s="749">
        <f t="shared" si="1"/>
        <v>-61304.405104061661</v>
      </c>
    </row>
    <row r="31" spans="1:7" s="646" customFormat="1">
      <c r="A31" s="751">
        <v>16</v>
      </c>
      <c r="B31" s="748">
        <v>2033</v>
      </c>
      <c r="C31" s="749">
        <v>0</v>
      </c>
      <c r="D31" s="749">
        <v>-1730115.5289759994</v>
      </c>
      <c r="E31" s="749">
        <f t="shared" si="0"/>
        <v>-1730115.5289759994</v>
      </c>
      <c r="F31" s="750">
        <v>3.6815541084414101E-2</v>
      </c>
      <c r="G31" s="749">
        <f t="shared" si="1"/>
        <v>-63695.139337798741</v>
      </c>
    </row>
    <row r="32" spans="1:7" s="646" customFormat="1">
      <c r="A32" s="751">
        <v>17</v>
      </c>
      <c r="B32" s="748">
        <v>2034</v>
      </c>
      <c r="C32" s="749">
        <v>0</v>
      </c>
      <c r="D32" s="749">
        <v>-1793183.7189759996</v>
      </c>
      <c r="E32" s="749">
        <f t="shared" si="0"/>
        <v>-1793183.7189759996</v>
      </c>
      <c r="F32" s="750">
        <v>3.6815541084414101E-2</v>
      </c>
      <c r="G32" s="749">
        <f t="shared" si="1"/>
        <v>-66017.028877863384</v>
      </c>
    </row>
    <row r="33" spans="1:7" s="646" customFormat="1">
      <c r="A33" s="751">
        <v>18</v>
      </c>
      <c r="B33" s="748">
        <v>2035</v>
      </c>
      <c r="C33" s="749">
        <v>0</v>
      </c>
      <c r="D33" s="749">
        <v>-1812323.7689759997</v>
      </c>
      <c r="E33" s="749">
        <f t="shared" si="0"/>
        <v>-1812323.7689759997</v>
      </c>
      <c r="F33" s="750">
        <v>3.6815541084414101E-2</v>
      </c>
      <c r="G33" s="749">
        <f t="shared" si="1"/>
        <v>-66721.680174996131</v>
      </c>
    </row>
    <row r="34" spans="1:7" s="646" customFormat="1">
      <c r="A34" s="751">
        <v>19</v>
      </c>
      <c r="B34" s="748">
        <v>2036</v>
      </c>
      <c r="C34" s="749">
        <v>0</v>
      </c>
      <c r="D34" s="749">
        <v>-1822137.1789759998</v>
      </c>
      <c r="E34" s="749">
        <f t="shared" si="0"/>
        <v>-1822137.1789759998</v>
      </c>
      <c r="F34" s="750">
        <v>3.6815541084414101E-2</v>
      </c>
      <c r="G34" s="749">
        <f t="shared" si="1"/>
        <v>-67082.966174029338</v>
      </c>
    </row>
    <row r="35" spans="1:7" s="646" customFormat="1">
      <c r="A35" s="751">
        <v>20</v>
      </c>
      <c r="B35" s="748">
        <v>2037</v>
      </c>
      <c r="C35" s="749">
        <v>0</v>
      </c>
      <c r="D35" s="749">
        <v>-1870187.2689760001</v>
      </c>
      <c r="E35" s="749">
        <f t="shared" si="0"/>
        <v>-1870187.2689760001</v>
      </c>
      <c r="F35" s="750">
        <v>3.6815541084414101E-2</v>
      </c>
      <c r="G35" s="749">
        <f t="shared" si="1"/>
        <v>-68851.956236534141</v>
      </c>
    </row>
    <row r="36" spans="1:7" s="646" customFormat="1">
      <c r="A36" s="751">
        <v>21</v>
      </c>
      <c r="B36" s="748">
        <v>2038</v>
      </c>
      <c r="C36" s="749">
        <v>0</v>
      </c>
      <c r="D36" s="749">
        <v>-1857484.9489759996</v>
      </c>
      <c r="E36" s="749">
        <f t="shared" si="0"/>
        <v>-1857484.9489759996</v>
      </c>
      <c r="F36" s="750">
        <v>3.6815541084414101E-2</v>
      </c>
      <c r="G36" s="749">
        <f t="shared" si="1"/>
        <v>-68384.313452706745</v>
      </c>
    </row>
    <row r="37" spans="1:7" s="646" customFormat="1">
      <c r="A37" s="751">
        <v>22</v>
      </c>
      <c r="B37" s="748">
        <v>2039</v>
      </c>
      <c r="C37" s="749">
        <v>0</v>
      </c>
      <c r="D37" s="749">
        <v>-2395399.6589760021</v>
      </c>
      <c r="E37" s="749">
        <f t="shared" si="0"/>
        <v>-2395399.6589760021</v>
      </c>
      <c r="F37" s="750">
        <v>3.6815541084414101E-2</v>
      </c>
      <c r="G37" s="749">
        <f t="shared" si="1"/>
        <v>-88187.934558622539</v>
      </c>
    </row>
    <row r="38" spans="1:7" s="646" customFormat="1">
      <c r="A38" s="751">
        <v>23</v>
      </c>
      <c r="B38" s="748">
        <v>2040</v>
      </c>
      <c r="C38" s="749">
        <v>0</v>
      </c>
      <c r="D38" s="749">
        <v>-2351883.2489760024</v>
      </c>
      <c r="E38" s="749">
        <f t="shared" si="0"/>
        <v>-2351883.2489760024</v>
      </c>
      <c r="F38" s="750">
        <v>3.6815541084414101E-2</v>
      </c>
      <c r="G38" s="749">
        <f t="shared" si="1"/>
        <v>-86585.85437842134</v>
      </c>
    </row>
    <row r="39" spans="1:7" s="646" customFormat="1">
      <c r="A39" s="751">
        <v>24</v>
      </c>
      <c r="B39" s="748">
        <v>2041</v>
      </c>
      <c r="C39" s="749">
        <v>0</v>
      </c>
      <c r="D39" s="749">
        <v>-2240700.1089760005</v>
      </c>
      <c r="E39" s="749">
        <f t="shared" si="0"/>
        <v>-2240700.1089760005</v>
      </c>
      <c r="F39" s="750">
        <v>3.6815541084414101E-2</v>
      </c>
      <c r="G39" s="749">
        <f t="shared" si="1"/>
        <v>-82492.586919857102</v>
      </c>
    </row>
    <row r="40" spans="1:7" s="646" customFormat="1">
      <c r="A40" s="751">
        <v>25</v>
      </c>
      <c r="B40" s="748">
        <v>2042</v>
      </c>
      <c r="C40" s="749">
        <v>0</v>
      </c>
      <c r="D40" s="749">
        <v>-2156774.8889760012</v>
      </c>
      <c r="E40" s="749">
        <f t="shared" si="0"/>
        <v>-2156774.8889760012</v>
      </c>
      <c r="F40" s="750">
        <v>3.6815541084414101E-2</v>
      </c>
      <c r="G40" s="749">
        <f t="shared" si="1"/>
        <v>-79402.834534928639</v>
      </c>
    </row>
    <row r="41" spans="1:7" s="646" customFormat="1">
      <c r="A41" s="751">
        <v>26</v>
      </c>
      <c r="B41" s="748">
        <v>2043</v>
      </c>
      <c r="C41" s="749">
        <v>0</v>
      </c>
      <c r="D41" s="749">
        <v>-2087234.5000000007</v>
      </c>
      <c r="E41" s="749">
        <f t="shared" si="0"/>
        <v>-2087234.5000000007</v>
      </c>
      <c r="F41" s="750">
        <v>3.6815541084414101E-2</v>
      </c>
      <c r="G41" s="749">
        <f t="shared" si="1"/>
        <v>-76842.667487556551</v>
      </c>
    </row>
    <row r="42" spans="1:7" s="646" customFormat="1">
      <c r="A42" s="751">
        <v>27</v>
      </c>
      <c r="B42" s="748">
        <v>2044</v>
      </c>
      <c r="C42" s="749">
        <v>0</v>
      </c>
      <c r="D42" s="749">
        <v>-1975226.4100000008</v>
      </c>
      <c r="E42" s="749">
        <f t="shared" si="0"/>
        <v>-1975226.4100000008</v>
      </c>
      <c r="F42" s="750">
        <v>3.6815541084414101E-2</v>
      </c>
      <c r="G42" s="749">
        <f t="shared" si="1"/>
        <v>-72719.029048374796</v>
      </c>
    </row>
    <row r="43" spans="1:7" s="646" customFormat="1">
      <c r="A43" s="751">
        <v>28</v>
      </c>
      <c r="B43" s="748">
        <v>2045</v>
      </c>
      <c r="C43" s="749">
        <v>0</v>
      </c>
      <c r="D43" s="749">
        <v>-1655523.1500000006</v>
      </c>
      <c r="E43" s="749">
        <f t="shared" si="0"/>
        <v>-1655523.1500000006</v>
      </c>
      <c r="F43" s="750">
        <v>3.6815541084414101E-2</v>
      </c>
      <c r="G43" s="749">
        <f t="shared" si="1"/>
        <v>-60948.980545023667</v>
      </c>
    </row>
    <row r="44" spans="1:7" s="646" customFormat="1">
      <c r="A44" s="751">
        <v>29</v>
      </c>
      <c r="B44" s="748">
        <v>2046</v>
      </c>
      <c r="C44" s="749">
        <v>0</v>
      </c>
      <c r="D44" s="749">
        <v>-1553860.7000000009</v>
      </c>
      <c r="E44" s="749">
        <f t="shared" si="0"/>
        <v>-1553860.7000000009</v>
      </c>
      <c r="F44" s="750">
        <v>3.6815541084414101E-2</v>
      </c>
      <c r="G44" s="749">
        <f t="shared" si="1"/>
        <v>-57206.22244030649</v>
      </c>
    </row>
    <row r="45" spans="1:7" s="646" customFormat="1">
      <c r="A45" s="751">
        <v>30</v>
      </c>
      <c r="B45" s="748">
        <v>2047</v>
      </c>
      <c r="C45" s="749">
        <v>0</v>
      </c>
      <c r="D45" s="749">
        <v>-1360650.8400000003</v>
      </c>
      <c r="E45" s="749">
        <f t="shared" si="0"/>
        <v>-1360650.8400000003</v>
      </c>
      <c r="F45" s="750">
        <v>3.6815541084414101E-2</v>
      </c>
      <c r="G45" s="749">
        <f t="shared" si="1"/>
        <v>-50093.096901562567</v>
      </c>
    </row>
    <row r="46" spans="1:7" s="646" customFormat="1">
      <c r="A46" s="751">
        <v>31</v>
      </c>
      <c r="B46" s="748">
        <v>2048</v>
      </c>
      <c r="C46" s="749">
        <v>0</v>
      </c>
      <c r="D46" s="749">
        <v>-1308402.8000000007</v>
      </c>
      <c r="E46" s="749">
        <f t="shared" si="0"/>
        <v>-1308402.8000000007</v>
      </c>
      <c r="F46" s="750">
        <v>3.6815541084414101E-2</v>
      </c>
      <c r="G46" s="749">
        <f t="shared" si="1"/>
        <v>-48169.557038362473</v>
      </c>
    </row>
    <row r="47" spans="1:7" s="646" customFormat="1">
      <c r="A47" s="751">
        <v>32</v>
      </c>
      <c r="B47" s="748">
        <v>2049</v>
      </c>
      <c r="C47" s="749">
        <v>0</v>
      </c>
      <c r="D47" s="749">
        <v>-1269522.5500000007</v>
      </c>
      <c r="E47" s="749">
        <f t="shared" si="0"/>
        <v>-1269522.5500000007</v>
      </c>
      <c r="F47" s="750">
        <v>3.6815541084414101E-2</v>
      </c>
      <c r="G47" s="749">
        <f t="shared" si="1"/>
        <v>-46738.159597115184</v>
      </c>
    </row>
    <row r="48" spans="1:7" s="646" customFormat="1">
      <c r="A48" s="751">
        <v>33</v>
      </c>
      <c r="B48" s="748">
        <v>2050</v>
      </c>
      <c r="C48" s="749">
        <v>0</v>
      </c>
      <c r="D48" s="749">
        <v>-1190903.02</v>
      </c>
      <c r="E48" s="749">
        <f t="shared" si="0"/>
        <v>-1190903.02</v>
      </c>
      <c r="F48" s="750">
        <v>3.6815541084414101E-2</v>
      </c>
      <c r="G48" s="749">
        <f t="shared" si="1"/>
        <v>-43843.73906036283</v>
      </c>
    </row>
    <row r="49" spans="1:7" s="646" customFormat="1">
      <c r="A49" s="751">
        <v>34</v>
      </c>
      <c r="B49" s="748">
        <v>2051</v>
      </c>
      <c r="C49" s="749">
        <v>0</v>
      </c>
      <c r="D49" s="749">
        <v>-1147568.49</v>
      </c>
      <c r="E49" s="749">
        <f t="shared" si="0"/>
        <v>-1147568.49</v>
      </c>
      <c r="F49" s="750">
        <v>3.6815541084414101E-2</v>
      </c>
      <c r="G49" s="749">
        <f t="shared" si="1"/>
        <v>-42248.354890774055</v>
      </c>
    </row>
    <row r="50" spans="1:7" s="646" customFormat="1">
      <c r="A50" s="751">
        <v>35</v>
      </c>
      <c r="B50" s="748">
        <v>2052</v>
      </c>
      <c r="C50" s="749">
        <v>0</v>
      </c>
      <c r="D50" s="749">
        <v>-1108764.6899999995</v>
      </c>
      <c r="E50" s="749">
        <f t="shared" si="0"/>
        <v>-1108764.6899999995</v>
      </c>
      <c r="F50" s="750">
        <v>3.6815541084414101E-2</v>
      </c>
      <c r="G50" s="749">
        <f t="shared" si="1"/>
        <v>-40819.771997642645</v>
      </c>
    </row>
    <row r="51" spans="1:7" s="646" customFormat="1">
      <c r="A51" s="751">
        <v>36</v>
      </c>
      <c r="B51" s="748">
        <v>2053</v>
      </c>
      <c r="C51" s="749">
        <v>0</v>
      </c>
      <c r="D51" s="749">
        <v>-1015852.71</v>
      </c>
      <c r="E51" s="749">
        <f t="shared" si="0"/>
        <v>-1015852.71</v>
      </c>
      <c r="F51" s="750">
        <v>3.6815541084414101E-2</v>
      </c>
      <c r="G51" s="749">
        <f t="shared" si="1"/>
        <v>-37399.167180718403</v>
      </c>
    </row>
    <row r="52" spans="1:7" s="646" customFormat="1">
      <c r="A52" s="751">
        <v>37</v>
      </c>
      <c r="B52" s="748">
        <v>2054</v>
      </c>
      <c r="C52" s="749">
        <v>0</v>
      </c>
      <c r="D52" s="749">
        <v>-918213.94999999984</v>
      </c>
      <c r="E52" s="749">
        <f t="shared" si="0"/>
        <v>-918213.94999999984</v>
      </c>
      <c r="F52" s="750">
        <v>3.6815541084414101E-2</v>
      </c>
      <c r="G52" s="749">
        <f t="shared" si="1"/>
        <v>-33804.543400507151</v>
      </c>
    </row>
    <row r="53" spans="1:7" s="646" customFormat="1">
      <c r="A53" s="751">
        <v>38</v>
      </c>
      <c r="B53" s="748">
        <v>2055</v>
      </c>
      <c r="C53" s="749">
        <v>0</v>
      </c>
      <c r="D53" s="749">
        <v>-804360.66999999981</v>
      </c>
      <c r="E53" s="749">
        <f t="shared" si="0"/>
        <v>-804360.66999999981</v>
      </c>
      <c r="F53" s="750">
        <v>3.6815541084414101E-2</v>
      </c>
      <c r="G53" s="749">
        <f t="shared" si="1"/>
        <v>-29612.973293071846</v>
      </c>
    </row>
    <row r="54" spans="1:7" s="646" customFormat="1">
      <c r="A54" s="751">
        <v>39</v>
      </c>
      <c r="B54" s="748">
        <v>2056</v>
      </c>
      <c r="C54" s="749">
        <v>0</v>
      </c>
      <c r="D54" s="749">
        <v>-737410.68</v>
      </c>
      <c r="E54" s="749">
        <f t="shared" si="0"/>
        <v>-737410.68</v>
      </c>
      <c r="F54" s="750">
        <v>3.6815541084414101E-2</v>
      </c>
      <c r="G54" s="749">
        <f t="shared" si="1"/>
        <v>-27148.173185625743</v>
      </c>
    </row>
    <row r="55" spans="1:7" s="646" customFormat="1">
      <c r="A55" s="751">
        <v>40</v>
      </c>
      <c r="B55" s="748">
        <v>2057</v>
      </c>
      <c r="C55" s="749">
        <v>0</v>
      </c>
      <c r="D55" s="749">
        <v>-598391.82999999996</v>
      </c>
      <c r="E55" s="749">
        <f t="shared" si="0"/>
        <v>-598391.82999999996</v>
      </c>
      <c r="F55" s="750">
        <v>3.6815541084414101E-2</v>
      </c>
      <c r="G55" s="749">
        <f t="shared" si="1"/>
        <v>-22030.119001942738</v>
      </c>
    </row>
    <row r="56" spans="1:7">
      <c r="A56" s="665" t="s">
        <v>759</v>
      </c>
      <c r="B56" s="753"/>
      <c r="C56" s="754"/>
      <c r="D56" s="754"/>
      <c r="E56" s="754"/>
      <c r="F56" s="754"/>
      <c r="G56" s="754"/>
    </row>
    <row r="57" spans="1:7" ht="14.45" customHeight="1">
      <c r="A57" s="660"/>
      <c r="B57" s="660"/>
      <c r="C57" s="660"/>
      <c r="D57" s="660"/>
      <c r="E57" s="660"/>
      <c r="F57" s="660"/>
      <c r="G57" s="660"/>
    </row>
    <row r="58" spans="1:7">
      <c r="A58" s="98" t="s">
        <v>752</v>
      </c>
      <c r="B58" s="660" t="s">
        <v>760</v>
      </c>
      <c r="C58" s="660"/>
      <c r="D58" s="660"/>
      <c r="E58" s="660"/>
      <c r="F58" s="660"/>
      <c r="G58" s="660"/>
    </row>
    <row r="59" spans="1:7">
      <c r="A59" s="289" t="s">
        <v>761</v>
      </c>
      <c r="B59" s="660" t="s">
        <v>762</v>
      </c>
      <c r="C59" s="660"/>
      <c r="D59" s="660"/>
      <c r="E59" s="660"/>
      <c r="F59" s="660"/>
      <c r="G59" s="660"/>
    </row>
    <row r="60" spans="1:7">
      <c r="A60" s="660"/>
      <c r="B60" s="660"/>
      <c r="C60" s="660"/>
      <c r="D60" s="660"/>
      <c r="E60" s="660"/>
      <c r="F60" s="660"/>
      <c r="G60" s="660"/>
    </row>
    <row r="61" spans="1:7">
      <c r="A61" s="755" t="s">
        <v>10</v>
      </c>
      <c r="B61" s="756"/>
      <c r="C61" s="756"/>
      <c r="D61" s="756"/>
      <c r="E61" s="756"/>
      <c r="F61" s="756"/>
      <c r="G61" s="756"/>
    </row>
    <row r="62" spans="1:7">
      <c r="A62" s="289">
        <v>1</v>
      </c>
      <c r="B62" s="667" t="s">
        <v>991</v>
      </c>
      <c r="C62" s="667"/>
      <c r="D62" s="667"/>
      <c r="E62" s="667"/>
      <c r="F62" s="667"/>
      <c r="G62" s="667"/>
    </row>
    <row r="63" spans="1:7" ht="88.5" customHeight="1">
      <c r="A63" s="289">
        <v>2</v>
      </c>
      <c r="B63" s="890" t="s">
        <v>813</v>
      </c>
      <c r="C63" s="890"/>
      <c r="D63" s="890"/>
      <c r="E63" s="890"/>
      <c r="F63" s="890"/>
      <c r="G63" s="890"/>
    </row>
    <row r="64" spans="1:7">
      <c r="A64" s="289">
        <v>3</v>
      </c>
      <c r="B64" s="660" t="s">
        <v>763</v>
      </c>
      <c r="C64" s="660"/>
      <c r="D64" s="660"/>
      <c r="E64" s="660"/>
      <c r="F64" s="660"/>
      <c r="G64" s="660"/>
    </row>
    <row r="65" spans="1:7" s="652" customFormat="1">
      <c r="A65" s="665" t="s">
        <v>771</v>
      </c>
      <c r="B65" s="888" t="s">
        <v>941</v>
      </c>
      <c r="C65" s="888"/>
      <c r="D65" s="888"/>
      <c r="E65" s="888"/>
      <c r="F65" s="888"/>
      <c r="G65" s="888"/>
    </row>
  </sheetData>
  <mergeCells count="4">
    <mergeCell ref="B65:G65"/>
    <mergeCell ref="C11:D11"/>
    <mergeCell ref="C12:D12"/>
    <mergeCell ref="B63:G63"/>
  </mergeCells>
  <pageMargins left="0.5" right="0.5" top="0.5" bottom="0.5" header="0" footer="0"/>
  <pageSetup paperSize="5" fitToHeight="2"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374A2-E497-49CC-848D-3511D1B3439B}">
  <sheetPr>
    <pageSetUpPr fitToPage="1"/>
  </sheetPr>
  <dimension ref="A1:I35"/>
  <sheetViews>
    <sheetView view="pageBreakPreview" zoomScale="85" zoomScaleNormal="85" zoomScaleSheetLayoutView="85" workbookViewId="0">
      <selection activeCell="D41" sqref="D41"/>
    </sheetView>
  </sheetViews>
  <sheetFormatPr defaultColWidth="9.88671875" defaultRowHeight="14.25"/>
  <cols>
    <col min="1" max="1" width="8.6640625" style="640" customWidth="1"/>
    <col min="2" max="2" width="11" style="639" customWidth="1"/>
    <col min="3" max="4" width="14.21875" style="639" customWidth="1"/>
    <col min="5" max="5" width="17.5546875" style="640" customWidth="1"/>
    <col min="6" max="6" width="15.5546875" style="640" customWidth="1"/>
    <col min="7" max="7" width="16.21875" style="640" customWidth="1"/>
    <col min="8" max="8" width="10.5546875" style="640" customWidth="1"/>
    <col min="9" max="9" width="22.44140625" style="640" customWidth="1"/>
    <col min="10" max="16384" width="9.88671875" style="640"/>
  </cols>
  <sheetData>
    <row r="1" spans="1:9" s="641" customFormat="1" ht="15">
      <c r="A1" s="464" t="s">
        <v>736</v>
      </c>
      <c r="C1" s="642"/>
      <c r="D1" s="642"/>
      <c r="E1" s="643"/>
      <c r="G1" s="643" t="s">
        <v>47</v>
      </c>
    </row>
    <row r="2" spans="1:9" s="641" customFormat="1" ht="15">
      <c r="A2" s="464" t="s">
        <v>46</v>
      </c>
      <c r="C2" s="642"/>
      <c r="D2" s="642"/>
      <c r="E2" s="644"/>
      <c r="G2" s="644" t="s">
        <v>764</v>
      </c>
    </row>
    <row r="3" spans="1:9" s="641" customFormat="1" ht="15">
      <c r="A3" s="288" t="str">
        <f>'Exhibit 1a'!A3</f>
        <v>RATE YEAR JUNE 1, 2023 TO MAY 31, 2024</v>
      </c>
      <c r="C3" s="642"/>
      <c r="D3" s="642"/>
    </row>
    <row r="4" spans="1:9" s="641" customFormat="1" ht="15">
      <c r="A4" s="288" t="str">
        <f>'Exhibit 1a'!A4</f>
        <v>ACTUAL ITRR &amp; CHARGES BASED ON ACTUAL CY 2023 VALUES</v>
      </c>
    </row>
    <row r="5" spans="1:9" s="641" customFormat="1"/>
    <row r="6" spans="1:9" s="641" customFormat="1" ht="15">
      <c r="A6" s="743" t="s">
        <v>765</v>
      </c>
      <c r="B6" s="284"/>
      <c r="C6" s="284"/>
      <c r="D6" s="284"/>
      <c r="E6" s="284"/>
      <c r="F6" s="284"/>
      <c r="G6" s="284"/>
    </row>
    <row r="7" spans="1:9" s="641" customFormat="1" ht="15">
      <c r="A7" s="744" t="s">
        <v>990</v>
      </c>
      <c r="B7" s="666"/>
      <c r="C7" s="666"/>
      <c r="D7" s="666"/>
      <c r="E7" s="666"/>
      <c r="F7" s="284"/>
      <c r="G7" s="284"/>
    </row>
    <row r="8" spans="1:9" s="641" customFormat="1" ht="15">
      <c r="A8" s="108"/>
      <c r="B8" s="108"/>
      <c r="C8" s="284"/>
      <c r="D8" s="284"/>
      <c r="E8" s="284"/>
      <c r="F8" s="284"/>
      <c r="G8" s="284"/>
    </row>
    <row r="9" spans="1:9" s="75" customFormat="1" ht="15">
      <c r="A9" s="284"/>
      <c r="B9" s="284"/>
      <c r="C9" s="662" t="s">
        <v>65</v>
      </c>
      <c r="D9" s="662" t="s">
        <v>42</v>
      </c>
      <c r="E9" s="662" t="s">
        <v>398</v>
      </c>
      <c r="F9" s="662" t="s">
        <v>63</v>
      </c>
      <c r="G9" s="662" t="s">
        <v>138</v>
      </c>
    </row>
    <row r="10" spans="1:9" s="652" customFormat="1">
      <c r="A10" s="660"/>
      <c r="B10" s="660"/>
      <c r="C10" s="660"/>
      <c r="D10" s="660"/>
      <c r="E10" s="660"/>
      <c r="F10" s="284"/>
      <c r="G10" s="284"/>
    </row>
    <row r="11" spans="1:9" s="652" customFormat="1" ht="15">
      <c r="A11" s="660"/>
      <c r="B11" s="660"/>
      <c r="C11" s="889" t="s">
        <v>757</v>
      </c>
      <c r="D11" s="889"/>
      <c r="E11" s="745"/>
      <c r="F11" s="660"/>
      <c r="G11" s="660"/>
    </row>
    <row r="12" spans="1:9" s="652" customFormat="1" ht="15">
      <c r="A12" s="660"/>
      <c r="B12" s="660"/>
      <c r="C12" s="889" t="s">
        <v>766</v>
      </c>
      <c r="D12" s="889"/>
      <c r="E12" s="745" t="s">
        <v>845</v>
      </c>
      <c r="F12" s="745" t="s">
        <v>758</v>
      </c>
      <c r="G12" s="745" t="s">
        <v>758</v>
      </c>
    </row>
    <row r="13" spans="1:9" s="663" customFormat="1" ht="30">
      <c r="A13" s="717" t="s">
        <v>13</v>
      </c>
      <c r="B13" s="717" t="s">
        <v>259</v>
      </c>
      <c r="C13" s="717" t="s">
        <v>846</v>
      </c>
      <c r="D13" s="717" t="s">
        <v>847</v>
      </c>
      <c r="E13" s="717" t="s">
        <v>843</v>
      </c>
      <c r="F13" s="717" t="s">
        <v>844</v>
      </c>
      <c r="G13" s="717" t="s">
        <v>843</v>
      </c>
    </row>
    <row r="14" spans="1:9" s="664" customFormat="1">
      <c r="A14" s="746"/>
      <c r="B14" s="746"/>
      <c r="C14" s="746" t="s">
        <v>841</v>
      </c>
      <c r="D14" s="746" t="s">
        <v>842</v>
      </c>
      <c r="E14" s="746"/>
      <c r="F14" s="284"/>
      <c r="G14" s="284"/>
    </row>
    <row r="15" spans="1:9" s="645" customFormat="1">
      <c r="A15" s="746"/>
      <c r="B15" s="746"/>
      <c r="C15" s="746"/>
      <c r="D15" s="746"/>
      <c r="E15" s="746"/>
      <c r="F15" s="284"/>
      <c r="G15" s="284"/>
      <c r="H15" s="554"/>
      <c r="I15" s="554"/>
    </row>
    <row r="16" spans="1:9" s="646" customFormat="1">
      <c r="A16" s="747">
        <v>1</v>
      </c>
      <c r="B16" s="748">
        <v>2018</v>
      </c>
      <c r="C16" s="749">
        <v>343364.77156643011</v>
      </c>
      <c r="D16" s="749">
        <v>-2064226.0512794615</v>
      </c>
      <c r="E16" s="749">
        <f>SUM(C16:D16)</f>
        <v>-1720861.2797130314</v>
      </c>
      <c r="F16" s="750">
        <v>6.5309180005236792E-2</v>
      </c>
      <c r="G16" s="749">
        <f>E16*F16</f>
        <v>-112388.03908082051</v>
      </c>
      <c r="H16" s="554"/>
      <c r="I16" s="554"/>
    </row>
    <row r="17" spans="1:9" s="646" customFormat="1">
      <c r="A17" s="751">
        <v>2</v>
      </c>
      <c r="B17" s="748">
        <v>2019</v>
      </c>
      <c r="C17" s="749">
        <v>343364.77156643011</v>
      </c>
      <c r="D17" s="749">
        <v>-2064226.0512794615</v>
      </c>
      <c r="E17" s="749">
        <f t="shared" ref="E17:E25" si="0">SUM(C17:D17)</f>
        <v>-1720861.2797130314</v>
      </c>
      <c r="F17" s="750">
        <v>6.5309180005236792E-2</v>
      </c>
      <c r="G17" s="749">
        <f t="shared" ref="G17:G25" si="1">E17*F17</f>
        <v>-112388.03908082051</v>
      </c>
      <c r="H17" s="554"/>
      <c r="I17" s="554"/>
    </row>
    <row r="18" spans="1:9" s="646" customFormat="1">
      <c r="A18" s="751">
        <v>3</v>
      </c>
      <c r="B18" s="748">
        <v>2020</v>
      </c>
      <c r="C18" s="749">
        <v>343364.77156643011</v>
      </c>
      <c r="D18" s="749">
        <v>-2064226.0512794615</v>
      </c>
      <c r="E18" s="749">
        <f t="shared" si="0"/>
        <v>-1720861.2797130314</v>
      </c>
      <c r="F18" s="750">
        <v>6.5309180005236792E-2</v>
      </c>
      <c r="G18" s="749">
        <f t="shared" si="1"/>
        <v>-112388.03908082051</v>
      </c>
      <c r="H18" s="554"/>
      <c r="I18" s="554"/>
    </row>
    <row r="19" spans="1:9" s="646" customFormat="1">
      <c r="A19" s="751">
        <v>4</v>
      </c>
      <c r="B19" s="748">
        <v>2021</v>
      </c>
      <c r="C19" s="749">
        <v>343364.77156643011</v>
      </c>
      <c r="D19" s="749">
        <v>-2064226.0512794615</v>
      </c>
      <c r="E19" s="749">
        <f t="shared" si="0"/>
        <v>-1720861.2797130314</v>
      </c>
      <c r="F19" s="750">
        <v>6.5309180005236792E-2</v>
      </c>
      <c r="G19" s="749">
        <f t="shared" si="1"/>
        <v>-112388.03908082051</v>
      </c>
      <c r="H19" s="554"/>
      <c r="I19" s="554"/>
    </row>
    <row r="20" spans="1:9" s="646" customFormat="1">
      <c r="A20" s="751">
        <v>5</v>
      </c>
      <c r="B20" s="748">
        <v>2022</v>
      </c>
      <c r="C20" s="749">
        <v>343364.77156643011</v>
      </c>
      <c r="D20" s="749">
        <v>-2064226.0512794615</v>
      </c>
      <c r="E20" s="749">
        <f t="shared" si="0"/>
        <v>-1720861.2797130314</v>
      </c>
      <c r="F20" s="750">
        <v>6.5309180005236792E-2</v>
      </c>
      <c r="G20" s="749">
        <f t="shared" si="1"/>
        <v>-112388.03908082051</v>
      </c>
      <c r="H20" s="554"/>
      <c r="I20" s="554"/>
    </row>
    <row r="21" spans="1:9" s="646" customFormat="1">
      <c r="A21" s="751">
        <v>6</v>
      </c>
      <c r="B21" s="748">
        <v>2023</v>
      </c>
      <c r="C21" s="749">
        <v>343364.77156643011</v>
      </c>
      <c r="D21" s="749">
        <v>-2064226.0512794615</v>
      </c>
      <c r="E21" s="749">
        <f t="shared" si="0"/>
        <v>-1720861.2797130314</v>
      </c>
      <c r="F21" s="750">
        <v>6.5309180005236792E-2</v>
      </c>
      <c r="G21" s="749">
        <f t="shared" si="1"/>
        <v>-112388.03908082051</v>
      </c>
      <c r="H21" s="554"/>
      <c r="I21" s="554"/>
    </row>
    <row r="22" spans="1:9" s="646" customFormat="1">
      <c r="A22" s="751">
        <v>7</v>
      </c>
      <c r="B22" s="748">
        <v>2024</v>
      </c>
      <c r="C22" s="749">
        <v>343364.77156643011</v>
      </c>
      <c r="D22" s="749">
        <v>-2064226.0512794615</v>
      </c>
      <c r="E22" s="749">
        <f t="shared" si="0"/>
        <v>-1720861.2797130314</v>
      </c>
      <c r="F22" s="750">
        <v>6.5309180005236792E-2</v>
      </c>
      <c r="G22" s="749">
        <f t="shared" si="1"/>
        <v>-112388.03908082051</v>
      </c>
      <c r="H22" s="554"/>
      <c r="I22" s="554"/>
    </row>
    <row r="23" spans="1:9" s="646" customFormat="1">
      <c r="A23" s="751">
        <v>8</v>
      </c>
      <c r="B23" s="748">
        <v>2025</v>
      </c>
      <c r="C23" s="749">
        <v>343364.77156643011</v>
      </c>
      <c r="D23" s="749">
        <v>-2064226.0512794615</v>
      </c>
      <c r="E23" s="749">
        <f t="shared" si="0"/>
        <v>-1720861.2797130314</v>
      </c>
      <c r="F23" s="750">
        <v>6.5309180005236792E-2</v>
      </c>
      <c r="G23" s="749">
        <f t="shared" si="1"/>
        <v>-112388.03908082051</v>
      </c>
      <c r="H23" s="554"/>
      <c r="I23" s="554"/>
    </row>
    <row r="24" spans="1:9" s="646" customFormat="1">
      <c r="A24" s="751">
        <v>9</v>
      </c>
      <c r="B24" s="748">
        <v>2026</v>
      </c>
      <c r="C24" s="749">
        <v>343364.77156643011</v>
      </c>
      <c r="D24" s="749">
        <v>-2064226.0512794615</v>
      </c>
      <c r="E24" s="749">
        <f t="shared" si="0"/>
        <v>-1720861.2797130314</v>
      </c>
      <c r="F24" s="750">
        <v>6.5309180005236792E-2</v>
      </c>
      <c r="G24" s="749">
        <f t="shared" si="1"/>
        <v>-112388.03908082051</v>
      </c>
      <c r="H24" s="554"/>
      <c r="I24" s="554"/>
    </row>
    <row r="25" spans="1:9" s="646" customFormat="1">
      <c r="A25" s="751">
        <v>10</v>
      </c>
      <c r="B25" s="748">
        <v>2027</v>
      </c>
      <c r="C25" s="749">
        <v>343364.77156643011</v>
      </c>
      <c r="D25" s="749">
        <v>-2064226.0512794615</v>
      </c>
      <c r="E25" s="749">
        <f t="shared" si="0"/>
        <v>-1720861.2797130314</v>
      </c>
      <c r="F25" s="750">
        <v>6.5309180005236792E-2</v>
      </c>
      <c r="G25" s="749">
        <f t="shared" si="1"/>
        <v>-112388.03908082051</v>
      </c>
      <c r="H25" s="554"/>
      <c r="I25" s="554"/>
    </row>
    <row r="26" spans="1:9">
      <c r="A26" s="665" t="s">
        <v>759</v>
      </c>
      <c r="B26" s="753"/>
      <c r="C26" s="754"/>
      <c r="D26" s="754"/>
      <c r="E26" s="754"/>
      <c r="F26" s="754"/>
      <c r="G26" s="754"/>
      <c r="H26" s="554"/>
      <c r="I26" s="554"/>
    </row>
    <row r="27" spans="1:9">
      <c r="A27" s="660"/>
      <c r="B27" s="660"/>
      <c r="C27" s="660"/>
      <c r="D27" s="660"/>
      <c r="E27" s="660"/>
      <c r="F27" s="660"/>
      <c r="G27" s="660"/>
    </row>
    <row r="28" spans="1:9">
      <c r="A28" s="98" t="s">
        <v>752</v>
      </c>
      <c r="B28" s="660" t="s">
        <v>760</v>
      </c>
      <c r="C28" s="660"/>
      <c r="D28" s="660"/>
      <c r="E28" s="660"/>
      <c r="F28" s="660"/>
      <c r="G28" s="660"/>
    </row>
    <row r="29" spans="1:9">
      <c r="A29" s="289" t="s">
        <v>761</v>
      </c>
      <c r="B29" s="660" t="s">
        <v>762</v>
      </c>
      <c r="C29" s="660"/>
      <c r="D29" s="660"/>
      <c r="E29" s="660"/>
      <c r="F29" s="660"/>
      <c r="G29" s="660"/>
    </row>
    <row r="30" spans="1:9">
      <c r="A30" s="660"/>
      <c r="B30" s="660"/>
      <c r="C30" s="660"/>
      <c r="D30" s="660"/>
      <c r="E30" s="660"/>
      <c r="F30" s="660"/>
      <c r="G30" s="660"/>
    </row>
    <row r="31" spans="1:9">
      <c r="A31" s="755" t="s">
        <v>10</v>
      </c>
      <c r="B31" s="755"/>
      <c r="C31" s="755"/>
      <c r="D31" s="755"/>
      <c r="E31" s="755"/>
      <c r="F31" s="756"/>
      <c r="G31" s="756"/>
    </row>
    <row r="32" spans="1:9" s="652" customFormat="1">
      <c r="A32" s="289">
        <v>1</v>
      </c>
      <c r="B32" s="666" t="s">
        <v>992</v>
      </c>
      <c r="C32" s="667"/>
      <c r="D32" s="667"/>
      <c r="E32" s="667"/>
      <c r="F32" s="667"/>
      <c r="G32" s="667"/>
    </row>
    <row r="33" spans="1:7" s="652" customFormat="1">
      <c r="A33" s="289">
        <v>2</v>
      </c>
      <c r="B33" s="666" t="s">
        <v>993</v>
      </c>
      <c r="C33" s="667"/>
      <c r="D33" s="667"/>
      <c r="E33" s="667"/>
      <c r="F33" s="667"/>
      <c r="G33" s="667"/>
    </row>
    <row r="34" spans="1:7" s="652" customFormat="1">
      <c r="A34" s="289">
        <v>3</v>
      </c>
      <c r="B34" s="660" t="s">
        <v>767</v>
      </c>
      <c r="C34" s="660"/>
      <c r="D34" s="660"/>
      <c r="E34" s="660"/>
      <c r="F34" s="660"/>
      <c r="G34" s="660"/>
    </row>
    <row r="35" spans="1:7" s="652" customFormat="1">
      <c r="A35" s="665" t="s">
        <v>771</v>
      </c>
      <c r="B35" s="888" t="s">
        <v>941</v>
      </c>
      <c r="C35" s="888"/>
      <c r="D35" s="888"/>
      <c r="E35" s="888"/>
      <c r="F35" s="888"/>
      <c r="G35" s="888"/>
    </row>
  </sheetData>
  <mergeCells count="3">
    <mergeCell ref="C11:D11"/>
    <mergeCell ref="C12:D12"/>
    <mergeCell ref="B35:G35"/>
  </mergeCells>
  <pageMargins left="0.5" right="0.5" top="0.5" bottom="0.5" header="0" footer="0"/>
  <pageSetup paperSize="5"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27FA1-BB47-4D2E-9B18-7B332639DF7F}">
  <sheetPr>
    <pageSetUpPr fitToPage="1"/>
  </sheetPr>
  <dimension ref="A1:L43"/>
  <sheetViews>
    <sheetView view="pageBreakPreview" zoomScale="70" zoomScaleNormal="80" zoomScaleSheetLayoutView="70" workbookViewId="0">
      <selection activeCell="D41" sqref="D41"/>
    </sheetView>
  </sheetViews>
  <sheetFormatPr defaultColWidth="8.88671875" defaultRowHeight="14.25"/>
  <cols>
    <col min="1" max="1" width="8.5546875" style="554" customWidth="1"/>
    <col min="2" max="2" width="47.109375" style="554" customWidth="1"/>
    <col min="3" max="5" width="12.21875" style="554" customWidth="1"/>
    <col min="6" max="6" width="3" style="249" customWidth="1"/>
    <col min="7" max="7" width="14.5546875" style="638" bestFit="1" customWidth="1"/>
    <col min="8" max="8" width="14.5546875" style="638" customWidth="1"/>
    <col min="9" max="10" width="13.5546875" style="638" customWidth="1"/>
    <col min="11" max="11" width="3.5546875" style="554" customWidth="1"/>
    <col min="12" max="12" width="34.109375" style="554" customWidth="1"/>
    <col min="13" max="16384" width="8.88671875" style="554"/>
  </cols>
  <sheetData>
    <row r="1" spans="1:12" ht="15">
      <c r="A1" s="464" t="s">
        <v>736</v>
      </c>
      <c r="L1" s="651" t="s">
        <v>47</v>
      </c>
    </row>
    <row r="2" spans="1:12" ht="15">
      <c r="A2" s="464" t="s">
        <v>46</v>
      </c>
      <c r="I2" s="408"/>
      <c r="J2" s="408"/>
      <c r="K2" s="249"/>
      <c r="L2" s="252" t="s">
        <v>768</v>
      </c>
    </row>
    <row r="3" spans="1:12" ht="15">
      <c r="A3" s="288" t="str">
        <f>'Exhibit 1a'!A3</f>
        <v>RATE YEAR JUNE 1, 2023 TO MAY 31, 2024</v>
      </c>
    </row>
    <row r="4" spans="1:12" ht="15">
      <c r="A4" s="288" t="str">
        <f>'Exhibit 1a'!A4</f>
        <v>ACTUAL ITRR &amp; CHARGES BASED ON ACTUAL CY 2023 VALUES</v>
      </c>
    </row>
    <row r="5" spans="1:12" ht="15">
      <c r="A5" s="637"/>
    </row>
    <row r="6" spans="1:12" ht="15">
      <c r="A6" s="108" t="s">
        <v>769</v>
      </c>
      <c r="B6" s="284"/>
      <c r="C6" s="284"/>
      <c r="D6" s="284"/>
      <c r="E6" s="284"/>
      <c r="F6" s="284"/>
      <c r="G6" s="98"/>
      <c r="H6" s="98"/>
      <c r="I6" s="98"/>
      <c r="J6" s="98"/>
      <c r="K6" s="284"/>
      <c r="L6" s="284"/>
    </row>
    <row r="7" spans="1:12" ht="15">
      <c r="A7" s="744" t="s">
        <v>990</v>
      </c>
      <c r="B7" s="666"/>
      <c r="C7" s="284"/>
      <c r="D7" s="284"/>
      <c r="E7" s="284"/>
      <c r="F7" s="284"/>
      <c r="G7" s="98"/>
      <c r="H7" s="98"/>
      <c r="I7" s="98"/>
      <c r="J7" s="98"/>
      <c r="K7" s="284"/>
      <c r="L7" s="284"/>
    </row>
    <row r="8" spans="1:12" s="284" customFormat="1" ht="15">
      <c r="C8" s="662" t="s">
        <v>65</v>
      </c>
      <c r="D8" s="662" t="s">
        <v>42</v>
      </c>
      <c r="E8" s="662" t="s">
        <v>731</v>
      </c>
      <c r="F8" s="662"/>
      <c r="G8" s="662" t="s">
        <v>63</v>
      </c>
      <c r="H8" s="662" t="s">
        <v>62</v>
      </c>
      <c r="I8" s="662" t="s">
        <v>61</v>
      </c>
      <c r="J8" s="662" t="s">
        <v>354</v>
      </c>
    </row>
    <row r="9" spans="1:12" ht="15">
      <c r="A9" s="284"/>
      <c r="B9" s="144"/>
      <c r="C9" s="284"/>
      <c r="D9" s="284"/>
      <c r="E9" s="284"/>
      <c r="F9" s="284"/>
      <c r="G9" s="98"/>
      <c r="H9" s="98"/>
      <c r="I9" s="98"/>
      <c r="J9" s="98"/>
      <c r="K9" s="284"/>
      <c r="L9" s="284"/>
    </row>
    <row r="10" spans="1:12" ht="15.75" customHeight="1">
      <c r="A10" s="284"/>
      <c r="B10" s="743"/>
      <c r="C10" s="891" t="s">
        <v>994</v>
      </c>
      <c r="D10" s="891"/>
      <c r="E10" s="662" t="s">
        <v>734</v>
      </c>
      <c r="F10" s="757"/>
      <c r="G10" s="758" t="s">
        <v>861</v>
      </c>
      <c r="H10" s="758" t="s">
        <v>862</v>
      </c>
      <c r="I10" s="758" t="s">
        <v>732</v>
      </c>
      <c r="J10" s="758" t="s">
        <v>733</v>
      </c>
      <c r="K10" s="284"/>
      <c r="L10" s="284"/>
    </row>
    <row r="11" spans="1:12" ht="15">
      <c r="A11" s="668" t="s">
        <v>13</v>
      </c>
      <c r="B11" s="759" t="s">
        <v>12</v>
      </c>
      <c r="C11" s="653" t="s">
        <v>995</v>
      </c>
      <c r="D11" s="653" t="s">
        <v>996</v>
      </c>
      <c r="E11" s="760" t="s">
        <v>324</v>
      </c>
      <c r="F11" s="760"/>
      <c r="G11" s="761" t="s">
        <v>770</v>
      </c>
      <c r="H11" s="761" t="s">
        <v>770</v>
      </c>
      <c r="I11" s="761" t="s">
        <v>726</v>
      </c>
      <c r="J11" s="761" t="s">
        <v>735</v>
      </c>
      <c r="K11" s="760"/>
      <c r="L11" s="760" t="s">
        <v>24</v>
      </c>
    </row>
    <row r="12" spans="1:12" ht="15">
      <c r="A12" s="284"/>
      <c r="B12" s="762"/>
      <c r="C12" s="762"/>
      <c r="D12" s="762"/>
      <c r="E12" s="762"/>
      <c r="F12" s="762"/>
      <c r="G12" s="762"/>
      <c r="H12" s="762"/>
      <c r="I12" s="762"/>
      <c r="J12" s="762"/>
      <c r="K12" s="284"/>
      <c r="L12" s="284"/>
    </row>
    <row r="13" spans="1:12">
      <c r="A13" s="763">
        <v>1.0009999999999999</v>
      </c>
      <c r="B13" s="390" t="s">
        <v>997</v>
      </c>
      <c r="C13" s="459">
        <v>-159134377.31099975</v>
      </c>
      <c r="D13" s="459">
        <v>-95480626.386599854</v>
      </c>
      <c r="E13" s="459">
        <f>C13-D13</f>
        <v>-63653750.924399897</v>
      </c>
      <c r="F13" s="764"/>
      <c r="G13" s="765">
        <v>282</v>
      </c>
      <c r="H13" s="765">
        <v>254</v>
      </c>
      <c r="I13" s="765" t="s">
        <v>848</v>
      </c>
      <c r="J13" s="765" t="s">
        <v>998</v>
      </c>
      <c r="K13" s="284"/>
      <c r="L13" s="666" t="s">
        <v>87</v>
      </c>
    </row>
    <row r="14" spans="1:12">
      <c r="A14" s="766">
        <v>1.0019999999999998</v>
      </c>
      <c r="B14" s="390" t="s">
        <v>999</v>
      </c>
      <c r="C14" s="459">
        <v>-42963138.609349541</v>
      </c>
      <c r="D14" s="459">
        <v>-25777883.165609725</v>
      </c>
      <c r="E14" s="459">
        <f t="shared" ref="E14:E21" si="0">C14-D14</f>
        <v>-17185255.443739817</v>
      </c>
      <c r="F14" s="764"/>
      <c r="G14" s="765">
        <v>282</v>
      </c>
      <c r="H14" s="765">
        <v>254</v>
      </c>
      <c r="I14" s="765" t="s">
        <v>726</v>
      </c>
      <c r="J14" s="765" t="s">
        <v>1000</v>
      </c>
      <c r="K14" s="284"/>
      <c r="L14" s="666" t="s">
        <v>87</v>
      </c>
    </row>
    <row r="15" spans="1:12">
      <c r="A15" s="766">
        <v>1.0029999999999999</v>
      </c>
      <c r="B15" s="390" t="s">
        <v>1001</v>
      </c>
      <c r="C15" s="459">
        <v>-6783612.2414666191</v>
      </c>
      <c r="D15" s="459">
        <v>-4070167.3448799714</v>
      </c>
      <c r="E15" s="459">
        <f t="shared" si="0"/>
        <v>-2713444.8965866477</v>
      </c>
      <c r="F15" s="764"/>
      <c r="G15" s="765">
        <v>283</v>
      </c>
      <c r="H15" s="765">
        <v>254</v>
      </c>
      <c r="I15" s="765" t="s">
        <v>726</v>
      </c>
      <c r="J15" s="765" t="s">
        <v>1000</v>
      </c>
      <c r="K15" s="284"/>
      <c r="L15" s="666" t="s">
        <v>87</v>
      </c>
    </row>
    <row r="16" spans="1:12">
      <c r="A16" s="766">
        <v>1.0039999999999998</v>
      </c>
      <c r="B16" s="390" t="s">
        <v>1002</v>
      </c>
      <c r="C16" s="459">
        <v>5931249.3795497054</v>
      </c>
      <c r="D16" s="459">
        <v>3558749.6277298233</v>
      </c>
      <c r="E16" s="459">
        <f t="shared" si="0"/>
        <v>2372499.7518198821</v>
      </c>
      <c r="F16" s="764"/>
      <c r="G16" s="765">
        <v>190</v>
      </c>
      <c r="H16" s="767">
        <v>182.3</v>
      </c>
      <c r="I16" s="765" t="s">
        <v>726</v>
      </c>
      <c r="J16" s="765" t="s">
        <v>1000</v>
      </c>
      <c r="K16" s="284"/>
      <c r="L16" s="666" t="s">
        <v>87</v>
      </c>
    </row>
    <row r="17" spans="1:12">
      <c r="A17" s="766">
        <v>1.0049999999999999</v>
      </c>
      <c r="B17" s="390" t="s">
        <v>1003</v>
      </c>
      <c r="C17" s="459">
        <v>1423947.4869913466</v>
      </c>
      <c r="D17" s="459">
        <v>854368.49219480797</v>
      </c>
      <c r="E17" s="459">
        <f t="shared" si="0"/>
        <v>569578.99479653861</v>
      </c>
      <c r="F17" s="764"/>
      <c r="G17" s="765">
        <v>283</v>
      </c>
      <c r="H17" s="767">
        <v>182.3</v>
      </c>
      <c r="I17" s="765" t="s">
        <v>726</v>
      </c>
      <c r="J17" s="765" t="s">
        <v>1000</v>
      </c>
      <c r="K17" s="284"/>
      <c r="L17" s="666" t="s">
        <v>87</v>
      </c>
    </row>
    <row r="18" spans="1:12">
      <c r="A18" s="766">
        <v>1.0059999999999998</v>
      </c>
      <c r="B18" s="390" t="s">
        <v>1004</v>
      </c>
      <c r="C18" s="459">
        <v>614511.12533863413</v>
      </c>
      <c r="D18" s="459">
        <v>368706.67520318046</v>
      </c>
      <c r="E18" s="459">
        <f t="shared" si="0"/>
        <v>245804.45013545366</v>
      </c>
      <c r="F18" s="764"/>
      <c r="G18" s="765">
        <v>283</v>
      </c>
      <c r="H18" s="767">
        <v>182.3</v>
      </c>
      <c r="I18" s="765" t="s">
        <v>726</v>
      </c>
      <c r="J18" s="765" t="s">
        <v>1000</v>
      </c>
      <c r="K18" s="284"/>
      <c r="L18" s="666" t="s">
        <v>87</v>
      </c>
    </row>
    <row r="19" spans="1:12">
      <c r="A19" s="766">
        <v>1.0069999999999999</v>
      </c>
      <c r="B19" s="390" t="s">
        <v>1005</v>
      </c>
      <c r="C19" s="459">
        <v>-864039.69437369891</v>
      </c>
      <c r="D19" s="459">
        <v>-518423.81662421935</v>
      </c>
      <c r="E19" s="459">
        <f t="shared" si="0"/>
        <v>-345615.87774947955</v>
      </c>
      <c r="F19" s="764"/>
      <c r="G19" s="765">
        <v>283</v>
      </c>
      <c r="H19" s="765">
        <v>254</v>
      </c>
      <c r="I19" s="765" t="s">
        <v>726</v>
      </c>
      <c r="J19" s="765" t="s">
        <v>1000</v>
      </c>
      <c r="K19" s="284"/>
      <c r="L19" s="666" t="s">
        <v>87</v>
      </c>
    </row>
    <row r="20" spans="1:12">
      <c r="A20" s="766">
        <v>1.0079999999999998</v>
      </c>
      <c r="B20" s="390" t="s">
        <v>1006</v>
      </c>
      <c r="C20" s="459">
        <v>-994860.73679667211</v>
      </c>
      <c r="D20" s="459">
        <v>-596916.44207800331</v>
      </c>
      <c r="E20" s="459">
        <f t="shared" si="0"/>
        <v>-397944.2947186688</v>
      </c>
      <c r="F20" s="764"/>
      <c r="G20" s="765">
        <v>283</v>
      </c>
      <c r="H20" s="765">
        <v>254</v>
      </c>
      <c r="I20" s="765" t="s">
        <v>726</v>
      </c>
      <c r="J20" s="765" t="s">
        <v>1000</v>
      </c>
      <c r="K20" s="284"/>
      <c r="L20" s="666" t="s">
        <v>87</v>
      </c>
    </row>
    <row r="21" spans="1:12">
      <c r="A21" s="766">
        <v>1.0089999999999999</v>
      </c>
      <c r="B21" s="390" t="s">
        <v>1007</v>
      </c>
      <c r="C21" s="459">
        <v>614411.29728106631</v>
      </c>
      <c r="D21" s="459">
        <v>368646.77836863982</v>
      </c>
      <c r="E21" s="459">
        <f t="shared" si="0"/>
        <v>245764.51891242649</v>
      </c>
      <c r="F21" s="764"/>
      <c r="G21" s="765">
        <v>283</v>
      </c>
      <c r="H21" s="767">
        <v>182.3</v>
      </c>
      <c r="I21" s="765" t="s">
        <v>726</v>
      </c>
      <c r="J21" s="765" t="s">
        <v>1000</v>
      </c>
      <c r="K21" s="284"/>
      <c r="L21" s="666" t="s">
        <v>87</v>
      </c>
    </row>
    <row r="22" spans="1:12">
      <c r="A22" s="528" t="s">
        <v>1008</v>
      </c>
      <c r="B22" s="768"/>
      <c r="C22" s="769"/>
      <c r="D22" s="769"/>
      <c r="E22" s="769"/>
      <c r="F22" s="764"/>
      <c r="G22" s="770"/>
      <c r="H22" s="770"/>
      <c r="I22" s="770"/>
      <c r="J22" s="770"/>
      <c r="K22" s="284"/>
      <c r="L22" s="666"/>
    </row>
    <row r="23" spans="1:12">
      <c r="A23" s="98"/>
      <c r="B23" s="771"/>
      <c r="C23" s="764"/>
      <c r="D23" s="764"/>
      <c r="E23" s="764"/>
      <c r="F23" s="764"/>
      <c r="G23" s="772"/>
      <c r="H23" s="772"/>
      <c r="I23" s="772"/>
      <c r="J23" s="772"/>
      <c r="K23" s="284"/>
      <c r="L23" s="284"/>
    </row>
    <row r="24" spans="1:12">
      <c r="A24" s="98"/>
      <c r="B24" s="771"/>
      <c r="C24" s="764"/>
      <c r="D24" s="764"/>
      <c r="E24" s="764"/>
      <c r="F24" s="764"/>
      <c r="G24" s="772"/>
      <c r="H24" s="772"/>
      <c r="I24" s="772"/>
      <c r="J24" s="772"/>
      <c r="K24" s="284"/>
      <c r="L24" s="284"/>
    </row>
    <row r="25" spans="1:12" s="75" customFormat="1" ht="15">
      <c r="A25" s="98"/>
      <c r="B25" s="771"/>
      <c r="C25" s="762" t="s">
        <v>65</v>
      </c>
      <c r="D25" s="762" t="s">
        <v>42</v>
      </c>
      <c r="E25" s="762" t="s">
        <v>398</v>
      </c>
      <c r="F25" s="764"/>
      <c r="G25" s="772"/>
      <c r="H25" s="772"/>
      <c r="I25" s="772"/>
      <c r="J25" s="772"/>
      <c r="K25" s="284"/>
      <c r="L25" s="284"/>
    </row>
    <row r="26" spans="1:12" s="75" customFormat="1">
      <c r="A26" s="98"/>
      <c r="B26" s="771"/>
      <c r="C26" s="764"/>
      <c r="D26" s="764"/>
      <c r="E26" s="764"/>
      <c r="F26" s="764"/>
      <c r="G26" s="772"/>
      <c r="H26" s="772"/>
      <c r="I26" s="772"/>
      <c r="J26" s="772"/>
      <c r="K26" s="284"/>
      <c r="L26" s="284"/>
    </row>
    <row r="27" spans="1:12" s="284" customFormat="1" ht="15">
      <c r="A27" s="668" t="s">
        <v>13</v>
      </c>
      <c r="B27" s="759" t="s">
        <v>12</v>
      </c>
      <c r="C27" s="761" t="s">
        <v>848</v>
      </c>
      <c r="D27" s="761" t="s">
        <v>726</v>
      </c>
      <c r="E27" s="760" t="s">
        <v>849</v>
      </c>
      <c r="F27" s="760"/>
      <c r="G27" s="760"/>
      <c r="H27" s="760"/>
      <c r="I27" s="760"/>
      <c r="J27" s="760"/>
      <c r="K27" s="760"/>
      <c r="L27" s="760" t="s">
        <v>24</v>
      </c>
    </row>
    <row r="28" spans="1:12" s="284" customFormat="1">
      <c r="A28" s="98">
        <v>2.0099999999999998</v>
      </c>
      <c r="B28" s="284" t="s">
        <v>850</v>
      </c>
      <c r="C28" s="773">
        <f>SUMIFS($E$13:$E$21,$H$13:$H$21,"=182.3",$I$13:$I$21,"=protected")</f>
        <v>0</v>
      </c>
      <c r="D28" s="773">
        <f>SUMIFS($E$13:$E$21,$H$13:$H$21,"=182.3",$I$13:$I$21,"=unprotected")</f>
        <v>3433647.7156643011</v>
      </c>
      <c r="E28" s="773">
        <f>SUM(C28:D28)</f>
        <v>3433647.7156643011</v>
      </c>
      <c r="F28" s="764"/>
      <c r="G28" s="98"/>
      <c r="H28" s="98"/>
      <c r="I28" s="98"/>
      <c r="J28" s="98"/>
      <c r="L28" s="284" t="s">
        <v>851</v>
      </c>
    </row>
    <row r="29" spans="1:12" s="284" customFormat="1">
      <c r="A29" s="98">
        <v>2.02</v>
      </c>
      <c r="B29" s="284" t="s">
        <v>852</v>
      </c>
      <c r="C29" s="773">
        <f>SUMIFS($E$13:$E$21,$H$13:$H$21,"=254",$I$13:$I$21,"=protected")</f>
        <v>-63653750.924399897</v>
      </c>
      <c r="D29" s="773">
        <f>SUMIFS($E$13:$E$21,$H$13:$H$21,"=254",$I$13:$I$21,"=unprotected")</f>
        <v>-20642260.512794614</v>
      </c>
      <c r="E29" s="773">
        <f>SUM(C29:D29)</f>
        <v>-84296011.437194511</v>
      </c>
      <c r="F29" s="764"/>
      <c r="G29" s="98"/>
      <c r="H29" s="98"/>
      <c r="I29" s="98"/>
      <c r="J29" s="98"/>
      <c r="L29" s="284" t="s">
        <v>851</v>
      </c>
    </row>
    <row r="30" spans="1:12" s="284" customFormat="1" ht="15" thickBot="1">
      <c r="A30" s="98">
        <v>3</v>
      </c>
      <c r="B30" s="774" t="s">
        <v>853</v>
      </c>
      <c r="C30" s="669">
        <f>SUM(C28:C29)</f>
        <v>-63653750.924399897</v>
      </c>
      <c r="D30" s="669">
        <f>SUM(D28:D29)</f>
        <v>-17208612.797130313</v>
      </c>
      <c r="E30" s="669">
        <f>SUM(E28:E29)</f>
        <v>-80862363.721530214</v>
      </c>
      <c r="F30" s="764"/>
      <c r="G30" s="98"/>
      <c r="H30" s="98"/>
      <c r="I30" s="775"/>
      <c r="J30" s="98"/>
      <c r="L30" s="284" t="s">
        <v>854</v>
      </c>
    </row>
    <row r="31" spans="1:12" s="284" customFormat="1" ht="15" thickTop="1">
      <c r="A31" s="98">
        <v>4</v>
      </c>
      <c r="C31" s="764"/>
      <c r="D31" s="764"/>
      <c r="E31" s="764"/>
      <c r="F31" s="764"/>
      <c r="G31" s="98"/>
      <c r="H31" s="98"/>
      <c r="I31" s="776"/>
      <c r="J31" s="98"/>
    </row>
    <row r="32" spans="1:12" s="285" customFormat="1">
      <c r="A32" s="98">
        <v>5</v>
      </c>
      <c r="B32" s="284" t="s">
        <v>720</v>
      </c>
      <c r="C32" s="284"/>
      <c r="D32" s="284"/>
      <c r="E32" s="786">
        <f>1-((1-'Exhibit 3'!J56)*(1-'Exhibit 3'!J66))</f>
        <v>0.28054699999999999</v>
      </c>
      <c r="F32" s="777"/>
      <c r="G32" s="284"/>
      <c r="H32" s="98"/>
      <c r="I32" s="777"/>
      <c r="J32" s="284"/>
      <c r="K32" s="3"/>
      <c r="L32" s="283" t="s">
        <v>723</v>
      </c>
    </row>
    <row r="33" spans="1:12" s="285" customFormat="1">
      <c r="A33" s="98">
        <v>6</v>
      </c>
      <c r="B33" s="284"/>
      <c r="C33" s="284"/>
      <c r="D33" s="284"/>
      <c r="E33" s="284"/>
      <c r="F33" s="777"/>
      <c r="G33" s="284"/>
      <c r="H33" s="98"/>
      <c r="I33" s="777"/>
      <c r="J33" s="284"/>
      <c r="K33" s="3"/>
      <c r="L33" s="283"/>
    </row>
    <row r="34" spans="1:12" s="284" customFormat="1">
      <c r="A34" s="98">
        <v>7</v>
      </c>
      <c r="B34" s="284" t="s">
        <v>855</v>
      </c>
      <c r="E34" s="459">
        <f>(E28*1/(1-$E$32))-E28</f>
        <v>1338933.2808209471</v>
      </c>
      <c r="F34" s="764"/>
      <c r="G34" s="98"/>
      <c r="H34" s="98"/>
      <c r="I34" s="98"/>
      <c r="J34" s="98"/>
      <c r="L34" s="284" t="s">
        <v>856</v>
      </c>
    </row>
    <row r="35" spans="1:12" s="284" customFormat="1">
      <c r="A35" s="98">
        <v>8</v>
      </c>
      <c r="B35" s="284" t="s">
        <v>857</v>
      </c>
      <c r="E35" s="459">
        <f>(E29*1/(1-$E$32))-E29</f>
        <v>-32870796.453236848</v>
      </c>
      <c r="F35" s="764"/>
      <c r="G35" s="98"/>
      <c r="H35" s="98"/>
      <c r="I35" s="98"/>
      <c r="J35" s="98"/>
      <c r="L35" s="284" t="s">
        <v>858</v>
      </c>
    </row>
    <row r="36" spans="1:12" s="284" customFormat="1">
      <c r="G36" s="98"/>
      <c r="H36" s="98"/>
      <c r="I36" s="98"/>
      <c r="J36" s="98"/>
    </row>
    <row r="37" spans="1:12" s="284" customFormat="1">
      <c r="A37" s="98" t="s">
        <v>752</v>
      </c>
      <c r="B37" s="660" t="s">
        <v>760</v>
      </c>
      <c r="G37" s="98"/>
      <c r="H37" s="98"/>
      <c r="I37" s="98"/>
      <c r="J37" s="98"/>
    </row>
    <row r="38" spans="1:12" s="284" customFormat="1">
      <c r="A38" s="98" t="s">
        <v>761</v>
      </c>
      <c r="B38" s="660" t="s">
        <v>762</v>
      </c>
      <c r="G38" s="98"/>
      <c r="H38" s="98"/>
      <c r="I38" s="98"/>
      <c r="J38" s="98"/>
    </row>
    <row r="39" spans="1:12" s="284" customFormat="1">
      <c r="A39" s="98"/>
      <c r="B39" s="660"/>
      <c r="G39" s="98"/>
      <c r="H39" s="98"/>
      <c r="I39" s="98"/>
      <c r="J39" s="98"/>
    </row>
    <row r="40" spans="1:12" s="284" customFormat="1">
      <c r="A40" s="670" t="s">
        <v>10</v>
      </c>
      <c r="B40" s="756"/>
      <c r="C40" s="117"/>
      <c r="D40" s="117"/>
      <c r="E40" s="117"/>
      <c r="F40" s="117"/>
      <c r="G40" s="670"/>
      <c r="H40" s="670"/>
      <c r="I40" s="670"/>
      <c r="J40" s="670"/>
      <c r="K40" s="117"/>
      <c r="L40" s="117"/>
    </row>
    <row r="41" spans="1:12" s="284" customFormat="1">
      <c r="A41" s="98">
        <v>1</v>
      </c>
      <c r="B41" s="660" t="s">
        <v>859</v>
      </c>
      <c r="G41" s="98"/>
      <c r="H41" s="98"/>
      <c r="I41" s="98"/>
      <c r="J41" s="98"/>
    </row>
    <row r="42" spans="1:12" s="284" customFormat="1">
      <c r="A42" s="289">
        <v>2</v>
      </c>
      <c r="B42" s="284" t="s">
        <v>860</v>
      </c>
      <c r="G42" s="98"/>
      <c r="H42" s="98"/>
      <c r="I42" s="98"/>
      <c r="J42" s="98"/>
    </row>
    <row r="43" spans="1:12" s="284" customFormat="1">
      <c r="A43" s="671" t="s">
        <v>771</v>
      </c>
      <c r="B43" s="888" t="s">
        <v>941</v>
      </c>
      <c r="C43" s="888"/>
      <c r="D43" s="888"/>
      <c r="E43" s="888"/>
      <c r="F43" s="888"/>
      <c r="G43" s="888"/>
      <c r="H43" s="888"/>
      <c r="I43" s="888"/>
      <c r="J43" s="888"/>
      <c r="K43" s="888"/>
      <c r="L43" s="888"/>
    </row>
  </sheetData>
  <mergeCells count="2">
    <mergeCell ref="C10:D10"/>
    <mergeCell ref="B43:L43"/>
  </mergeCells>
  <pageMargins left="0.5" right="0.5" top="0.5" bottom="0.5" header="0" footer="0"/>
  <pageSetup paperSize="5" scale="68"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46621-8B72-414B-B50B-187EEA855DBB}">
  <sheetPr>
    <pageSetUpPr fitToPage="1"/>
  </sheetPr>
  <dimension ref="A1:I59"/>
  <sheetViews>
    <sheetView view="pageBreakPreview" zoomScale="85" zoomScaleNormal="85" zoomScaleSheetLayoutView="85" workbookViewId="0">
      <selection activeCell="D41" sqref="D41"/>
    </sheetView>
  </sheetViews>
  <sheetFormatPr defaultColWidth="8.88671875" defaultRowHeight="14.25"/>
  <cols>
    <col min="1" max="1" width="5.77734375" style="554" customWidth="1"/>
    <col min="2" max="3" width="3.33203125" style="554" customWidth="1"/>
    <col min="4" max="4" width="41" style="554" customWidth="1"/>
    <col min="5" max="5" width="11.6640625" style="554" customWidth="1"/>
    <col min="6" max="6" width="12.88671875" style="554" customWidth="1"/>
    <col min="7" max="7" width="13.33203125" style="554" customWidth="1"/>
    <col min="8" max="8" width="2.77734375" style="554" customWidth="1"/>
    <col min="9" max="9" width="43.109375" style="554" customWidth="1"/>
    <col min="10" max="10" width="18.6640625" style="554" customWidth="1"/>
    <col min="11" max="16384" width="8.88671875" style="554"/>
  </cols>
  <sheetData>
    <row r="1" spans="1:9" ht="15">
      <c r="A1" s="464" t="s">
        <v>736</v>
      </c>
      <c r="I1" s="224" t="s">
        <v>47</v>
      </c>
    </row>
    <row r="2" spans="1:9" ht="15">
      <c r="A2" s="464" t="s">
        <v>46</v>
      </c>
      <c r="H2" s="249"/>
      <c r="I2" s="252" t="s">
        <v>772</v>
      </c>
    </row>
    <row r="3" spans="1:9" ht="15">
      <c r="A3" s="288" t="str">
        <f>'Exhibit 1a'!A3</f>
        <v>RATE YEAR JUNE 1, 2023 TO MAY 31, 2024</v>
      </c>
    </row>
    <row r="4" spans="1:9" ht="15">
      <c r="A4" s="288" t="str">
        <f>'Exhibit 1a'!A4</f>
        <v>ACTUAL ITRR &amp; CHARGES BASED ON ACTUAL CY 2023 VALUES</v>
      </c>
    </row>
    <row r="5" spans="1:9" ht="15">
      <c r="A5" s="637"/>
    </row>
    <row r="6" spans="1:9" ht="15">
      <c r="A6" s="108" t="s">
        <v>773</v>
      </c>
      <c r="B6" s="284"/>
      <c r="C6" s="284"/>
      <c r="D6" s="284"/>
      <c r="E6" s="284"/>
      <c r="F6" s="284"/>
      <c r="G6" s="284"/>
      <c r="H6" s="284"/>
      <c r="I6" s="284"/>
    </row>
    <row r="7" spans="1:9" ht="15">
      <c r="A7" s="744" t="s">
        <v>990</v>
      </c>
      <c r="B7" s="666"/>
      <c r="C7" s="666"/>
      <c r="D7" s="666"/>
      <c r="E7" s="284"/>
      <c r="F7" s="284"/>
      <c r="G7" s="284"/>
      <c r="H7" s="284"/>
      <c r="I7" s="284"/>
    </row>
    <row r="8" spans="1:9" ht="15">
      <c r="A8" s="284"/>
      <c r="B8" s="743"/>
      <c r="C8" s="743"/>
      <c r="D8" s="743"/>
      <c r="E8" s="764"/>
      <c r="F8" s="764"/>
      <c r="G8" s="764"/>
      <c r="H8" s="764"/>
      <c r="I8" s="764"/>
    </row>
    <row r="9" spans="1:9" s="638" customFormat="1" ht="15">
      <c r="A9" s="734" t="s">
        <v>13</v>
      </c>
      <c r="B9" s="735" t="s">
        <v>12</v>
      </c>
      <c r="C9" s="734"/>
      <c r="D9" s="734"/>
      <c r="E9" s="778" t="s">
        <v>65</v>
      </c>
      <c r="F9" s="778" t="s">
        <v>42</v>
      </c>
      <c r="G9" s="778" t="s">
        <v>64</v>
      </c>
      <c r="H9" s="668"/>
      <c r="I9" s="734" t="s">
        <v>24</v>
      </c>
    </row>
    <row r="10" spans="1:9">
      <c r="A10" s="284"/>
      <c r="B10" s="284"/>
      <c r="C10" s="284"/>
      <c r="D10" s="284"/>
      <c r="E10" s="284"/>
      <c r="F10" s="284"/>
      <c r="G10" s="284"/>
      <c r="H10" s="284"/>
      <c r="I10" s="284"/>
    </row>
    <row r="11" spans="1:9">
      <c r="A11" s="98">
        <v>1</v>
      </c>
      <c r="B11" s="125" t="s">
        <v>774</v>
      </c>
      <c r="C11" s="284"/>
      <c r="D11" s="284"/>
      <c r="E11" s="98" t="s">
        <v>3</v>
      </c>
      <c r="F11" s="98" t="s">
        <v>727</v>
      </c>
      <c r="G11" s="98" t="s">
        <v>775</v>
      </c>
      <c r="H11" s="284"/>
      <c r="I11" s="284"/>
    </row>
    <row r="12" spans="1:9">
      <c r="A12" s="98">
        <v>2</v>
      </c>
      <c r="B12" s="284"/>
      <c r="C12" s="284" t="s">
        <v>729</v>
      </c>
      <c r="D12" s="284"/>
      <c r="E12" s="647">
        <f>F34/G16</f>
        <v>0.46541533783366357</v>
      </c>
      <c r="F12" s="647">
        <f>G34/G16</f>
        <v>0.41597125881539426</v>
      </c>
      <c r="G12" s="647">
        <f>SUM(E12:F12)</f>
        <v>0.88138659664905783</v>
      </c>
      <c r="H12" s="284"/>
      <c r="I12" s="284" t="s">
        <v>776</v>
      </c>
    </row>
    <row r="13" spans="1:9">
      <c r="A13" s="98">
        <v>3</v>
      </c>
      <c r="B13" s="284"/>
      <c r="C13" s="284" t="s">
        <v>728</v>
      </c>
      <c r="D13" s="284"/>
      <c r="E13" s="647">
        <f>F48/G16</f>
        <v>3.6815541084414101E-2</v>
      </c>
      <c r="F13" s="647">
        <f>G48/G16</f>
        <v>8.1797862266527896E-2</v>
      </c>
      <c r="G13" s="647">
        <f>SUM(E13:F13)</f>
        <v>0.118613403350942</v>
      </c>
      <c r="H13" s="284"/>
      <c r="I13" s="284" t="s">
        <v>777</v>
      </c>
    </row>
    <row r="14" spans="1:9">
      <c r="A14" s="98">
        <v>4</v>
      </c>
      <c r="B14" s="121" t="s">
        <v>235</v>
      </c>
      <c r="C14" s="121"/>
      <c r="D14" s="121"/>
      <c r="E14" s="779"/>
      <c r="F14" s="779"/>
      <c r="G14" s="648">
        <f>SUM(G12:G13)</f>
        <v>0.99999999999999978</v>
      </c>
      <c r="H14" s="284"/>
      <c r="I14" s="284" t="s">
        <v>730</v>
      </c>
    </row>
    <row r="15" spans="1:9">
      <c r="A15" s="98">
        <v>5</v>
      </c>
      <c r="B15" s="284"/>
      <c r="C15" s="284"/>
      <c r="D15" s="284"/>
      <c r="E15" s="284"/>
      <c r="F15" s="284"/>
      <c r="G15" s="284"/>
      <c r="H15" s="284"/>
      <c r="I15" s="284"/>
    </row>
    <row r="16" spans="1:9">
      <c r="A16" s="98">
        <v>6</v>
      </c>
      <c r="B16" s="284" t="s">
        <v>778</v>
      </c>
      <c r="C16" s="284"/>
      <c r="D16" s="284"/>
      <c r="E16" s="284"/>
      <c r="F16" s="284"/>
      <c r="G16" s="773">
        <f>'WP Initial DTA(L) Detail'!C30</f>
        <v>-63653750.924399897</v>
      </c>
      <c r="H16" s="284"/>
      <c r="I16" s="284" t="s">
        <v>863</v>
      </c>
    </row>
    <row r="17" spans="1:9">
      <c r="A17" s="98">
        <v>7</v>
      </c>
      <c r="B17" s="284"/>
      <c r="C17" s="284"/>
      <c r="D17" s="284"/>
      <c r="E17" s="284"/>
      <c r="F17" s="284"/>
      <c r="G17" s="284"/>
      <c r="H17" s="284"/>
      <c r="I17" s="284"/>
    </row>
    <row r="18" spans="1:9">
      <c r="A18" s="98">
        <v>8</v>
      </c>
      <c r="B18" s="284"/>
      <c r="C18" s="284"/>
      <c r="D18" s="284"/>
      <c r="E18" s="284"/>
      <c r="F18" s="98" t="s">
        <v>725</v>
      </c>
      <c r="G18" s="98" t="s">
        <v>779</v>
      </c>
      <c r="H18" s="284"/>
      <c r="I18" s="284"/>
    </row>
    <row r="19" spans="1:9">
      <c r="A19" s="98">
        <v>9</v>
      </c>
      <c r="B19" s="284" t="s">
        <v>780</v>
      </c>
      <c r="C19" s="284"/>
      <c r="D19" s="284"/>
      <c r="E19" s="284"/>
      <c r="F19" s="787">
        <f>'WP NTV NBV Differences'!F15/('WP NTV NBV Differences'!F15+'WP NTV NBV Differences'!J15)</f>
        <v>0.88138659664905794</v>
      </c>
      <c r="G19" s="328">
        <f>G16*F19</f>
        <v>-56103562.891203649</v>
      </c>
      <c r="H19" s="284"/>
      <c r="I19" s="285" t="s">
        <v>1009</v>
      </c>
    </row>
    <row r="20" spans="1:9">
      <c r="A20" s="98">
        <v>10</v>
      </c>
      <c r="B20" s="284"/>
      <c r="C20" s="284"/>
      <c r="D20" s="284"/>
      <c r="E20" s="284"/>
      <c r="F20" s="98"/>
      <c r="G20" s="284"/>
      <c r="H20" s="284"/>
      <c r="I20" s="284"/>
    </row>
    <row r="21" spans="1:9">
      <c r="A21" s="98">
        <v>11</v>
      </c>
      <c r="B21" s="284" t="s">
        <v>781</v>
      </c>
      <c r="C21" s="284"/>
      <c r="D21" s="284"/>
      <c r="E21" s="284"/>
      <c r="F21" s="98" t="s">
        <v>725</v>
      </c>
      <c r="G21" s="98" t="s">
        <v>779</v>
      </c>
      <c r="H21" s="284"/>
      <c r="I21" s="284"/>
    </row>
    <row r="22" spans="1:9">
      <c r="A22" s="98">
        <v>12</v>
      </c>
      <c r="B22" s="284"/>
      <c r="C22" s="284" t="s">
        <v>3</v>
      </c>
      <c r="D22" s="284"/>
      <c r="E22" s="284"/>
      <c r="F22" s="787">
        <f>'WP NTV NBV Differences'!F14/'WP NTV NBV Differences'!F15</f>
        <v>0.51026399823856039</v>
      </c>
      <c r="G22" s="328">
        <f>G19*F22</f>
        <v>-28627628.3162941</v>
      </c>
      <c r="H22" s="284"/>
      <c r="I22" s="284" t="s">
        <v>782</v>
      </c>
    </row>
    <row r="23" spans="1:9">
      <c r="A23" s="98">
        <v>13</v>
      </c>
      <c r="B23" s="284"/>
      <c r="C23" s="284" t="s">
        <v>727</v>
      </c>
      <c r="D23" s="284"/>
      <c r="E23" s="284"/>
      <c r="F23" s="787">
        <f>'WP NTV NBV Differences'!F13/'WP NTV NBV Differences'!F15</f>
        <v>0.34370485013116331</v>
      </c>
      <c r="G23" s="328">
        <f>G19*F23</f>
        <v>-19283066.675345447</v>
      </c>
      <c r="H23" s="284"/>
      <c r="I23" s="284" t="s">
        <v>783</v>
      </c>
    </row>
    <row r="24" spans="1:9">
      <c r="A24" s="98">
        <v>14</v>
      </c>
      <c r="B24" s="284"/>
      <c r="C24" s="284" t="s">
        <v>784</v>
      </c>
      <c r="D24" s="284"/>
      <c r="E24" s="787">
        <f>'WP NTV NBV Differences'!F12/'WP NTV NBV Differences'!F15</f>
        <v>0.14603115163027619</v>
      </c>
      <c r="F24" s="284"/>
      <c r="G24" s="284"/>
      <c r="H24" s="284"/>
      <c r="I24" s="284" t="s">
        <v>785</v>
      </c>
    </row>
    <row r="25" spans="1:9">
      <c r="A25" s="98">
        <v>15</v>
      </c>
      <c r="B25" s="284"/>
      <c r="C25" s="284"/>
      <c r="D25" s="284" t="s">
        <v>786</v>
      </c>
      <c r="E25" s="284"/>
      <c r="F25" s="636">
        <f>E24*G54</f>
        <v>4.197223551972864E-3</v>
      </c>
      <c r="G25" s="328">
        <f>G19*F25</f>
        <v>-235479.19551655074</v>
      </c>
      <c r="H25" s="284"/>
      <c r="I25" s="285" t="s">
        <v>1010</v>
      </c>
    </row>
    <row r="26" spans="1:9">
      <c r="A26" s="98">
        <v>16</v>
      </c>
      <c r="B26" s="284"/>
      <c r="C26" s="284"/>
      <c r="D26" s="284" t="s">
        <v>787</v>
      </c>
      <c r="E26" s="284"/>
      <c r="F26" s="780">
        <f>E24-F25</f>
        <v>0.14183392807830333</v>
      </c>
      <c r="G26" s="328">
        <f>G19*F26</f>
        <v>-7957388.7040475467</v>
      </c>
      <c r="H26" s="284"/>
      <c r="I26" s="285" t="s">
        <v>1011</v>
      </c>
    </row>
    <row r="27" spans="1:9">
      <c r="A27" s="98">
        <v>17</v>
      </c>
      <c r="B27" s="284"/>
      <c r="C27" s="738" t="s">
        <v>235</v>
      </c>
      <c r="D27" s="738"/>
      <c r="E27" s="738"/>
      <c r="F27" s="781">
        <f>SUM(F22,F23,F25,F26)</f>
        <v>0.99999999999999978</v>
      </c>
      <c r="G27" s="739">
        <f>SUM(G22,G23,G25,G26)</f>
        <v>-56103562.891203642</v>
      </c>
      <c r="H27" s="284"/>
      <c r="I27" s="284" t="s">
        <v>788</v>
      </c>
    </row>
    <row r="28" spans="1:9">
      <c r="A28" s="98">
        <v>18</v>
      </c>
      <c r="B28" s="284"/>
      <c r="C28" s="284"/>
      <c r="D28" s="284"/>
      <c r="E28" s="284"/>
      <c r="F28" s="284"/>
      <c r="G28" s="284"/>
      <c r="H28" s="284"/>
      <c r="I28" s="284"/>
    </row>
    <row r="29" spans="1:9">
      <c r="A29" s="98">
        <v>19</v>
      </c>
      <c r="B29" s="284" t="s">
        <v>789</v>
      </c>
      <c r="C29" s="284"/>
      <c r="D29" s="284"/>
      <c r="E29" s="98" t="s">
        <v>790</v>
      </c>
      <c r="F29" s="98" t="s">
        <v>3</v>
      </c>
      <c r="G29" s="98" t="s">
        <v>727</v>
      </c>
      <c r="H29" s="284"/>
      <c r="I29" s="284"/>
    </row>
    <row r="30" spans="1:9">
      <c r="A30" s="98">
        <v>20</v>
      </c>
      <c r="B30" s="284"/>
      <c r="C30" s="284" t="s">
        <v>3</v>
      </c>
      <c r="D30" s="284"/>
      <c r="E30" s="636">
        <v>1.0004</v>
      </c>
      <c r="F30" s="459">
        <f>E30*G22</f>
        <v>-28639079.367620617</v>
      </c>
      <c r="G30" s="459">
        <f>G22-F30</f>
        <v>11451.051326517016</v>
      </c>
      <c r="H30" s="284"/>
      <c r="I30" s="390" t="s">
        <v>1012</v>
      </c>
    </row>
    <row r="31" spans="1:9">
      <c r="A31" s="98">
        <v>21</v>
      </c>
      <c r="B31" s="284"/>
      <c r="C31" s="284" t="s">
        <v>727</v>
      </c>
      <c r="D31" s="284"/>
      <c r="E31" s="406">
        <v>0</v>
      </c>
      <c r="F31" s="459">
        <f>E31*G23</f>
        <v>0</v>
      </c>
      <c r="G31" s="459">
        <f>G23-F31</f>
        <v>-19283066.675345447</v>
      </c>
      <c r="H31" s="284"/>
      <c r="I31" s="284" t="s">
        <v>791</v>
      </c>
    </row>
    <row r="32" spans="1:9">
      <c r="A32" s="98">
        <v>22</v>
      </c>
      <c r="B32" s="284"/>
      <c r="C32" s="284" t="s">
        <v>786</v>
      </c>
      <c r="D32" s="284"/>
      <c r="E32" s="636">
        <v>0.33300000000000002</v>
      </c>
      <c r="F32" s="459">
        <f>E32*G25</f>
        <v>-78414.572107011394</v>
      </c>
      <c r="G32" s="459">
        <f>G25-F32</f>
        <v>-157064.62340953934</v>
      </c>
      <c r="H32" s="284"/>
      <c r="I32" s="284" t="s">
        <v>792</v>
      </c>
    </row>
    <row r="33" spans="1:9">
      <c r="A33" s="98">
        <v>23</v>
      </c>
      <c r="B33" s="284"/>
      <c r="C33" s="284" t="s">
        <v>787</v>
      </c>
      <c r="D33" s="284"/>
      <c r="E33" s="636">
        <v>0.11409999999999999</v>
      </c>
      <c r="F33" s="459">
        <f>E33*G26</f>
        <v>-907938.05113182508</v>
      </c>
      <c r="G33" s="459">
        <f>G26-F33</f>
        <v>-7049450.6529157218</v>
      </c>
      <c r="H33" s="284"/>
      <c r="I33" s="284"/>
    </row>
    <row r="34" spans="1:9">
      <c r="A34" s="98">
        <v>24</v>
      </c>
      <c r="B34" s="284"/>
      <c r="C34" s="738" t="s">
        <v>235</v>
      </c>
      <c r="D34" s="738"/>
      <c r="E34" s="738"/>
      <c r="F34" s="739">
        <f>SUM(F30:F33)</f>
        <v>-29625431.990859453</v>
      </c>
      <c r="G34" s="739">
        <f>SUM(G30:G33)</f>
        <v>-26478130.900344193</v>
      </c>
      <c r="H34" s="284"/>
      <c r="I34" s="284"/>
    </row>
    <row r="35" spans="1:9">
      <c r="A35" s="98">
        <v>25</v>
      </c>
      <c r="B35" s="284"/>
      <c r="C35" s="284"/>
      <c r="D35" s="284"/>
      <c r="E35" s="284"/>
      <c r="F35" s="284"/>
      <c r="G35" s="284"/>
      <c r="H35" s="284"/>
      <c r="I35" s="284"/>
    </row>
    <row r="36" spans="1:9">
      <c r="A36" s="98">
        <v>26</v>
      </c>
      <c r="B36" s="284" t="s">
        <v>793</v>
      </c>
      <c r="C36" s="284"/>
      <c r="D36" s="284"/>
      <c r="E36" s="284"/>
      <c r="F36" s="787">
        <f>'WP NTV NBV Differences'!J15/('WP NTV NBV Differences'!F15+'WP NTV NBV Differences'!J15)</f>
        <v>0.11861340335094199</v>
      </c>
      <c r="G36" s="328">
        <f>G16*F36</f>
        <v>-7550188.0331962416</v>
      </c>
      <c r="H36" s="284"/>
      <c r="I36" s="285" t="s">
        <v>1013</v>
      </c>
    </row>
    <row r="37" spans="1:9">
      <c r="A37" s="98">
        <v>27</v>
      </c>
      <c r="B37" s="284"/>
      <c r="C37" s="284"/>
      <c r="D37" s="284"/>
      <c r="E37" s="284"/>
      <c r="F37" s="284"/>
      <c r="G37" s="284"/>
      <c r="H37" s="284"/>
      <c r="I37" s="285"/>
    </row>
    <row r="38" spans="1:9">
      <c r="A38" s="98">
        <v>28</v>
      </c>
      <c r="B38" s="284" t="s">
        <v>794</v>
      </c>
      <c r="C38" s="284"/>
      <c r="D38" s="284"/>
      <c r="E38" s="284"/>
      <c r="F38" s="98" t="s">
        <v>725</v>
      </c>
      <c r="G38" s="98" t="s">
        <v>779</v>
      </c>
      <c r="H38" s="284"/>
      <c r="I38" s="285"/>
    </row>
    <row r="39" spans="1:9">
      <c r="A39" s="98">
        <v>29</v>
      </c>
      <c r="B39" s="284"/>
      <c r="C39" s="284" t="s">
        <v>3</v>
      </c>
      <c r="D39" s="284"/>
      <c r="E39" s="284"/>
      <c r="F39" s="636">
        <f>'WP NTV NBV Differences'!J14/'WP NTV NBV Differences'!J15</f>
        <v>0.30570686895733762</v>
      </c>
      <c r="G39" s="328">
        <f>G36*F39</f>
        <v>-2308144.3436675821</v>
      </c>
      <c r="H39" s="284"/>
      <c r="I39" s="285" t="s">
        <v>1014</v>
      </c>
    </row>
    <row r="40" spans="1:9">
      <c r="A40" s="98">
        <v>30</v>
      </c>
      <c r="B40" s="284"/>
      <c r="C40" s="284" t="s">
        <v>727</v>
      </c>
      <c r="D40" s="284"/>
      <c r="E40" s="284"/>
      <c r="F40" s="636">
        <f>'WP NTV NBV Differences'!J13/'WP NTV NBV Differences'!J15</f>
        <v>0.65331355640806554</v>
      </c>
      <c r="G40" s="328">
        <f>G36*F40</f>
        <v>-4932640.1955170538</v>
      </c>
      <c r="H40" s="284"/>
      <c r="I40" s="285" t="s">
        <v>1015</v>
      </c>
    </row>
    <row r="41" spans="1:9">
      <c r="A41" s="98">
        <v>31</v>
      </c>
      <c r="B41" s="284"/>
      <c r="C41" s="284" t="s">
        <v>784</v>
      </c>
      <c r="D41" s="284"/>
      <c r="E41" s="284"/>
      <c r="F41" s="636">
        <f>'WP NTV NBV Differences'!J12/'WP NTV NBV Differences'!J15</f>
        <v>4.097957463459688E-2</v>
      </c>
      <c r="G41" s="328">
        <f>G36*F41</f>
        <v>-309403.49401160562</v>
      </c>
      <c r="H41" s="284"/>
      <c r="I41" s="285" t="s">
        <v>1016</v>
      </c>
    </row>
    <row r="42" spans="1:9">
      <c r="A42" s="98">
        <v>32</v>
      </c>
      <c r="B42" s="284"/>
      <c r="C42" s="738" t="s">
        <v>235</v>
      </c>
      <c r="D42" s="738"/>
      <c r="E42" s="738"/>
      <c r="F42" s="781">
        <f>SUM(F39:F41)</f>
        <v>1</v>
      </c>
      <c r="G42" s="739">
        <f>SUM(G39:G41)</f>
        <v>-7550188.0331962407</v>
      </c>
      <c r="H42" s="284"/>
      <c r="I42" s="284" t="s">
        <v>795</v>
      </c>
    </row>
    <row r="43" spans="1:9">
      <c r="A43" s="98">
        <v>33</v>
      </c>
      <c r="B43" s="284"/>
      <c r="C43" s="284"/>
      <c r="D43" s="284"/>
      <c r="E43" s="284"/>
      <c r="F43" s="284"/>
      <c r="G43" s="284"/>
      <c r="H43" s="284"/>
      <c r="I43" s="284"/>
    </row>
    <row r="44" spans="1:9">
      <c r="A44" s="98">
        <v>34</v>
      </c>
      <c r="B44" s="284" t="s">
        <v>796</v>
      </c>
      <c r="C44" s="284"/>
      <c r="D44" s="284"/>
      <c r="E44" s="98" t="s">
        <v>790</v>
      </c>
      <c r="F44" s="98" t="s">
        <v>3</v>
      </c>
      <c r="G44" s="98" t="s">
        <v>727</v>
      </c>
      <c r="H44" s="284"/>
      <c r="I44" s="284"/>
    </row>
    <row r="45" spans="1:9">
      <c r="A45" s="98">
        <v>35</v>
      </c>
      <c r="B45" s="284"/>
      <c r="C45" s="284" t="s">
        <v>3</v>
      </c>
      <c r="D45" s="284"/>
      <c r="E45" s="406">
        <v>1</v>
      </c>
      <c r="F45" s="459">
        <f>E45*G39</f>
        <v>-2308144.3436675821</v>
      </c>
      <c r="G45" s="657">
        <v>0</v>
      </c>
      <c r="H45" s="284"/>
      <c r="I45" s="390" t="s">
        <v>1017</v>
      </c>
    </row>
    <row r="46" spans="1:9">
      <c r="A46" s="98">
        <v>36</v>
      </c>
      <c r="B46" s="284"/>
      <c r="C46" s="284" t="s">
        <v>727</v>
      </c>
      <c r="D46" s="284"/>
      <c r="E46" s="406">
        <v>0</v>
      </c>
      <c r="F46" s="657">
        <v>0</v>
      </c>
      <c r="G46" s="459">
        <f>G40-F46</f>
        <v>-4932640.1955170538</v>
      </c>
      <c r="H46" s="284"/>
      <c r="I46" s="284" t="s">
        <v>797</v>
      </c>
    </row>
    <row r="47" spans="1:9">
      <c r="A47" s="98">
        <v>37</v>
      </c>
      <c r="B47" s="284"/>
      <c r="C47" s="284" t="s">
        <v>784</v>
      </c>
      <c r="D47" s="284"/>
      <c r="E47" s="636">
        <v>0.11409999999999999</v>
      </c>
      <c r="F47" s="459">
        <f>E47*G41</f>
        <v>-35302.9386667242</v>
      </c>
      <c r="G47" s="459">
        <f>G41-F47</f>
        <v>-274100.55534488143</v>
      </c>
      <c r="H47" s="284"/>
      <c r="I47" s="284" t="s">
        <v>798</v>
      </c>
    </row>
    <row r="48" spans="1:9">
      <c r="A48" s="98">
        <v>38</v>
      </c>
      <c r="B48" s="284"/>
      <c r="C48" s="738" t="s">
        <v>235</v>
      </c>
      <c r="D48" s="738"/>
      <c r="E48" s="738"/>
      <c r="F48" s="739">
        <f>SUM(F44:F47)</f>
        <v>-2343447.2823343063</v>
      </c>
      <c r="G48" s="739">
        <f>SUM(G44:G47)</f>
        <v>-5206740.7508619353</v>
      </c>
      <c r="H48" s="284"/>
      <c r="I48" s="284"/>
    </row>
    <row r="49" spans="1:9">
      <c r="A49" s="98">
        <v>39</v>
      </c>
      <c r="B49" s="284"/>
      <c r="C49" s="284"/>
      <c r="D49" s="284"/>
      <c r="E49" s="284"/>
      <c r="F49" s="284"/>
      <c r="G49" s="284"/>
      <c r="H49" s="284"/>
      <c r="I49" s="284"/>
    </row>
    <row r="50" spans="1:9">
      <c r="A50" s="98">
        <v>40</v>
      </c>
      <c r="B50" s="284" t="s">
        <v>799</v>
      </c>
      <c r="C50" s="284"/>
      <c r="D50" s="284"/>
      <c r="E50" s="782">
        <v>43100</v>
      </c>
      <c r="F50" s="284"/>
      <c r="G50" s="284"/>
      <c r="H50" s="284"/>
      <c r="I50" s="284"/>
    </row>
    <row r="51" spans="1:9">
      <c r="A51" s="98">
        <v>41</v>
      </c>
      <c r="B51" s="284"/>
      <c r="C51" s="284" t="s">
        <v>800</v>
      </c>
      <c r="D51" s="284"/>
      <c r="E51" s="284"/>
      <c r="F51" s="284"/>
      <c r="G51" s="459">
        <v>5004166.97</v>
      </c>
      <c r="H51" s="284"/>
      <c r="I51" s="284" t="s">
        <v>87</v>
      </c>
    </row>
    <row r="52" spans="1:9">
      <c r="A52" s="98">
        <v>42</v>
      </c>
      <c r="B52" s="284"/>
      <c r="C52" s="284" t="s">
        <v>801</v>
      </c>
      <c r="D52" s="284"/>
      <c r="E52" s="284"/>
      <c r="F52" s="284"/>
      <c r="G52" s="459">
        <v>174106586.54000002</v>
      </c>
      <c r="H52" s="284"/>
      <c r="I52" s="284" t="s">
        <v>87</v>
      </c>
    </row>
    <row r="53" spans="1:9">
      <c r="A53" s="98">
        <v>43</v>
      </c>
      <c r="B53" s="284"/>
      <c r="C53" s="284"/>
      <c r="D53" s="284"/>
      <c r="E53" s="284"/>
      <c r="F53" s="284"/>
      <c r="G53" s="284"/>
      <c r="H53" s="284"/>
      <c r="I53" s="284"/>
    </row>
    <row r="54" spans="1:9">
      <c r="A54" s="98">
        <v>44</v>
      </c>
      <c r="B54" s="284"/>
      <c r="C54" s="284" t="s">
        <v>802</v>
      </c>
      <c r="D54" s="284"/>
      <c r="E54" s="284"/>
      <c r="F54" s="284"/>
      <c r="G54" s="636">
        <f>G51/G52</f>
        <v>2.8741973922108456E-2</v>
      </c>
      <c r="H54" s="284"/>
      <c r="I54" s="284" t="s">
        <v>803</v>
      </c>
    </row>
    <row r="55" spans="1:9">
      <c r="A55" s="284"/>
      <c r="B55" s="284"/>
      <c r="C55" s="284"/>
      <c r="D55" s="284"/>
      <c r="E55" s="284"/>
      <c r="F55" s="284"/>
      <c r="G55" s="284"/>
      <c r="H55" s="284"/>
      <c r="I55" s="284"/>
    </row>
    <row r="56" spans="1:9">
      <c r="A56" s="98" t="s">
        <v>752</v>
      </c>
      <c r="B56" s="660" t="s">
        <v>760</v>
      </c>
      <c r="C56" s="284"/>
      <c r="D56" s="284"/>
      <c r="E56" s="284"/>
      <c r="F56" s="284"/>
      <c r="G56" s="284"/>
      <c r="H56" s="284"/>
      <c r="I56" s="284"/>
    </row>
    <row r="57" spans="1:9">
      <c r="A57" s="284"/>
      <c r="B57" s="284"/>
      <c r="C57" s="284"/>
      <c r="D57" s="284"/>
      <c r="E57" s="284"/>
      <c r="F57" s="284"/>
      <c r="G57" s="284"/>
      <c r="H57" s="284"/>
      <c r="I57" s="284"/>
    </row>
    <row r="58" spans="1:9">
      <c r="A58" s="670" t="s">
        <v>10</v>
      </c>
      <c r="B58" s="117"/>
      <c r="C58" s="117"/>
      <c r="D58" s="117"/>
      <c r="E58" s="117"/>
      <c r="F58" s="117"/>
      <c r="G58" s="117"/>
      <c r="H58" s="117"/>
      <c r="I58" s="117"/>
    </row>
    <row r="59" spans="1:9">
      <c r="A59" s="528" t="s">
        <v>771</v>
      </c>
      <c r="B59" s="390" t="s">
        <v>941</v>
      </c>
      <c r="C59" s="390"/>
      <c r="D59" s="390"/>
      <c r="E59" s="390"/>
      <c r="F59" s="390"/>
      <c r="G59" s="390"/>
      <c r="H59" s="390"/>
      <c r="I59" s="390"/>
    </row>
  </sheetData>
  <pageMargins left="0.5" right="0.5" top="0.5" bottom="0.5" header="0" footer="0"/>
  <pageSetup paperSize="5" scale="64"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E3F20-FD40-4318-83A2-A5A80698E9C8}">
  <sheetPr>
    <pageSetUpPr fitToPage="1"/>
  </sheetPr>
  <dimension ref="A1:I59"/>
  <sheetViews>
    <sheetView view="pageBreakPreview" zoomScale="85" zoomScaleNormal="85" zoomScaleSheetLayoutView="85" workbookViewId="0">
      <selection activeCell="D41" sqref="D41"/>
    </sheetView>
  </sheetViews>
  <sheetFormatPr defaultColWidth="8.88671875" defaultRowHeight="14.25"/>
  <cols>
    <col min="1" max="1" width="5.77734375" style="554" customWidth="1"/>
    <col min="2" max="3" width="3.33203125" style="554" customWidth="1"/>
    <col min="4" max="4" width="41" style="554" customWidth="1"/>
    <col min="5" max="6" width="11.6640625" style="554" customWidth="1"/>
    <col min="7" max="7" width="14.33203125" style="554" customWidth="1"/>
    <col min="8" max="8" width="2.77734375" style="554" customWidth="1"/>
    <col min="9" max="9" width="43.109375" style="554" customWidth="1"/>
    <col min="10" max="10" width="18.6640625" style="554" customWidth="1"/>
    <col min="11" max="16384" width="8.88671875" style="554"/>
  </cols>
  <sheetData>
    <row r="1" spans="1:9" ht="15">
      <c r="A1" s="464" t="s">
        <v>736</v>
      </c>
      <c r="I1" s="224" t="s">
        <v>47</v>
      </c>
    </row>
    <row r="2" spans="1:9" ht="15">
      <c r="A2" s="464" t="s">
        <v>46</v>
      </c>
      <c r="H2" s="249"/>
      <c r="I2" s="252" t="s">
        <v>804</v>
      </c>
    </row>
    <row r="3" spans="1:9" ht="15">
      <c r="A3" s="288" t="str">
        <f>'Exhibit 1a'!A3</f>
        <v>RATE YEAR JUNE 1, 2023 TO MAY 31, 2024</v>
      </c>
    </row>
    <row r="4" spans="1:9" ht="15">
      <c r="A4" s="288" t="str">
        <f>'Exhibit 1a'!A4</f>
        <v>ACTUAL ITRR &amp; CHARGES BASED ON ACTUAL CY 2023 VALUES</v>
      </c>
    </row>
    <row r="5" spans="1:9" ht="15">
      <c r="A5" s="637"/>
    </row>
    <row r="6" spans="1:9" ht="15">
      <c r="A6" s="108" t="s">
        <v>805</v>
      </c>
      <c r="B6" s="284"/>
      <c r="C6" s="284"/>
      <c r="D6" s="284"/>
      <c r="E6" s="284"/>
      <c r="F6" s="284"/>
      <c r="G6" s="284"/>
      <c r="H6" s="284"/>
      <c r="I6" s="284"/>
    </row>
    <row r="7" spans="1:9" ht="15">
      <c r="A7" s="744" t="s">
        <v>990</v>
      </c>
      <c r="B7" s="666"/>
      <c r="C7" s="666"/>
      <c r="D7" s="666"/>
      <c r="E7" s="284"/>
      <c r="F7" s="284"/>
      <c r="G7" s="284"/>
      <c r="H7" s="284"/>
      <c r="I7" s="284"/>
    </row>
    <row r="8" spans="1:9" ht="15">
      <c r="A8" s="284"/>
      <c r="B8" s="743"/>
      <c r="C8" s="743"/>
      <c r="D8" s="743"/>
      <c r="E8" s="764"/>
      <c r="F8" s="764"/>
      <c r="G8" s="764"/>
      <c r="H8" s="764"/>
      <c r="I8" s="764"/>
    </row>
    <row r="9" spans="1:9" s="638" customFormat="1" ht="15">
      <c r="A9" s="734" t="s">
        <v>13</v>
      </c>
      <c r="B9" s="735" t="s">
        <v>12</v>
      </c>
      <c r="C9" s="734"/>
      <c r="D9" s="734"/>
      <c r="E9" s="778" t="s">
        <v>65</v>
      </c>
      <c r="F9" s="778" t="s">
        <v>42</v>
      </c>
      <c r="G9" s="778" t="s">
        <v>64</v>
      </c>
      <c r="H9" s="668"/>
      <c r="I9" s="734" t="s">
        <v>24</v>
      </c>
    </row>
    <row r="10" spans="1:9">
      <c r="A10" s="284"/>
      <c r="B10" s="284"/>
      <c r="C10" s="284"/>
      <c r="D10" s="284"/>
      <c r="E10" s="284"/>
      <c r="F10" s="284"/>
      <c r="G10" s="284"/>
      <c r="H10" s="284"/>
      <c r="I10" s="284"/>
    </row>
    <row r="11" spans="1:9">
      <c r="A11" s="98">
        <v>1</v>
      </c>
      <c r="B11" s="125" t="s">
        <v>806</v>
      </c>
      <c r="C11" s="284"/>
      <c r="D11" s="284"/>
      <c r="E11" s="98" t="s">
        <v>3</v>
      </c>
      <c r="F11" s="98" t="s">
        <v>727</v>
      </c>
      <c r="G11" s="98" t="s">
        <v>775</v>
      </c>
      <c r="H11" s="284"/>
      <c r="I11" s="284"/>
    </row>
    <row r="12" spans="1:9">
      <c r="A12" s="98">
        <v>2</v>
      </c>
      <c r="B12" s="284"/>
      <c r="C12" s="284" t="s">
        <v>729</v>
      </c>
      <c r="D12" s="284"/>
      <c r="E12" s="647">
        <f>F34/G16</f>
        <v>0.36892026925064736</v>
      </c>
      <c r="F12" s="647">
        <f>G34/G16</f>
        <v>0.49436743409937151</v>
      </c>
      <c r="G12" s="647">
        <f>SUM(E12:F12)</f>
        <v>0.86328770335001881</v>
      </c>
      <c r="H12" s="284"/>
      <c r="I12" s="284" t="s">
        <v>776</v>
      </c>
    </row>
    <row r="13" spans="1:9">
      <c r="A13" s="98">
        <v>3</v>
      </c>
      <c r="B13" s="284"/>
      <c r="C13" s="284" t="s">
        <v>728</v>
      </c>
      <c r="D13" s="284"/>
      <c r="E13" s="647">
        <f>F48/G16</f>
        <v>6.5309180005236792E-2</v>
      </c>
      <c r="F13" s="647">
        <f>G48/G16</f>
        <v>7.1403116644744399E-2</v>
      </c>
      <c r="G13" s="647">
        <f>SUM(E13:F13)</f>
        <v>0.13671229664998119</v>
      </c>
      <c r="H13" s="284"/>
      <c r="I13" s="284" t="s">
        <v>777</v>
      </c>
    </row>
    <row r="14" spans="1:9">
      <c r="A14" s="98">
        <v>4</v>
      </c>
      <c r="B14" s="121" t="s">
        <v>235</v>
      </c>
      <c r="C14" s="121"/>
      <c r="D14" s="121"/>
      <c r="E14" s="779"/>
      <c r="F14" s="779"/>
      <c r="G14" s="648">
        <f>SUM(G12:G13)</f>
        <v>1</v>
      </c>
      <c r="H14" s="284"/>
      <c r="I14" s="284" t="s">
        <v>730</v>
      </c>
    </row>
    <row r="15" spans="1:9">
      <c r="A15" s="98">
        <v>5</v>
      </c>
      <c r="B15" s="284"/>
      <c r="C15" s="284"/>
      <c r="D15" s="284"/>
      <c r="E15" s="284"/>
      <c r="F15" s="284"/>
      <c r="G15" s="284"/>
      <c r="H15" s="284"/>
      <c r="I15" s="284"/>
    </row>
    <row r="16" spans="1:9">
      <c r="A16" s="98">
        <v>6</v>
      </c>
      <c r="B16" s="284" t="s">
        <v>778</v>
      </c>
      <c r="C16" s="284"/>
      <c r="D16" s="284"/>
      <c r="E16" s="284"/>
      <c r="F16" s="284"/>
      <c r="G16" s="773">
        <f>'WP Initial DTA(L) Detail'!C30</f>
        <v>-63653750.924399897</v>
      </c>
      <c r="H16" s="284"/>
      <c r="I16" s="284" t="s">
        <v>863</v>
      </c>
    </row>
    <row r="17" spans="1:9">
      <c r="A17" s="98">
        <v>7</v>
      </c>
      <c r="B17" s="284"/>
      <c r="C17" s="284"/>
      <c r="D17" s="284"/>
      <c r="E17" s="284"/>
      <c r="F17" s="284"/>
      <c r="G17" s="284"/>
      <c r="H17" s="284"/>
      <c r="I17" s="284"/>
    </row>
    <row r="18" spans="1:9">
      <c r="A18" s="98">
        <v>8</v>
      </c>
      <c r="B18" s="284"/>
      <c r="C18" s="284"/>
      <c r="D18" s="284"/>
      <c r="E18" s="284"/>
      <c r="F18" s="98" t="s">
        <v>725</v>
      </c>
      <c r="G18" s="98" t="s">
        <v>779</v>
      </c>
      <c r="H18" s="284"/>
      <c r="I18" s="284"/>
    </row>
    <row r="19" spans="1:9">
      <c r="A19" s="98">
        <v>9</v>
      </c>
      <c r="B19" s="284" t="s">
        <v>780</v>
      </c>
      <c r="C19" s="284"/>
      <c r="D19" s="284"/>
      <c r="E19" s="284"/>
      <c r="F19" s="787">
        <f>'WP NTV NBV Differences'!F21/('WP NTV NBV Differences'!F21+'WP NTV NBV Differences'!J21)</f>
        <v>0.86328770335001881</v>
      </c>
      <c r="G19" s="328">
        <f>G16*F19</f>
        <v>-54951500.445139326</v>
      </c>
      <c r="H19" s="284"/>
      <c r="I19" s="285" t="s">
        <v>1009</v>
      </c>
    </row>
    <row r="20" spans="1:9">
      <c r="A20" s="98">
        <v>10</v>
      </c>
      <c r="B20" s="284"/>
      <c r="C20" s="284"/>
      <c r="D20" s="284"/>
      <c r="E20" s="284"/>
      <c r="F20" s="98"/>
      <c r="G20" s="284"/>
      <c r="H20" s="284"/>
      <c r="I20" s="284"/>
    </row>
    <row r="21" spans="1:9">
      <c r="A21" s="98">
        <v>11</v>
      </c>
      <c r="B21" s="284" t="s">
        <v>781</v>
      </c>
      <c r="C21" s="284"/>
      <c r="D21" s="284"/>
      <c r="E21" s="284"/>
      <c r="F21" s="98" t="s">
        <v>725</v>
      </c>
      <c r="G21" s="98" t="s">
        <v>779</v>
      </c>
      <c r="H21" s="284"/>
      <c r="I21" s="284"/>
    </row>
    <row r="22" spans="1:9">
      <c r="A22" s="98">
        <v>12</v>
      </c>
      <c r="B22" s="284"/>
      <c r="C22" s="284" t="s">
        <v>3</v>
      </c>
      <c r="D22" s="284"/>
      <c r="E22" s="284"/>
      <c r="F22" s="787">
        <f>'WP NTV NBV Differences'!F20/'WP NTV NBV Differences'!F21</f>
        <v>0.42581062246378854</v>
      </c>
      <c r="G22" s="328">
        <f>G19*F22</f>
        <v>-23398932.609863929</v>
      </c>
      <c r="H22" s="284"/>
      <c r="I22" s="284" t="s">
        <v>782</v>
      </c>
    </row>
    <row r="23" spans="1:9">
      <c r="A23" s="98">
        <v>13</v>
      </c>
      <c r="B23" s="284"/>
      <c r="C23" s="284" t="s">
        <v>727</v>
      </c>
      <c r="D23" s="284"/>
      <c r="E23" s="284"/>
      <c r="F23" s="787">
        <f>'WP NTV NBV Differences'!F19/'WP NTV NBV Differences'!F21</f>
        <v>0.56287285074217852</v>
      </c>
      <c r="G23" s="328">
        <f>G19*F23</f>
        <v>-30930707.708115663</v>
      </c>
      <c r="H23" s="284"/>
      <c r="I23" s="284" t="s">
        <v>783</v>
      </c>
    </row>
    <row r="24" spans="1:9">
      <c r="A24" s="98">
        <v>14</v>
      </c>
      <c r="B24" s="284"/>
      <c r="C24" s="284" t="s">
        <v>784</v>
      </c>
      <c r="D24" s="284"/>
      <c r="E24" s="787">
        <f>'WP NTV NBV Differences'!F18/'WP NTV NBV Differences'!F21</f>
        <v>1.131652679403297E-2</v>
      </c>
      <c r="F24" s="284"/>
      <c r="G24" s="284"/>
      <c r="H24" s="284"/>
      <c r="I24" s="284" t="s">
        <v>785</v>
      </c>
    </row>
    <row r="25" spans="1:9">
      <c r="A25" s="98">
        <v>15</v>
      </c>
      <c r="B25" s="284"/>
      <c r="C25" s="284"/>
      <c r="D25" s="284" t="s">
        <v>786</v>
      </c>
      <c r="E25" s="284"/>
      <c r="F25" s="636">
        <f>E24*G54</f>
        <v>3.2525931800293724E-4</v>
      </c>
      <c r="G25" s="328">
        <f>G19*F25</f>
        <v>-17873.487558024121</v>
      </c>
      <c r="H25" s="284"/>
      <c r="I25" s="285" t="s">
        <v>1010</v>
      </c>
    </row>
    <row r="26" spans="1:9">
      <c r="A26" s="98">
        <v>16</v>
      </c>
      <c r="B26" s="284"/>
      <c r="C26" s="284"/>
      <c r="D26" s="284" t="s">
        <v>787</v>
      </c>
      <c r="E26" s="284"/>
      <c r="F26" s="780">
        <f>E24-F25</f>
        <v>1.0991267476030032E-2</v>
      </c>
      <c r="G26" s="328">
        <f>G19*F26</f>
        <v>-603986.63960170967</v>
      </c>
      <c r="H26" s="284"/>
      <c r="I26" s="285" t="s">
        <v>1011</v>
      </c>
    </row>
    <row r="27" spans="1:9">
      <c r="A27" s="98">
        <v>17</v>
      </c>
      <c r="B27" s="284"/>
      <c r="C27" s="738" t="s">
        <v>235</v>
      </c>
      <c r="D27" s="738"/>
      <c r="E27" s="738"/>
      <c r="F27" s="781">
        <f>SUM(F22,F23,F25,F26)</f>
        <v>1</v>
      </c>
      <c r="G27" s="739">
        <f>SUM(G22,G23,G25,G26)</f>
        <v>-54951500.445139319</v>
      </c>
      <c r="H27" s="284"/>
      <c r="I27" s="284" t="s">
        <v>788</v>
      </c>
    </row>
    <row r="28" spans="1:9">
      <c r="A28" s="98">
        <v>18</v>
      </c>
      <c r="B28" s="284"/>
      <c r="C28" s="284"/>
      <c r="D28" s="284"/>
      <c r="E28" s="284"/>
      <c r="F28" s="284"/>
      <c r="G28" s="284"/>
      <c r="H28" s="284"/>
      <c r="I28" s="284"/>
    </row>
    <row r="29" spans="1:9">
      <c r="A29" s="98">
        <v>19</v>
      </c>
      <c r="B29" s="284" t="s">
        <v>789</v>
      </c>
      <c r="C29" s="284"/>
      <c r="D29" s="284"/>
      <c r="E29" s="98" t="s">
        <v>790</v>
      </c>
      <c r="F29" s="98" t="s">
        <v>3</v>
      </c>
      <c r="G29" s="98" t="s">
        <v>727</v>
      </c>
      <c r="H29" s="284"/>
      <c r="I29" s="284"/>
    </row>
    <row r="30" spans="1:9">
      <c r="A30" s="98">
        <v>20</v>
      </c>
      <c r="B30" s="284"/>
      <c r="C30" s="284" t="s">
        <v>3</v>
      </c>
      <c r="D30" s="284"/>
      <c r="E30" s="636">
        <v>1.0004</v>
      </c>
      <c r="F30" s="459">
        <f>E30*G22</f>
        <v>-23408292.182907876</v>
      </c>
      <c r="G30" s="459">
        <f>G22-F30</f>
        <v>9359.5730439461768</v>
      </c>
      <c r="H30" s="284"/>
      <c r="I30" s="390" t="s">
        <v>1012</v>
      </c>
    </row>
    <row r="31" spans="1:9">
      <c r="A31" s="98">
        <v>21</v>
      </c>
      <c r="B31" s="284"/>
      <c r="C31" s="284" t="s">
        <v>727</v>
      </c>
      <c r="D31" s="284"/>
      <c r="E31" s="406">
        <v>0</v>
      </c>
      <c r="F31" s="459">
        <f>E31*G23</f>
        <v>0</v>
      </c>
      <c r="G31" s="459">
        <f>G23-F31</f>
        <v>-30930707.708115663</v>
      </c>
      <c r="H31" s="284"/>
      <c r="I31" s="284" t="s">
        <v>791</v>
      </c>
    </row>
    <row r="32" spans="1:9">
      <c r="A32" s="98">
        <v>22</v>
      </c>
      <c r="B32" s="284"/>
      <c r="C32" s="284" t="s">
        <v>786</v>
      </c>
      <c r="D32" s="284"/>
      <c r="E32" s="636">
        <v>0.33300000000000002</v>
      </c>
      <c r="F32" s="459">
        <f>E32*G25</f>
        <v>-5951.8713568220328</v>
      </c>
      <c r="G32" s="459">
        <f>G25-F32</f>
        <v>-11921.616201202087</v>
      </c>
      <c r="H32" s="284"/>
      <c r="I32" s="284" t="s">
        <v>792</v>
      </c>
    </row>
    <row r="33" spans="1:9">
      <c r="A33" s="98">
        <v>23</v>
      </c>
      <c r="B33" s="284"/>
      <c r="C33" s="284" t="s">
        <v>787</v>
      </c>
      <c r="D33" s="284"/>
      <c r="E33" s="636">
        <v>0.11409999999999999</v>
      </c>
      <c r="F33" s="459">
        <f>E33*G26</f>
        <v>-68914.875578555075</v>
      </c>
      <c r="G33" s="459">
        <f>G26-F33</f>
        <v>-535071.76402315462</v>
      </c>
      <c r="H33" s="284"/>
      <c r="I33" s="284"/>
    </row>
    <row r="34" spans="1:9">
      <c r="A34" s="98">
        <v>24</v>
      </c>
      <c r="B34" s="284"/>
      <c r="C34" s="738" t="s">
        <v>235</v>
      </c>
      <c r="D34" s="738"/>
      <c r="E34" s="738"/>
      <c r="F34" s="739">
        <f>SUM(F30:F33)</f>
        <v>-23483158.929843254</v>
      </c>
      <c r="G34" s="739">
        <f>SUM(G30:G33)</f>
        <v>-31468341.515296075</v>
      </c>
      <c r="H34" s="284"/>
      <c r="I34" s="284"/>
    </row>
    <row r="35" spans="1:9">
      <c r="A35" s="98">
        <v>25</v>
      </c>
      <c r="B35" s="284"/>
      <c r="C35" s="284"/>
      <c r="D35" s="284"/>
      <c r="E35" s="284"/>
      <c r="F35" s="284"/>
      <c r="G35" s="284"/>
      <c r="H35" s="284"/>
      <c r="I35" s="284"/>
    </row>
    <row r="36" spans="1:9">
      <c r="A36" s="98">
        <v>26</v>
      </c>
      <c r="B36" s="284" t="s">
        <v>793</v>
      </c>
      <c r="C36" s="284"/>
      <c r="D36" s="284"/>
      <c r="E36" s="284"/>
      <c r="F36" s="787">
        <f>'WP NTV NBV Differences'!J21/('WP NTV NBV Differences'!F21+'WP NTV NBV Differences'!J21)</f>
        <v>0.13671229664998119</v>
      </c>
      <c r="G36" s="328">
        <f>G16*F36</f>
        <v>-8702250.4792605732</v>
      </c>
      <c r="H36" s="284"/>
      <c r="I36" s="285" t="s">
        <v>1013</v>
      </c>
    </row>
    <row r="37" spans="1:9">
      <c r="A37" s="98">
        <v>27</v>
      </c>
      <c r="B37" s="284"/>
      <c r="C37" s="284"/>
      <c r="D37" s="284"/>
      <c r="E37" s="284"/>
      <c r="F37" s="284"/>
      <c r="G37" s="284"/>
      <c r="H37" s="284"/>
      <c r="I37" s="284"/>
    </row>
    <row r="38" spans="1:9">
      <c r="A38" s="98">
        <v>28</v>
      </c>
      <c r="B38" s="284" t="s">
        <v>794</v>
      </c>
      <c r="C38" s="284"/>
      <c r="D38" s="284"/>
      <c r="E38" s="284"/>
      <c r="F38" s="98" t="s">
        <v>725</v>
      </c>
      <c r="G38" s="98" t="s">
        <v>779</v>
      </c>
      <c r="H38" s="284"/>
      <c r="I38" s="284"/>
    </row>
    <row r="39" spans="1:9">
      <c r="A39" s="98">
        <v>29</v>
      </c>
      <c r="B39" s="284"/>
      <c r="C39" s="284" t="s">
        <v>3</v>
      </c>
      <c r="D39" s="284"/>
      <c r="E39" s="284"/>
      <c r="F39" s="787">
        <f>'WP NTV NBV Differences'!J20/'WP NTV NBV Differences'!J21</f>
        <v>0.47170727094677739</v>
      </c>
      <c r="G39" s="328">
        <f>G36*F39</f>
        <v>-4104914.8246672908</v>
      </c>
      <c r="H39" s="284"/>
      <c r="I39" s="285" t="s">
        <v>1014</v>
      </c>
    </row>
    <row r="40" spans="1:9">
      <c r="A40" s="98">
        <v>30</v>
      </c>
      <c r="B40" s="284"/>
      <c r="C40" s="284" t="s">
        <v>727</v>
      </c>
      <c r="D40" s="284"/>
      <c r="E40" s="284"/>
      <c r="F40" s="787">
        <f>'WP NTV NBV Differences'!J19/'WP NTV NBV Differences'!J21</f>
        <v>0.47566100078066992</v>
      </c>
      <c r="G40" s="328">
        <f>G36*F40</f>
        <v>-4139321.1720091486</v>
      </c>
      <c r="H40" s="284"/>
      <c r="I40" s="285" t="s">
        <v>1015</v>
      </c>
    </row>
    <row r="41" spans="1:9">
      <c r="A41" s="98">
        <v>31</v>
      </c>
      <c r="B41" s="284"/>
      <c r="C41" s="284" t="s">
        <v>784</v>
      </c>
      <c r="D41" s="284"/>
      <c r="E41" s="284"/>
      <c r="F41" s="787">
        <f>'WP NTV NBV Differences'!J18/'WP NTV NBV Differences'!J21</f>
        <v>5.2631728272552664E-2</v>
      </c>
      <c r="G41" s="328">
        <f>G36*F41</f>
        <v>-458014.48258413369</v>
      </c>
      <c r="H41" s="284"/>
      <c r="I41" s="285" t="s">
        <v>1016</v>
      </c>
    </row>
    <row r="42" spans="1:9">
      <c r="A42" s="98">
        <v>32</v>
      </c>
      <c r="B42" s="284"/>
      <c r="C42" s="738" t="s">
        <v>235</v>
      </c>
      <c r="D42" s="738"/>
      <c r="E42" s="738"/>
      <c r="F42" s="781">
        <f>SUM(F39:F41)</f>
        <v>1</v>
      </c>
      <c r="G42" s="739">
        <f>SUM(G39:G41)</f>
        <v>-8702250.4792605732</v>
      </c>
      <c r="H42" s="284"/>
      <c r="I42" s="284" t="s">
        <v>795</v>
      </c>
    </row>
    <row r="43" spans="1:9">
      <c r="A43" s="98">
        <v>33</v>
      </c>
      <c r="B43" s="284"/>
      <c r="C43" s="284"/>
      <c r="D43" s="284"/>
      <c r="E43" s="284"/>
      <c r="F43" s="284"/>
      <c r="G43" s="284"/>
      <c r="H43" s="284"/>
      <c r="I43" s="284"/>
    </row>
    <row r="44" spans="1:9">
      <c r="A44" s="98">
        <v>34</v>
      </c>
      <c r="B44" s="284" t="s">
        <v>796</v>
      </c>
      <c r="C44" s="284"/>
      <c r="D44" s="284"/>
      <c r="E44" s="98" t="s">
        <v>790</v>
      </c>
      <c r="F44" s="98" t="s">
        <v>3</v>
      </c>
      <c r="G44" s="98" t="s">
        <v>727</v>
      </c>
      <c r="H44" s="284"/>
      <c r="I44" s="284"/>
    </row>
    <row r="45" spans="1:9">
      <c r="A45" s="98">
        <v>35</v>
      </c>
      <c r="B45" s="284"/>
      <c r="C45" s="284" t="s">
        <v>3</v>
      </c>
      <c r="D45" s="284"/>
      <c r="E45" s="406">
        <v>1</v>
      </c>
      <c r="F45" s="459">
        <f>E45*G39</f>
        <v>-4104914.8246672908</v>
      </c>
      <c r="G45" s="657">
        <v>0</v>
      </c>
      <c r="H45" s="284"/>
      <c r="I45" s="390" t="s">
        <v>1017</v>
      </c>
    </row>
    <row r="46" spans="1:9">
      <c r="A46" s="98">
        <v>36</v>
      </c>
      <c r="B46" s="284"/>
      <c r="C46" s="284" t="s">
        <v>727</v>
      </c>
      <c r="D46" s="284"/>
      <c r="E46" s="406">
        <v>0</v>
      </c>
      <c r="F46" s="657">
        <v>0</v>
      </c>
      <c r="G46" s="459">
        <f>G40-F46</f>
        <v>-4139321.1720091486</v>
      </c>
      <c r="H46" s="284"/>
      <c r="I46" s="284" t="s">
        <v>797</v>
      </c>
    </row>
    <row r="47" spans="1:9">
      <c r="A47" s="98">
        <v>37</v>
      </c>
      <c r="B47" s="284"/>
      <c r="C47" s="284" t="s">
        <v>784</v>
      </c>
      <c r="D47" s="284"/>
      <c r="E47" s="636">
        <v>0.11409999999999999</v>
      </c>
      <c r="F47" s="459">
        <f>E47*G41</f>
        <v>-52259.452462849651</v>
      </c>
      <c r="G47" s="459">
        <f>G41-F47</f>
        <v>-405755.03012128401</v>
      </c>
      <c r="H47" s="284"/>
      <c r="I47" s="284" t="s">
        <v>798</v>
      </c>
    </row>
    <row r="48" spans="1:9">
      <c r="A48" s="98">
        <v>38</v>
      </c>
      <c r="B48" s="284"/>
      <c r="C48" s="738" t="s">
        <v>235</v>
      </c>
      <c r="D48" s="738"/>
      <c r="E48" s="738"/>
      <c r="F48" s="739">
        <f>SUM(F44:F47)</f>
        <v>-4157174.2771301405</v>
      </c>
      <c r="G48" s="739">
        <f>SUM(G44:G47)</f>
        <v>-4545076.2021304322</v>
      </c>
      <c r="H48" s="284"/>
      <c r="I48" s="284"/>
    </row>
    <row r="49" spans="1:9">
      <c r="A49" s="98">
        <v>39</v>
      </c>
      <c r="B49" s="284"/>
      <c r="C49" s="284"/>
      <c r="D49" s="284"/>
      <c r="E49" s="284"/>
      <c r="F49" s="284"/>
      <c r="G49" s="284"/>
      <c r="H49" s="284"/>
      <c r="I49" s="284"/>
    </row>
    <row r="50" spans="1:9">
      <c r="A50" s="98">
        <v>40</v>
      </c>
      <c r="B50" s="284" t="s">
        <v>799</v>
      </c>
      <c r="C50" s="284"/>
      <c r="D50" s="284"/>
      <c r="E50" s="782">
        <v>43100</v>
      </c>
      <c r="F50" s="284"/>
      <c r="G50" s="284"/>
      <c r="H50" s="284"/>
      <c r="I50" s="284"/>
    </row>
    <row r="51" spans="1:9">
      <c r="A51" s="98">
        <v>41</v>
      </c>
      <c r="B51" s="284"/>
      <c r="C51" s="284" t="s">
        <v>800</v>
      </c>
      <c r="D51" s="284"/>
      <c r="E51" s="284"/>
      <c r="F51" s="284"/>
      <c r="G51" s="459">
        <v>5004166.97</v>
      </c>
      <c r="H51" s="284"/>
      <c r="I51" s="284" t="s">
        <v>87</v>
      </c>
    </row>
    <row r="52" spans="1:9">
      <c r="A52" s="98">
        <v>42</v>
      </c>
      <c r="B52" s="284"/>
      <c r="C52" s="284" t="s">
        <v>807</v>
      </c>
      <c r="D52" s="284"/>
      <c r="E52" s="284"/>
      <c r="F52" s="284"/>
      <c r="G52" s="459">
        <v>174106586.54000002</v>
      </c>
      <c r="H52" s="284"/>
      <c r="I52" s="284" t="s">
        <v>87</v>
      </c>
    </row>
    <row r="53" spans="1:9">
      <c r="A53" s="98">
        <v>43</v>
      </c>
      <c r="B53" s="284"/>
      <c r="C53" s="284"/>
      <c r="D53" s="284"/>
      <c r="E53" s="284"/>
      <c r="F53" s="284"/>
      <c r="G53" s="284"/>
      <c r="H53" s="284"/>
      <c r="I53" s="284"/>
    </row>
    <row r="54" spans="1:9">
      <c r="A54" s="98">
        <v>44</v>
      </c>
      <c r="B54" s="284"/>
      <c r="C54" s="284" t="s">
        <v>802</v>
      </c>
      <c r="D54" s="284"/>
      <c r="E54" s="284"/>
      <c r="F54" s="284"/>
      <c r="G54" s="636">
        <f>G51/G52</f>
        <v>2.8741973922108456E-2</v>
      </c>
      <c r="H54" s="284"/>
      <c r="I54" s="284" t="s">
        <v>803</v>
      </c>
    </row>
    <row r="55" spans="1:9">
      <c r="A55" s="284"/>
      <c r="B55" s="284"/>
      <c r="C55" s="284"/>
      <c r="D55" s="284"/>
      <c r="E55" s="284"/>
      <c r="F55" s="284"/>
      <c r="G55" s="284"/>
      <c r="H55" s="284"/>
      <c r="I55" s="284"/>
    </row>
    <row r="56" spans="1:9">
      <c r="A56" s="98" t="s">
        <v>752</v>
      </c>
      <c r="B56" s="660" t="s">
        <v>760</v>
      </c>
      <c r="C56" s="284"/>
      <c r="D56" s="284"/>
      <c r="E56" s="284"/>
      <c r="F56" s="284"/>
      <c r="G56" s="284"/>
      <c r="H56" s="284"/>
      <c r="I56" s="284"/>
    </row>
    <row r="57" spans="1:9">
      <c r="A57" s="284"/>
      <c r="B57" s="284"/>
      <c r="C57" s="284"/>
      <c r="D57" s="284"/>
      <c r="E57" s="284"/>
      <c r="F57" s="284"/>
      <c r="G57" s="284"/>
      <c r="H57" s="284"/>
      <c r="I57" s="284"/>
    </row>
    <row r="58" spans="1:9">
      <c r="A58" s="670" t="s">
        <v>10</v>
      </c>
      <c r="B58" s="117"/>
      <c r="C58" s="117"/>
      <c r="D58" s="117"/>
      <c r="E58" s="117"/>
      <c r="F58" s="117"/>
      <c r="G58" s="117"/>
      <c r="H58" s="117"/>
      <c r="I58" s="117"/>
    </row>
    <row r="59" spans="1:9">
      <c r="A59" s="528" t="s">
        <v>771</v>
      </c>
      <c r="B59" s="390" t="s">
        <v>941</v>
      </c>
      <c r="C59" s="390"/>
      <c r="D59" s="390"/>
      <c r="E59" s="390"/>
      <c r="F59" s="390"/>
      <c r="G59" s="390"/>
      <c r="H59" s="390"/>
      <c r="I59" s="390"/>
    </row>
  </sheetData>
  <pageMargins left="0.5" right="0.5" top="0.5" bottom="0.5" header="0" footer="0"/>
  <pageSetup paperSize="5" scale="64"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0"/>
  <sheetViews>
    <sheetView view="pageBreakPreview" zoomScale="85" zoomScaleNormal="85" zoomScaleSheetLayoutView="85" workbookViewId="0">
      <selection activeCell="D41" sqref="D41"/>
    </sheetView>
  </sheetViews>
  <sheetFormatPr defaultColWidth="8.88671875" defaultRowHeight="14.25"/>
  <cols>
    <col min="1" max="1" width="7.6640625" style="284" customWidth="1"/>
    <col min="2" max="2" width="61.21875" style="284" customWidth="1"/>
    <col min="3" max="3" width="12.21875" style="284" customWidth="1"/>
    <col min="4" max="4" width="10.5546875" style="284" customWidth="1"/>
    <col min="5" max="5" width="14.109375" style="284" customWidth="1"/>
    <col min="6" max="6" width="11.77734375" style="284" customWidth="1"/>
    <col min="7" max="7" width="10.5546875" style="284" customWidth="1"/>
    <col min="8" max="8" width="12.77734375" style="284" customWidth="1"/>
    <col min="9" max="9" width="3" style="285" customWidth="1"/>
    <col min="10" max="10" width="29.44140625" style="284" customWidth="1"/>
    <col min="11" max="11" width="10.6640625" style="284" bestFit="1" customWidth="1"/>
    <col min="12" max="16384" width="8.88671875" style="284"/>
  </cols>
  <sheetData>
    <row r="1" spans="1:15" ht="15">
      <c r="A1" s="288" t="str">
        <f>'Exhibit 1a'!A1</f>
        <v>VERSANT POWER – MAINE PUBLIC DISTRICT OATT</v>
      </c>
      <c r="B1" s="54"/>
      <c r="C1" s="54"/>
      <c r="D1" s="54"/>
      <c r="E1" s="54"/>
      <c r="F1" s="35"/>
      <c r="G1" s="54"/>
      <c r="H1" s="54"/>
      <c r="I1" s="95"/>
      <c r="J1" s="55" t="s">
        <v>47</v>
      </c>
      <c r="K1" s="54"/>
      <c r="N1" s="285"/>
    </row>
    <row r="2" spans="1:15" ht="15">
      <c r="A2" s="288" t="str">
        <f>'Exhibit 1a'!A2</f>
        <v>ATTACHMENT J FORMULA RATES</v>
      </c>
      <c r="B2" s="54"/>
      <c r="C2" s="54"/>
      <c r="D2" s="54"/>
      <c r="E2" s="54"/>
      <c r="F2" s="35"/>
      <c r="G2" s="54"/>
      <c r="H2" s="54"/>
      <c r="I2" s="95"/>
      <c r="J2" s="53" t="s">
        <v>69</v>
      </c>
      <c r="K2" s="54"/>
      <c r="L2" s="54"/>
      <c r="N2" s="285"/>
    </row>
    <row r="3" spans="1:15" ht="15">
      <c r="A3" s="288" t="str">
        <f>'Exhibit 1a'!A3</f>
        <v>RATE YEAR JUNE 1, 2023 TO MAY 31, 2024</v>
      </c>
      <c r="B3" s="34"/>
      <c r="E3" s="34"/>
      <c r="F3" s="35"/>
      <c r="G3" s="34"/>
      <c r="H3" s="51"/>
      <c r="I3" s="51"/>
      <c r="K3" s="51"/>
      <c r="L3" s="51"/>
      <c r="M3" s="34"/>
      <c r="N3" s="18"/>
      <c r="O3" s="34"/>
    </row>
    <row r="4" spans="1:15" s="285" customFormat="1" ht="15">
      <c r="A4" s="288" t="str">
        <f>'Exhibit 1a'!A4</f>
        <v>ACTUAL ITRR &amp; CHARGES BASED ON ACTUAL CY 2023 VALUES</v>
      </c>
      <c r="B4" s="18"/>
      <c r="E4" s="18"/>
      <c r="F4" s="16"/>
      <c r="G4" s="18"/>
      <c r="H4" s="51"/>
      <c r="I4" s="51"/>
      <c r="K4" s="51"/>
      <c r="L4" s="51"/>
      <c r="M4" s="18"/>
      <c r="N4" s="18"/>
      <c r="O4" s="18"/>
    </row>
    <row r="5" spans="1:15" ht="15">
      <c r="A5" s="324"/>
      <c r="B5" s="34"/>
      <c r="C5" s="90"/>
      <c r="D5" s="34"/>
      <c r="E5" s="51"/>
      <c r="F5" s="51"/>
      <c r="G5" s="51"/>
      <c r="H5" s="34"/>
      <c r="I5" s="18"/>
      <c r="J5" s="34"/>
    </row>
    <row r="6" spans="1:15" ht="15">
      <c r="A6" s="48" t="s">
        <v>68</v>
      </c>
      <c r="B6" s="45"/>
      <c r="C6" s="94"/>
      <c r="H6" s="321" t="s">
        <v>65</v>
      </c>
      <c r="J6" s="46"/>
    </row>
    <row r="7" spans="1:15" ht="15">
      <c r="A7" s="46"/>
      <c r="B7" s="45"/>
      <c r="C7" s="94"/>
      <c r="H7" s="321"/>
      <c r="J7" s="41"/>
    </row>
    <row r="8" spans="1:15" ht="15">
      <c r="A8" s="40" t="s">
        <v>13</v>
      </c>
      <c r="B8" s="93" t="s">
        <v>30</v>
      </c>
      <c r="C8" s="92"/>
      <c r="D8" s="92"/>
      <c r="E8" s="92"/>
      <c r="F8" s="92"/>
      <c r="G8" s="91"/>
      <c r="H8" s="69" t="s">
        <v>11</v>
      </c>
      <c r="I8" s="91"/>
      <c r="J8" s="322" t="s">
        <v>24</v>
      </c>
    </row>
    <row r="9" spans="1:15">
      <c r="B9" s="33"/>
      <c r="C9" s="90"/>
      <c r="J9" s="18"/>
    </row>
    <row r="10" spans="1:15" ht="15">
      <c r="A10" s="34">
        <v>1</v>
      </c>
      <c r="B10" s="26" t="s">
        <v>319</v>
      </c>
      <c r="C10" s="90"/>
      <c r="F10" s="297"/>
      <c r="J10" s="287"/>
    </row>
    <row r="11" spans="1:15" ht="15">
      <c r="A11" s="34">
        <v>2</v>
      </c>
      <c r="B11" s="60" t="s">
        <v>871</v>
      </c>
      <c r="E11" s="676"/>
      <c r="F11" s="108"/>
      <c r="H11" s="306">
        <f>'Exhibit 2'!C45</f>
        <v>13064889.899544645</v>
      </c>
      <c r="I11" s="88"/>
      <c r="J11" s="609" t="s">
        <v>634</v>
      </c>
    </row>
    <row r="12" spans="1:15" ht="15">
      <c r="A12" s="34">
        <v>3</v>
      </c>
      <c r="B12" s="17" t="s">
        <v>619</v>
      </c>
      <c r="E12" s="108"/>
      <c r="F12" s="108"/>
      <c r="H12" s="614">
        <f>ROUND('Exhibit 8'!H26,4)</f>
        <v>0.93710000000000004</v>
      </c>
      <c r="I12" s="89"/>
      <c r="J12" s="287" t="s">
        <v>297</v>
      </c>
    </row>
    <row r="13" spans="1:15" ht="15">
      <c r="A13" s="34">
        <v>4</v>
      </c>
      <c r="B13" s="470" t="s">
        <v>288</v>
      </c>
      <c r="C13" s="121"/>
      <c r="D13" s="121"/>
      <c r="E13" s="473"/>
      <c r="F13" s="473"/>
      <c r="G13" s="121"/>
      <c r="H13" s="472">
        <f>H11*H12</f>
        <v>12243108.324863287</v>
      </c>
      <c r="I13" s="84"/>
      <c r="J13" s="287" t="s">
        <v>323</v>
      </c>
    </row>
    <row r="14" spans="1:15" ht="15">
      <c r="A14" s="34">
        <v>5.0999999999999996</v>
      </c>
      <c r="B14" s="17"/>
      <c r="E14" s="108"/>
      <c r="F14" s="108"/>
      <c r="H14" s="85"/>
      <c r="I14" s="85"/>
      <c r="J14" s="287"/>
    </row>
    <row r="15" spans="1:15" ht="15">
      <c r="A15" s="34">
        <v>5.1999999999999993</v>
      </c>
      <c r="B15" s="17" t="s">
        <v>878</v>
      </c>
      <c r="E15" s="108"/>
      <c r="F15" s="108"/>
      <c r="H15" s="306">
        <f>'Exhibit 4'!W20+'Exhibit 4'!W30</f>
        <v>2952052.9450536044</v>
      </c>
      <c r="I15" s="85"/>
      <c r="J15" s="287" t="s">
        <v>880</v>
      </c>
    </row>
    <row r="16" spans="1:15" ht="15">
      <c r="A16" s="34">
        <v>5.3</v>
      </c>
      <c r="B16" s="287" t="s">
        <v>868</v>
      </c>
      <c r="E16" s="108"/>
      <c r="F16" s="108"/>
      <c r="H16" s="677">
        <f>ROUND('Exhibit 3'!J13,4)</f>
        <v>8.72E-2</v>
      </c>
      <c r="I16" s="102"/>
      <c r="J16" s="280" t="s">
        <v>77</v>
      </c>
    </row>
    <row r="17" spans="1:10" ht="15">
      <c r="A17" s="34">
        <v>5.3999999999999995</v>
      </c>
      <c r="B17" s="470" t="s">
        <v>879</v>
      </c>
      <c r="C17" s="678"/>
      <c r="D17" s="678"/>
      <c r="E17" s="679"/>
      <c r="F17" s="679"/>
      <c r="G17" s="678"/>
      <c r="H17" s="680">
        <f>H15*H16</f>
        <v>257419.01680867429</v>
      </c>
      <c r="I17" s="85"/>
      <c r="J17" s="287" t="s">
        <v>869</v>
      </c>
    </row>
    <row r="18" spans="1:10" ht="15">
      <c r="A18" s="34">
        <v>5.5</v>
      </c>
      <c r="B18" s="17"/>
      <c r="E18" s="108"/>
      <c r="F18" s="108"/>
      <c r="H18" s="85"/>
      <c r="I18" s="85"/>
      <c r="J18" s="287"/>
    </row>
    <row r="19" spans="1:10" ht="15">
      <c r="A19" s="34">
        <v>5.6</v>
      </c>
      <c r="B19" s="17" t="s">
        <v>877</v>
      </c>
      <c r="E19" s="108"/>
      <c r="F19" s="108"/>
      <c r="H19" s="306">
        <f>'Exhibit 5'!J16</f>
        <v>225671.11005789219</v>
      </c>
      <c r="I19" s="85"/>
      <c r="J19" s="287" t="s">
        <v>881</v>
      </c>
    </row>
    <row r="20" spans="1:10" ht="15">
      <c r="A20" s="34">
        <v>5.6999999999999993</v>
      </c>
      <c r="B20" s="17"/>
      <c r="E20" s="108"/>
      <c r="F20" s="108"/>
      <c r="H20" s="85"/>
      <c r="I20" s="85"/>
      <c r="J20" s="287"/>
    </row>
    <row r="21" spans="1:10" ht="15">
      <c r="A21" s="34">
        <v>6</v>
      </c>
      <c r="B21" s="17" t="s">
        <v>66</v>
      </c>
      <c r="E21" s="297"/>
      <c r="F21" s="297"/>
      <c r="H21" s="306">
        <f>+'WP Customer Costs'!C18</f>
        <v>1014633.6072367292</v>
      </c>
      <c r="I21" s="88"/>
      <c r="J21" s="287" t="s">
        <v>67</v>
      </c>
    </row>
    <row r="22" spans="1:10" ht="15">
      <c r="A22" s="34">
        <v>7</v>
      </c>
      <c r="B22" s="17" t="s">
        <v>350</v>
      </c>
      <c r="E22" s="297"/>
      <c r="F22" s="297"/>
      <c r="H22" s="303">
        <f>+'Exhibit 10'!D13*'Exhibit 1b'!H12</f>
        <v>649997.17761700007</v>
      </c>
      <c r="I22" s="84"/>
      <c r="J22" s="287" t="s">
        <v>501</v>
      </c>
    </row>
    <row r="23" spans="1:10" ht="15">
      <c r="A23" s="34">
        <v>8</v>
      </c>
      <c r="B23" s="285" t="s">
        <v>351</v>
      </c>
      <c r="E23" s="297"/>
      <c r="F23" s="297"/>
      <c r="H23" s="303">
        <f>-'Exhibit 10'!D12*'Exhibit 1b'!H12</f>
        <v>84339</v>
      </c>
      <c r="I23" s="86"/>
      <c r="J23" s="287" t="s">
        <v>586</v>
      </c>
    </row>
    <row r="24" spans="1:10">
      <c r="A24" s="34">
        <v>9</v>
      </c>
      <c r="B24" s="439" t="s">
        <v>312</v>
      </c>
      <c r="C24" s="439"/>
      <c r="D24" s="439"/>
      <c r="E24" s="439"/>
      <c r="F24" s="439"/>
      <c r="G24" s="439"/>
      <c r="H24" s="303">
        <f>-'Exhibit 10'!D11</f>
        <v>277067.71000000002</v>
      </c>
      <c r="I24" s="86"/>
      <c r="J24" s="287" t="s">
        <v>585</v>
      </c>
    </row>
    <row r="25" spans="1:10">
      <c r="A25" s="34">
        <v>10</v>
      </c>
      <c r="B25" s="12" t="s">
        <v>565</v>
      </c>
      <c r="C25" s="388"/>
      <c r="D25" s="388"/>
      <c r="E25" s="388"/>
      <c r="F25" s="388"/>
      <c r="G25" s="388"/>
      <c r="H25" s="475">
        <f>'WP Retail Adjustments'!F22+'WP Retail Adjustments'!G22</f>
        <v>-168690</v>
      </c>
      <c r="I25" s="86"/>
      <c r="J25" s="287" t="s">
        <v>566</v>
      </c>
    </row>
    <row r="26" spans="1:10" ht="15">
      <c r="A26" s="34">
        <v>11</v>
      </c>
      <c r="B26" s="473" t="s">
        <v>345</v>
      </c>
      <c r="C26" s="473"/>
      <c r="D26" s="473"/>
      <c r="E26" s="474"/>
      <c r="F26" s="471"/>
      <c r="G26" s="473"/>
      <c r="H26" s="682">
        <f>SUM(H13,H17:H25)</f>
        <v>14583545.946583584</v>
      </c>
      <c r="I26" s="84"/>
      <c r="J26" s="287" t="s">
        <v>882</v>
      </c>
    </row>
    <row r="27" spans="1:10" ht="15">
      <c r="A27" s="34">
        <v>12</v>
      </c>
      <c r="B27" s="108"/>
      <c r="E27" s="298"/>
      <c r="F27" s="297"/>
      <c r="H27" s="514"/>
      <c r="I27" s="84"/>
      <c r="J27" s="287"/>
    </row>
    <row r="28" spans="1:10" ht="15">
      <c r="A28" s="34">
        <v>13</v>
      </c>
      <c r="B28" s="17" t="s">
        <v>306</v>
      </c>
      <c r="E28" s="297"/>
      <c r="F28" s="297"/>
      <c r="H28" s="303">
        <f>+'WP Retail June True-Up'!H43</f>
        <v>280473.36018358526</v>
      </c>
      <c r="I28" s="87"/>
      <c r="J28" s="287" t="s">
        <v>691</v>
      </c>
    </row>
    <row r="29" spans="1:10" ht="15.75" thickBot="1">
      <c r="A29" s="34">
        <v>14</v>
      </c>
      <c r="B29" s="291" t="s">
        <v>320</v>
      </c>
      <c r="C29" s="291"/>
      <c r="D29" s="291"/>
      <c r="E29" s="291"/>
      <c r="F29" s="291"/>
      <c r="G29" s="291"/>
      <c r="H29" s="560">
        <f>+H26+H28</f>
        <v>14864019.306767169</v>
      </c>
      <c r="I29" s="84"/>
      <c r="J29" s="287" t="s">
        <v>395</v>
      </c>
    </row>
    <row r="30" spans="1:10" ht="16.5" thickTop="1" thickBot="1">
      <c r="A30" s="83"/>
      <c r="B30" s="83"/>
      <c r="C30" s="83"/>
      <c r="D30" s="83"/>
      <c r="E30" s="299"/>
      <c r="F30" s="83"/>
      <c r="G30" s="83"/>
      <c r="H30" s="83"/>
      <c r="I30" s="83"/>
      <c r="J30" s="83"/>
    </row>
    <row r="31" spans="1:10" ht="15">
      <c r="A31" s="18"/>
      <c r="B31" s="81"/>
      <c r="C31" s="81"/>
      <c r="D31" s="321"/>
      <c r="E31" s="82"/>
      <c r="F31" s="82"/>
      <c r="G31" s="82"/>
      <c r="H31" s="82"/>
      <c r="I31" s="82"/>
      <c r="J31" s="81"/>
    </row>
    <row r="32" spans="1:10" ht="15">
      <c r="A32" s="48" t="s">
        <v>907</v>
      </c>
      <c r="B32" s="80"/>
      <c r="C32" s="72" t="s">
        <v>65</v>
      </c>
      <c r="D32" s="72" t="s">
        <v>42</v>
      </c>
      <c r="E32" s="72" t="s">
        <v>64</v>
      </c>
      <c r="F32" s="72" t="s">
        <v>63</v>
      </c>
      <c r="G32" s="72" t="s">
        <v>62</v>
      </c>
      <c r="H32" s="72" t="s">
        <v>61</v>
      </c>
      <c r="I32" s="72"/>
      <c r="J32" s="285"/>
    </row>
    <row r="33" spans="1:10" ht="15">
      <c r="B33" s="60"/>
      <c r="C33" s="79"/>
      <c r="D33" s="79"/>
      <c r="E33" s="60"/>
      <c r="F33" s="78" t="s">
        <v>497</v>
      </c>
      <c r="G33" s="77" t="s">
        <v>60</v>
      </c>
      <c r="H33" s="77" t="s">
        <v>59</v>
      </c>
      <c r="J33" s="285"/>
    </row>
    <row r="34" spans="1:10" ht="15">
      <c r="A34" s="18"/>
      <c r="B34" s="74"/>
      <c r="C34" s="76"/>
      <c r="D34" s="76"/>
      <c r="E34" s="75"/>
      <c r="F34" s="75"/>
      <c r="G34" s="75"/>
      <c r="H34" s="75"/>
      <c r="I34" s="72"/>
      <c r="J34" s="71"/>
    </row>
    <row r="35" spans="1:10" ht="15">
      <c r="A35" s="18"/>
      <c r="B35" s="74"/>
      <c r="C35" s="76"/>
      <c r="D35" s="76"/>
      <c r="E35" s="321"/>
      <c r="F35" s="321"/>
      <c r="G35" s="321" t="s">
        <v>56</v>
      </c>
      <c r="H35" s="321" t="s">
        <v>56</v>
      </c>
      <c r="I35" s="72"/>
      <c r="J35" s="71"/>
    </row>
    <row r="36" spans="1:10" ht="15">
      <c r="A36" s="18"/>
      <c r="B36" s="74"/>
      <c r="C36" s="879" t="s">
        <v>502</v>
      </c>
      <c r="D36" s="879"/>
      <c r="E36" s="552" t="s">
        <v>58</v>
      </c>
      <c r="F36" s="552" t="s">
        <v>57</v>
      </c>
      <c r="G36" s="552" t="s">
        <v>553</v>
      </c>
      <c r="H36" s="689" t="s">
        <v>908</v>
      </c>
      <c r="I36" s="72"/>
      <c r="J36" s="71"/>
    </row>
    <row r="37" spans="1:10" ht="15">
      <c r="A37" s="322" t="s">
        <v>13</v>
      </c>
      <c r="B37" s="558" t="s">
        <v>500</v>
      </c>
      <c r="C37" s="70" t="s">
        <v>55</v>
      </c>
      <c r="D37" s="69" t="s">
        <v>54</v>
      </c>
      <c r="E37" s="69" t="s">
        <v>552</v>
      </c>
      <c r="F37" s="70" t="s">
        <v>52</v>
      </c>
      <c r="G37" s="69" t="s">
        <v>51</v>
      </c>
      <c r="H37" s="69" t="s">
        <v>50</v>
      </c>
      <c r="I37" s="69"/>
      <c r="J37" s="322" t="s">
        <v>24</v>
      </c>
    </row>
    <row r="38" spans="1:10">
      <c r="A38" s="690">
        <v>15.01</v>
      </c>
      <c r="B38" s="390" t="s">
        <v>978</v>
      </c>
      <c r="C38" s="309">
        <v>198220342.76700005</v>
      </c>
      <c r="D38" s="549"/>
      <c r="E38" s="538">
        <v>0.30885856763598896</v>
      </c>
      <c r="F38" s="310">
        <f t="shared" ref="F38:F50" si="0">$H$29*E38</f>
        <v>4590879.7124017933</v>
      </c>
      <c r="G38" s="312">
        <f>ROUND(F38/C38,6)</f>
        <v>2.316E-2</v>
      </c>
      <c r="H38" s="550"/>
      <c r="I38" s="68"/>
      <c r="J38" s="285" t="s">
        <v>49</v>
      </c>
    </row>
    <row r="39" spans="1:10">
      <c r="A39" s="690">
        <v>15.02</v>
      </c>
      <c r="B39" s="390" t="s">
        <v>1106</v>
      </c>
      <c r="C39" s="309">
        <v>90327549.896000013</v>
      </c>
      <c r="D39" s="549"/>
      <c r="E39" s="538">
        <v>0.27746498218264748</v>
      </c>
      <c r="F39" s="310">
        <f t="shared" si="0"/>
        <v>4124244.8521146807</v>
      </c>
      <c r="G39" s="312">
        <f>ROUND(F39/C39,6)</f>
        <v>4.5658999999999998E-2</v>
      </c>
      <c r="H39" s="550"/>
      <c r="I39" s="68"/>
      <c r="J39" s="285" t="s">
        <v>49</v>
      </c>
    </row>
    <row r="40" spans="1:10">
      <c r="A40" s="690">
        <v>15.03</v>
      </c>
      <c r="B40" s="390" t="s">
        <v>979</v>
      </c>
      <c r="C40" s="309">
        <v>11751120</v>
      </c>
      <c r="D40" s="323">
        <v>35513.479999999996</v>
      </c>
      <c r="E40" s="538">
        <v>2.0878262185576073E-2</v>
      </c>
      <c r="F40" s="310">
        <f t="shared" si="0"/>
        <v>310334.89221814967</v>
      </c>
      <c r="G40" s="312"/>
      <c r="H40" s="311">
        <f>ROUND(F40/D40,2)</f>
        <v>8.74</v>
      </c>
      <c r="I40" s="67"/>
      <c r="J40" s="285" t="s">
        <v>49</v>
      </c>
    </row>
    <row r="41" spans="1:10">
      <c r="A41" s="690">
        <v>15.04</v>
      </c>
      <c r="B41" s="390" t="s">
        <v>980</v>
      </c>
      <c r="C41" s="309">
        <v>0</v>
      </c>
      <c r="D41" s="323">
        <v>0</v>
      </c>
      <c r="E41" s="538">
        <v>0</v>
      </c>
      <c r="F41" s="310">
        <f t="shared" si="0"/>
        <v>0</v>
      </c>
      <c r="G41" s="312"/>
      <c r="H41" s="849">
        <f>IF(D41=0,$F$51/(960355),F41/D41)</f>
        <v>15.477629945975362</v>
      </c>
      <c r="I41" s="67"/>
      <c r="J41" s="285" t="s">
        <v>49</v>
      </c>
    </row>
    <row r="42" spans="1:10">
      <c r="A42" s="690">
        <v>15.049999999999999</v>
      </c>
      <c r="B42" s="390" t="s">
        <v>981</v>
      </c>
      <c r="C42" s="309">
        <v>19027620</v>
      </c>
      <c r="D42" s="323">
        <v>49989.240000000005</v>
      </c>
      <c r="E42" s="538">
        <v>2.1425897458735164E-2</v>
      </c>
      <c r="F42" s="310">
        <f t="shared" si="0"/>
        <v>318474.95349145308</v>
      </c>
      <c r="G42" s="312"/>
      <c r="H42" s="311">
        <f>ROUND(F42/D42,2)</f>
        <v>6.37</v>
      </c>
      <c r="I42" s="67"/>
      <c r="J42" s="285" t="s">
        <v>49</v>
      </c>
    </row>
    <row r="43" spans="1:10">
      <c r="A43" s="690">
        <v>15.06</v>
      </c>
      <c r="B43" s="390" t="s">
        <v>982</v>
      </c>
      <c r="C43" s="309">
        <v>0</v>
      </c>
      <c r="D43" s="323">
        <v>0</v>
      </c>
      <c r="E43" s="538">
        <v>0</v>
      </c>
      <c r="F43" s="310">
        <f t="shared" si="0"/>
        <v>0</v>
      </c>
      <c r="G43" s="312"/>
      <c r="H43" s="849">
        <f>IF(D43=0,$F$51/(960355),F43/D43)</f>
        <v>15.477629945975362</v>
      </c>
      <c r="I43" s="67"/>
      <c r="J43" s="285" t="s">
        <v>49</v>
      </c>
    </row>
    <row r="44" spans="1:10">
      <c r="A44" s="690">
        <v>15.07</v>
      </c>
      <c r="B44" s="390" t="s">
        <v>983</v>
      </c>
      <c r="C44" s="309">
        <v>64436638</v>
      </c>
      <c r="D44" s="323">
        <v>190900.84199999998</v>
      </c>
      <c r="E44" s="538">
        <v>0.11836133932525708</v>
      </c>
      <c r="F44" s="310">
        <f t="shared" si="0"/>
        <v>1759325.2329054414</v>
      </c>
      <c r="G44" s="312"/>
      <c r="H44" s="311">
        <f>ROUND(F44/D44,2)</f>
        <v>9.2200000000000006</v>
      </c>
      <c r="I44" s="67"/>
      <c r="J44" s="285" t="s">
        <v>49</v>
      </c>
    </row>
    <row r="45" spans="1:10">
      <c r="A45" s="690">
        <v>15.08</v>
      </c>
      <c r="B45" s="390" t="s">
        <v>984</v>
      </c>
      <c r="C45" s="309">
        <v>0</v>
      </c>
      <c r="D45" s="323">
        <v>0</v>
      </c>
      <c r="E45" s="538">
        <v>0</v>
      </c>
      <c r="F45" s="310">
        <f t="shared" si="0"/>
        <v>0</v>
      </c>
      <c r="G45" s="312"/>
      <c r="H45" s="849">
        <f>IF(D45=0,$F$51/(960355),F45/D45)</f>
        <v>15.477629945975362</v>
      </c>
      <c r="I45" s="67"/>
      <c r="J45" s="285" t="s">
        <v>49</v>
      </c>
    </row>
    <row r="46" spans="1:10">
      <c r="A46" s="690">
        <v>15.09</v>
      </c>
      <c r="B46" s="390" t="s">
        <v>985</v>
      </c>
      <c r="C46" s="309">
        <v>8425728</v>
      </c>
      <c r="D46" s="323">
        <v>20952.095999999998</v>
      </c>
      <c r="E46" s="538">
        <v>1.4835974695047995E-2</v>
      </c>
      <c r="F46" s="310">
        <f t="shared" si="0"/>
        <v>220522.21430190257</v>
      </c>
      <c r="G46" s="312"/>
      <c r="H46" s="311">
        <f>ROUND(F46/D46,2)</f>
        <v>10.53</v>
      </c>
      <c r="I46" s="67"/>
      <c r="J46" s="285" t="s">
        <v>49</v>
      </c>
    </row>
    <row r="47" spans="1:10">
      <c r="A47" s="690">
        <v>15.1</v>
      </c>
      <c r="B47" s="390" t="s">
        <v>986</v>
      </c>
      <c r="C47" s="309">
        <v>0</v>
      </c>
      <c r="D47" s="323">
        <v>0</v>
      </c>
      <c r="E47" s="538">
        <v>0</v>
      </c>
      <c r="F47" s="310">
        <f t="shared" si="0"/>
        <v>0</v>
      </c>
      <c r="G47" s="312"/>
      <c r="H47" s="849">
        <f>IF(D47=0,$F$51/(960355),F47/D47)</f>
        <v>15.477629945975362</v>
      </c>
      <c r="I47" s="67"/>
      <c r="J47" s="285" t="s">
        <v>49</v>
      </c>
    </row>
    <row r="48" spans="1:10">
      <c r="A48" s="690">
        <v>15.11</v>
      </c>
      <c r="B48" s="390" t="s">
        <v>987</v>
      </c>
      <c r="C48" s="309">
        <v>13762000</v>
      </c>
      <c r="D48" s="323">
        <v>81096.75</v>
      </c>
      <c r="E48" s="538">
        <v>5.2839334460569168E-2</v>
      </c>
      <c r="F48" s="310">
        <f t="shared" si="0"/>
        <v>785404.88757862791</v>
      </c>
      <c r="G48" s="312"/>
      <c r="H48" s="311">
        <f t="shared" ref="H48:H49" si="1">ROUND(F48/D48,2)</f>
        <v>9.68</v>
      </c>
      <c r="I48" s="67"/>
      <c r="J48" s="285" t="s">
        <v>49</v>
      </c>
    </row>
    <row r="49" spans="1:12">
      <c r="A49" s="690">
        <v>15.12</v>
      </c>
      <c r="B49" s="390" t="s">
        <v>988</v>
      </c>
      <c r="C49" s="309">
        <v>113774000</v>
      </c>
      <c r="D49" s="323">
        <v>199510</v>
      </c>
      <c r="E49" s="538">
        <v>0.18418281899447128</v>
      </c>
      <c r="F49" s="310">
        <f t="shared" si="0"/>
        <v>2737696.9775086241</v>
      </c>
      <c r="G49" s="312"/>
      <c r="H49" s="311">
        <f t="shared" si="1"/>
        <v>13.72</v>
      </c>
      <c r="I49" s="67"/>
      <c r="J49" s="285" t="s">
        <v>49</v>
      </c>
    </row>
    <row r="50" spans="1:12">
      <c r="A50" s="690">
        <v>15.13</v>
      </c>
      <c r="B50" s="390" t="s">
        <v>1107</v>
      </c>
      <c r="C50" s="309">
        <v>2272862.2000000002</v>
      </c>
      <c r="D50" s="323"/>
      <c r="E50" s="538">
        <v>1.1528230617068576E-3</v>
      </c>
      <c r="F50" s="310">
        <f t="shared" si="0"/>
        <v>17135.584246497172</v>
      </c>
      <c r="G50" s="312">
        <f>ROUND(F50/C50,6)</f>
        <v>7.5389999999999997E-3</v>
      </c>
      <c r="H50" s="311"/>
      <c r="I50" s="67"/>
      <c r="J50" s="285" t="s">
        <v>49</v>
      </c>
    </row>
    <row r="51" spans="1:12" ht="15">
      <c r="A51" s="18">
        <v>16</v>
      </c>
      <c r="B51" s="108" t="s">
        <v>320</v>
      </c>
      <c r="C51" s="561">
        <f>SUM(C38:C50)</f>
        <v>521997860.86300004</v>
      </c>
      <c r="D51" s="66"/>
      <c r="E51" s="544">
        <f>SUM(E38:E50)</f>
        <v>1.0000000000000002</v>
      </c>
      <c r="F51" s="389">
        <f>SUM(F38:F50)</f>
        <v>14864019.306767169</v>
      </c>
      <c r="G51" s="65"/>
      <c r="H51" s="60"/>
      <c r="I51" s="60"/>
      <c r="J51" s="390" t="s">
        <v>1110</v>
      </c>
    </row>
    <row r="52" spans="1:12" ht="15">
      <c r="A52" s="688"/>
      <c r="B52" s="108"/>
      <c r="C52" s="850"/>
      <c r="D52" s="108"/>
      <c r="E52" s="108"/>
      <c r="F52" s="108"/>
      <c r="G52" s="65"/>
      <c r="H52" s="60"/>
      <c r="I52" s="60"/>
      <c r="J52" s="285"/>
    </row>
    <row r="53" spans="1:12" ht="15">
      <c r="A53" s="289" t="s">
        <v>752</v>
      </c>
      <c r="B53" s="660" t="s">
        <v>762</v>
      </c>
      <c r="C53" s="108"/>
      <c r="D53" s="108"/>
      <c r="E53" s="108"/>
      <c r="F53" s="108"/>
      <c r="G53" s="65"/>
      <c r="H53" s="60"/>
      <c r="I53" s="60"/>
      <c r="J53" s="285"/>
    </row>
    <row r="54" spans="1:12">
      <c r="A54" s="60"/>
      <c r="B54" s="64"/>
      <c r="C54" s="296"/>
      <c r="D54" s="60"/>
      <c r="E54" s="60"/>
      <c r="F54" s="60"/>
      <c r="G54" s="60"/>
      <c r="H54" s="60"/>
      <c r="I54" s="60"/>
      <c r="J54" s="285"/>
      <c r="L54" s="60"/>
    </row>
    <row r="55" spans="1:12">
      <c r="A55" s="61" t="s">
        <v>10</v>
      </c>
      <c r="B55" s="63"/>
      <c r="C55" s="61"/>
      <c r="D55" s="62"/>
      <c r="E55" s="61"/>
      <c r="F55" s="61"/>
      <c r="G55" s="61"/>
      <c r="H55" s="61"/>
      <c r="I55" s="61"/>
      <c r="J55" s="61"/>
      <c r="K55" s="60"/>
      <c r="L55" s="60"/>
    </row>
    <row r="56" spans="1:12">
      <c r="A56" s="18">
        <v>1</v>
      </c>
      <c r="B56" s="5" t="s">
        <v>718</v>
      </c>
      <c r="C56" s="57"/>
      <c r="D56" s="57"/>
      <c r="E56" s="57"/>
      <c r="F56" s="57"/>
      <c r="G56" s="57"/>
      <c r="H56" s="57"/>
      <c r="I56" s="57"/>
      <c r="J56" s="57"/>
      <c r="K56" s="57"/>
      <c r="L56" s="57"/>
    </row>
    <row r="57" spans="1:12">
      <c r="A57" s="18">
        <v>2</v>
      </c>
      <c r="B57" s="5" t="s">
        <v>503</v>
      </c>
      <c r="C57" s="58"/>
      <c r="D57" s="58"/>
      <c r="E57" s="58"/>
      <c r="F57" s="58"/>
      <c r="G57" s="58"/>
      <c r="H57" s="58"/>
      <c r="I57" s="58"/>
      <c r="J57" s="58"/>
      <c r="K57" s="57"/>
      <c r="L57" s="57"/>
    </row>
    <row r="58" spans="1:12">
      <c r="A58" s="18">
        <v>3</v>
      </c>
      <c r="B58" s="5" t="s">
        <v>48</v>
      </c>
      <c r="C58" s="59"/>
      <c r="D58" s="59"/>
      <c r="E58" s="59"/>
      <c r="F58" s="59"/>
      <c r="G58" s="59"/>
      <c r="H58" s="59"/>
      <c r="I58" s="59"/>
      <c r="J58" s="59"/>
      <c r="K58" s="59"/>
      <c r="L58" s="59"/>
    </row>
    <row r="59" spans="1:12">
      <c r="A59" s="18">
        <v>4</v>
      </c>
      <c r="B59" s="285" t="s">
        <v>559</v>
      </c>
      <c r="C59" s="56"/>
    </row>
    <row r="60" spans="1:12">
      <c r="A60" s="18">
        <v>5</v>
      </c>
      <c r="B60" s="285" t="s">
        <v>555</v>
      </c>
      <c r="C60" s="56"/>
      <c r="I60" s="284"/>
    </row>
    <row r="61" spans="1:12" s="686" customFormat="1">
      <c r="A61" s="98">
        <v>6</v>
      </c>
      <c r="B61" s="284" t="s">
        <v>1049</v>
      </c>
      <c r="C61" s="687"/>
    </row>
    <row r="62" spans="1:12">
      <c r="C62" s="56"/>
      <c r="I62" s="284"/>
    </row>
    <row r="63" spans="1:12">
      <c r="C63" s="56"/>
      <c r="I63" s="284"/>
    </row>
    <row r="64" spans="1:12">
      <c r="C64" s="56"/>
      <c r="I64" s="284"/>
    </row>
    <row r="65" spans="3:9">
      <c r="C65" s="56"/>
      <c r="I65" s="284"/>
    </row>
    <row r="66" spans="3:9">
      <c r="C66" s="56"/>
      <c r="I66" s="284"/>
    </row>
    <row r="67" spans="3:9">
      <c r="C67" s="56"/>
      <c r="I67" s="284"/>
    </row>
    <row r="68" spans="3:9">
      <c r="C68" s="56"/>
      <c r="I68" s="284"/>
    </row>
    <row r="69" spans="3:9">
      <c r="C69" s="56"/>
      <c r="I69" s="284"/>
    </row>
    <row r="70" spans="3:9">
      <c r="C70" s="56"/>
      <c r="I70" s="284"/>
    </row>
    <row r="71" spans="3:9">
      <c r="C71" s="56"/>
      <c r="I71" s="284"/>
    </row>
    <row r="72" spans="3:9">
      <c r="C72" s="56"/>
      <c r="I72" s="284"/>
    </row>
    <row r="73" spans="3:9">
      <c r="C73" s="56"/>
      <c r="I73" s="284"/>
    </row>
    <row r="74" spans="3:9">
      <c r="C74" s="56"/>
      <c r="I74" s="284"/>
    </row>
    <row r="75" spans="3:9">
      <c r="C75" s="56"/>
      <c r="I75" s="284"/>
    </row>
    <row r="76" spans="3:9">
      <c r="C76" s="56"/>
      <c r="I76" s="284"/>
    </row>
    <row r="77" spans="3:9">
      <c r="C77" s="56"/>
      <c r="I77" s="284"/>
    </row>
    <row r="78" spans="3:9">
      <c r="C78" s="56"/>
      <c r="I78" s="284"/>
    </row>
    <row r="79" spans="3:9">
      <c r="C79" s="56"/>
      <c r="I79" s="284"/>
    </row>
    <row r="80" spans="3:9">
      <c r="C80" s="56"/>
      <c r="I80" s="284"/>
    </row>
    <row r="81" spans="3:9">
      <c r="C81" s="56"/>
      <c r="I81" s="284"/>
    </row>
    <row r="82" spans="3:9">
      <c r="C82" s="56"/>
      <c r="I82" s="284"/>
    </row>
    <row r="83" spans="3:9">
      <c r="C83" s="56"/>
      <c r="I83" s="284"/>
    </row>
    <row r="84" spans="3:9">
      <c r="C84" s="56"/>
      <c r="I84" s="284"/>
    </row>
    <row r="85" spans="3:9">
      <c r="C85" s="56"/>
      <c r="I85" s="284"/>
    </row>
    <row r="86" spans="3:9">
      <c r="C86" s="56"/>
      <c r="I86" s="284"/>
    </row>
    <row r="87" spans="3:9">
      <c r="C87" s="56"/>
      <c r="I87" s="284"/>
    </row>
    <row r="88" spans="3:9">
      <c r="C88" s="56"/>
      <c r="I88" s="284"/>
    </row>
    <row r="89" spans="3:9">
      <c r="C89" s="56"/>
      <c r="I89" s="284"/>
    </row>
    <row r="90" spans="3:9">
      <c r="C90" s="56"/>
      <c r="I90" s="284"/>
    </row>
    <row r="91" spans="3:9">
      <c r="C91" s="56"/>
      <c r="I91" s="284"/>
    </row>
    <row r="92" spans="3:9">
      <c r="C92" s="56"/>
      <c r="I92" s="284"/>
    </row>
    <row r="93" spans="3:9">
      <c r="C93" s="56"/>
      <c r="I93" s="284"/>
    </row>
    <row r="94" spans="3:9">
      <c r="C94" s="56"/>
      <c r="I94" s="284"/>
    </row>
    <row r="95" spans="3:9">
      <c r="C95" s="56"/>
      <c r="I95" s="284"/>
    </row>
    <row r="96" spans="3:9">
      <c r="C96" s="56"/>
      <c r="I96" s="284"/>
    </row>
    <row r="97" spans="3:9">
      <c r="C97" s="56"/>
      <c r="I97" s="284"/>
    </row>
    <row r="98" spans="3:9">
      <c r="C98" s="56"/>
      <c r="I98" s="284"/>
    </row>
    <row r="99" spans="3:9">
      <c r="C99" s="56"/>
      <c r="I99" s="284"/>
    </row>
    <row r="100" spans="3:9">
      <c r="C100" s="56"/>
      <c r="I100" s="284"/>
    </row>
    <row r="101" spans="3:9">
      <c r="C101" s="56"/>
      <c r="I101" s="284"/>
    </row>
    <row r="102" spans="3:9">
      <c r="C102" s="56"/>
      <c r="I102" s="284"/>
    </row>
    <row r="103" spans="3:9">
      <c r="C103" s="56"/>
      <c r="I103" s="284"/>
    </row>
    <row r="104" spans="3:9">
      <c r="C104" s="56"/>
      <c r="I104" s="284"/>
    </row>
    <row r="105" spans="3:9">
      <c r="C105" s="56"/>
      <c r="I105" s="284"/>
    </row>
    <row r="106" spans="3:9">
      <c r="C106" s="56"/>
      <c r="I106" s="284"/>
    </row>
    <row r="107" spans="3:9">
      <c r="C107" s="56"/>
      <c r="I107" s="284"/>
    </row>
    <row r="108" spans="3:9">
      <c r="C108" s="56"/>
      <c r="I108" s="284"/>
    </row>
    <row r="109" spans="3:9">
      <c r="C109" s="56"/>
      <c r="I109" s="284"/>
    </row>
    <row r="110" spans="3:9">
      <c r="C110" s="56"/>
      <c r="I110" s="284"/>
    </row>
  </sheetData>
  <mergeCells count="1">
    <mergeCell ref="C36:D36"/>
  </mergeCells>
  <pageMargins left="0.5" right="0.5" top="0.5" bottom="0.5" header="0" footer="0"/>
  <pageSetup paperSize="5" scale="60"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26DDA-0B86-492C-AE9C-0DB4F5744CAB}">
  <sheetPr>
    <pageSetUpPr fitToPage="1"/>
  </sheetPr>
  <dimension ref="A1:L28"/>
  <sheetViews>
    <sheetView view="pageBreakPreview" zoomScale="85" zoomScaleNormal="85" zoomScaleSheetLayoutView="85" workbookViewId="0">
      <selection activeCell="D41" sqref="D41"/>
    </sheetView>
  </sheetViews>
  <sheetFormatPr defaultColWidth="8.88671875" defaultRowHeight="14.25"/>
  <cols>
    <col min="1" max="1" width="5.77734375" style="554" customWidth="1"/>
    <col min="2" max="2" width="3" style="554" customWidth="1"/>
    <col min="3" max="3" width="15.33203125" style="554" customWidth="1"/>
    <col min="4" max="6" width="13.33203125" style="554" customWidth="1"/>
    <col min="7" max="7" width="2.88671875" style="554" customWidth="1"/>
    <col min="8" max="10" width="13.33203125" style="554" customWidth="1"/>
    <col min="11" max="11" width="2.77734375" style="554" customWidth="1"/>
    <col min="12" max="12" width="22.6640625" style="554" customWidth="1"/>
    <col min="13" max="13" width="18.6640625" style="554" customWidth="1"/>
    <col min="14" max="16384" width="8.88671875" style="554"/>
  </cols>
  <sheetData>
    <row r="1" spans="1:12" ht="15">
      <c r="A1" s="464" t="s">
        <v>736</v>
      </c>
      <c r="L1" s="224" t="s">
        <v>47</v>
      </c>
    </row>
    <row r="2" spans="1:12" ht="15">
      <c r="A2" s="464" t="s">
        <v>46</v>
      </c>
      <c r="K2" s="249"/>
      <c r="L2" s="252" t="s">
        <v>808</v>
      </c>
    </row>
    <row r="3" spans="1:12" ht="15">
      <c r="A3" s="288" t="str">
        <f>'Exhibit 1a'!A3</f>
        <v>RATE YEAR JUNE 1, 2023 TO MAY 31, 2024</v>
      </c>
    </row>
    <row r="4" spans="1:12" ht="15">
      <c r="A4" s="288" t="str">
        <f>'Exhibit 1a'!A4</f>
        <v>ACTUAL ITRR &amp; CHARGES BASED ON ACTUAL CY 2023 VALUES</v>
      </c>
    </row>
    <row r="5" spans="1:12" ht="15">
      <c r="A5" s="637"/>
    </row>
    <row r="6" spans="1:12" ht="15">
      <c r="A6" s="108" t="s">
        <v>809</v>
      </c>
      <c r="B6" s="284"/>
      <c r="C6" s="284"/>
      <c r="D6" s="284"/>
      <c r="E6" s="284"/>
      <c r="F6" s="284"/>
      <c r="G6" s="284"/>
      <c r="H6" s="284"/>
      <c r="I6" s="284"/>
      <c r="J6" s="284"/>
      <c r="K6" s="284"/>
      <c r="L6" s="284"/>
    </row>
    <row r="7" spans="1:12" ht="15">
      <c r="A7" s="744" t="s">
        <v>990</v>
      </c>
      <c r="B7" s="666"/>
      <c r="C7" s="666"/>
      <c r="D7" s="284"/>
      <c r="E7" s="284"/>
      <c r="F7" s="284"/>
      <c r="G7" s="284"/>
      <c r="H7" s="284"/>
      <c r="I7" s="284"/>
      <c r="J7" s="284"/>
      <c r="K7" s="284"/>
      <c r="L7" s="284"/>
    </row>
    <row r="8" spans="1:12" ht="15">
      <c r="A8" s="284"/>
      <c r="B8" s="743"/>
      <c r="C8" s="743"/>
      <c r="D8" s="892" t="s">
        <v>1018</v>
      </c>
      <c r="E8" s="892"/>
      <c r="F8" s="892"/>
      <c r="G8" s="764"/>
      <c r="H8" s="892" t="s">
        <v>121</v>
      </c>
      <c r="I8" s="892"/>
      <c r="J8" s="892"/>
      <c r="K8" s="764"/>
      <c r="L8" s="764"/>
    </row>
    <row r="9" spans="1:12" s="638" customFormat="1" ht="15">
      <c r="A9" s="734" t="s">
        <v>13</v>
      </c>
      <c r="B9" s="735" t="s">
        <v>12</v>
      </c>
      <c r="C9" s="734"/>
      <c r="D9" s="778" t="s">
        <v>65</v>
      </c>
      <c r="E9" s="778" t="s">
        <v>42</v>
      </c>
      <c r="F9" s="778" t="s">
        <v>731</v>
      </c>
      <c r="G9" s="778"/>
      <c r="H9" s="778" t="s">
        <v>63</v>
      </c>
      <c r="I9" s="778" t="s">
        <v>62</v>
      </c>
      <c r="J9" s="778" t="s">
        <v>1019</v>
      </c>
      <c r="K9" s="668"/>
      <c r="L9" s="734" t="s">
        <v>24</v>
      </c>
    </row>
    <row r="10" spans="1:12">
      <c r="A10" s="284"/>
      <c r="B10" s="284"/>
      <c r="C10" s="284"/>
      <c r="D10" s="284"/>
      <c r="E10" s="284"/>
      <c r="F10" s="284"/>
      <c r="G10" s="284"/>
      <c r="H10" s="284"/>
      <c r="I10" s="284"/>
      <c r="J10" s="284"/>
      <c r="K10" s="284"/>
      <c r="L10" s="284"/>
    </row>
    <row r="11" spans="1:12">
      <c r="A11" s="98">
        <v>1</v>
      </c>
      <c r="B11" s="125" t="s">
        <v>1020</v>
      </c>
      <c r="C11" s="284"/>
      <c r="D11" s="98" t="s">
        <v>1021</v>
      </c>
      <c r="E11" s="98" t="s">
        <v>1022</v>
      </c>
      <c r="F11" s="98" t="s">
        <v>734</v>
      </c>
      <c r="G11" s="98"/>
      <c r="H11" s="98" t="s">
        <v>1021</v>
      </c>
      <c r="I11" s="98" t="s">
        <v>1022</v>
      </c>
      <c r="J11" s="98" t="s">
        <v>734</v>
      </c>
      <c r="K11" s="284"/>
      <c r="L11" s="284"/>
    </row>
    <row r="12" spans="1:12">
      <c r="A12" s="98">
        <v>2</v>
      </c>
      <c r="B12" s="125"/>
      <c r="C12" s="284" t="s">
        <v>784</v>
      </c>
      <c r="D12" s="562">
        <v>86571866</v>
      </c>
      <c r="E12" s="562">
        <v>166543432.62</v>
      </c>
      <c r="F12" s="562">
        <f>D12-E12</f>
        <v>-79971566.620000005</v>
      </c>
      <c r="G12" s="98"/>
      <c r="H12" s="562">
        <v>22478631</v>
      </c>
      <c r="I12" s="562">
        <v>25498755.629999999</v>
      </c>
      <c r="J12" s="562">
        <f>H12-I12</f>
        <v>-3020124.629999999</v>
      </c>
      <c r="K12" s="284"/>
      <c r="L12" s="284" t="s">
        <v>87</v>
      </c>
    </row>
    <row r="13" spans="1:12">
      <c r="A13" s="98">
        <v>3</v>
      </c>
      <c r="B13" s="125"/>
      <c r="C13" s="284" t="s">
        <v>727</v>
      </c>
      <c r="D13" s="562">
        <v>37924068</v>
      </c>
      <c r="E13" s="562">
        <v>226148395.56999999</v>
      </c>
      <c r="F13" s="562">
        <f t="shared" ref="F13:F14" si="0">D13-E13</f>
        <v>-188224327.56999999</v>
      </c>
      <c r="G13" s="98"/>
      <c r="H13" s="562">
        <v>12828680</v>
      </c>
      <c r="I13" s="562">
        <v>60976772.810000002</v>
      </c>
      <c r="J13" s="562">
        <f t="shared" ref="J13:J14" si="1">H13-I13</f>
        <v>-48148092.810000002</v>
      </c>
      <c r="K13" s="284"/>
      <c r="L13" s="284" t="s">
        <v>87</v>
      </c>
    </row>
    <row r="14" spans="1:12">
      <c r="A14" s="98">
        <v>4</v>
      </c>
      <c r="B14" s="125"/>
      <c r="C14" s="117" t="s">
        <v>3</v>
      </c>
      <c r="D14" s="649">
        <v>93934947</v>
      </c>
      <c r="E14" s="649">
        <v>373372661.99000001</v>
      </c>
      <c r="F14" s="562">
        <f t="shared" si="0"/>
        <v>-279437714.99000001</v>
      </c>
      <c r="G14" s="98"/>
      <c r="H14" s="649">
        <v>14493745</v>
      </c>
      <c r="I14" s="649">
        <v>37023818.890000001</v>
      </c>
      <c r="J14" s="562">
        <f t="shared" si="1"/>
        <v>-22530073.890000001</v>
      </c>
      <c r="K14" s="284"/>
      <c r="L14" s="284" t="s">
        <v>87</v>
      </c>
    </row>
    <row r="15" spans="1:12">
      <c r="A15" s="98">
        <v>5</v>
      </c>
      <c r="B15" s="125"/>
      <c r="C15" s="738" t="s">
        <v>235</v>
      </c>
      <c r="D15" s="783">
        <f>SUM(D12:D14)</f>
        <v>218430881</v>
      </c>
      <c r="E15" s="783">
        <f t="shared" ref="E15:J15" si="2">SUM(E12:E14)</f>
        <v>766064490.18000007</v>
      </c>
      <c r="F15" s="783">
        <f t="shared" si="2"/>
        <v>-547633609.18000007</v>
      </c>
      <c r="G15" s="98"/>
      <c r="H15" s="783">
        <f t="shared" si="2"/>
        <v>49801056</v>
      </c>
      <c r="I15" s="783">
        <f t="shared" si="2"/>
        <v>123499347.33</v>
      </c>
      <c r="J15" s="783">
        <f t="shared" si="2"/>
        <v>-73698291.329999998</v>
      </c>
      <c r="K15" s="284"/>
      <c r="L15" s="284" t="s">
        <v>1023</v>
      </c>
    </row>
    <row r="16" spans="1:12">
      <c r="A16" s="98">
        <v>6</v>
      </c>
      <c r="B16" s="125"/>
      <c r="C16" s="284"/>
      <c r="D16" s="284"/>
      <c r="E16" s="284"/>
      <c r="F16" s="284"/>
      <c r="G16" s="284"/>
      <c r="H16" s="284"/>
      <c r="I16" s="284"/>
      <c r="J16" s="284"/>
      <c r="K16" s="284"/>
      <c r="L16" s="284"/>
    </row>
    <row r="17" spans="1:12">
      <c r="A17" s="98">
        <v>7</v>
      </c>
      <c r="B17" s="125" t="s">
        <v>1024</v>
      </c>
      <c r="C17" s="284"/>
      <c r="D17" s="98" t="s">
        <v>1021</v>
      </c>
      <c r="E17" s="98" t="s">
        <v>1022</v>
      </c>
      <c r="F17" s="98" t="s">
        <v>734</v>
      </c>
      <c r="G17" s="98"/>
      <c r="H17" s="98" t="s">
        <v>1021</v>
      </c>
      <c r="I17" s="98" t="s">
        <v>1022</v>
      </c>
      <c r="J17" s="98" t="s">
        <v>734</v>
      </c>
      <c r="K17" s="284"/>
      <c r="L17" s="284"/>
    </row>
    <row r="18" spans="1:12">
      <c r="A18" s="98">
        <v>8</v>
      </c>
      <c r="B18" s="125"/>
      <c r="C18" s="284" t="s">
        <v>784</v>
      </c>
      <c r="D18" s="562">
        <v>0</v>
      </c>
      <c r="E18" s="562">
        <v>-1763082</v>
      </c>
      <c r="F18" s="562">
        <f>D18-E18</f>
        <v>1763082</v>
      </c>
      <c r="G18" s="98"/>
      <c r="H18" s="562">
        <v>40828</v>
      </c>
      <c r="I18" s="562">
        <v>-1257723</v>
      </c>
      <c r="J18" s="562">
        <f>H18-I18</f>
        <v>1298551</v>
      </c>
      <c r="K18" s="284"/>
      <c r="L18" s="284" t="s">
        <v>87</v>
      </c>
    </row>
    <row r="19" spans="1:12">
      <c r="A19" s="98">
        <v>9</v>
      </c>
      <c r="B19" s="125"/>
      <c r="C19" s="284" t="s">
        <v>727</v>
      </c>
      <c r="D19" s="562">
        <v>3316108</v>
      </c>
      <c r="E19" s="562">
        <v>-84377847</v>
      </c>
      <c r="F19" s="562">
        <f t="shared" ref="F19:F20" si="3">D19-E19</f>
        <v>87693955</v>
      </c>
      <c r="G19" s="98"/>
      <c r="H19" s="562">
        <v>662186</v>
      </c>
      <c r="I19" s="562">
        <v>-11073512</v>
      </c>
      <c r="J19" s="562">
        <f t="shared" ref="J19:J20" si="4">H19-I19</f>
        <v>11735698</v>
      </c>
      <c r="K19" s="284"/>
      <c r="L19" s="284" t="s">
        <v>87</v>
      </c>
    </row>
    <row r="20" spans="1:12">
      <c r="A20" s="98">
        <v>10</v>
      </c>
      <c r="B20" s="125"/>
      <c r="C20" s="117" t="s">
        <v>3</v>
      </c>
      <c r="D20" s="649">
        <v>2558450</v>
      </c>
      <c r="E20" s="649">
        <v>-63781608</v>
      </c>
      <c r="F20" s="562">
        <f t="shared" si="3"/>
        <v>66340058</v>
      </c>
      <c r="G20" s="98"/>
      <c r="H20" s="649">
        <v>326049</v>
      </c>
      <c r="I20" s="649">
        <v>-11312101</v>
      </c>
      <c r="J20" s="562">
        <f t="shared" si="4"/>
        <v>11638150</v>
      </c>
      <c r="K20" s="284"/>
      <c r="L20" s="284" t="s">
        <v>87</v>
      </c>
    </row>
    <row r="21" spans="1:12">
      <c r="A21" s="98">
        <v>11</v>
      </c>
      <c r="B21" s="125"/>
      <c r="C21" s="738" t="s">
        <v>235</v>
      </c>
      <c r="D21" s="783">
        <f>SUM(D18:D20)</f>
        <v>5874558</v>
      </c>
      <c r="E21" s="783">
        <f t="shared" ref="E21:F21" si="5">SUM(E18:E20)</f>
        <v>-149922537</v>
      </c>
      <c r="F21" s="783">
        <f t="shared" si="5"/>
        <v>155797095</v>
      </c>
      <c r="G21" s="98"/>
      <c r="H21" s="783">
        <f t="shared" ref="H21:J21" si="6">SUM(H18:H20)</f>
        <v>1029063</v>
      </c>
      <c r="I21" s="783">
        <f t="shared" si="6"/>
        <v>-23643336</v>
      </c>
      <c r="J21" s="783">
        <f t="shared" si="6"/>
        <v>24672399</v>
      </c>
      <c r="K21" s="284"/>
      <c r="L21" s="284" t="s">
        <v>1023</v>
      </c>
    </row>
    <row r="22" spans="1:12">
      <c r="A22" s="98"/>
      <c r="B22" s="125"/>
      <c r="C22" s="284"/>
      <c r="D22" s="98"/>
      <c r="E22" s="98"/>
      <c r="F22" s="98"/>
      <c r="G22" s="98"/>
      <c r="H22" s="98"/>
      <c r="I22" s="98"/>
      <c r="J22" s="98"/>
      <c r="K22" s="284"/>
      <c r="L22" s="284"/>
    </row>
    <row r="23" spans="1:12">
      <c r="A23" s="98" t="s">
        <v>752</v>
      </c>
      <c r="B23" s="660" t="s">
        <v>760</v>
      </c>
      <c r="C23" s="284"/>
      <c r="D23" s="284"/>
      <c r="E23" s="284"/>
      <c r="F23" s="284"/>
      <c r="G23" s="284"/>
      <c r="H23" s="284"/>
      <c r="I23" s="284"/>
      <c r="J23" s="284"/>
      <c r="K23" s="284"/>
      <c r="L23" s="284"/>
    </row>
    <row r="24" spans="1:12">
      <c r="A24" s="284"/>
      <c r="B24" s="284"/>
      <c r="C24" s="284"/>
      <c r="D24" s="284"/>
      <c r="E24" s="284"/>
      <c r="F24" s="284"/>
      <c r="G24" s="284"/>
      <c r="H24" s="284"/>
      <c r="I24" s="284"/>
      <c r="J24" s="284"/>
      <c r="K24" s="284"/>
      <c r="L24" s="284"/>
    </row>
    <row r="25" spans="1:12">
      <c r="A25" s="670" t="s">
        <v>10</v>
      </c>
      <c r="B25" s="117"/>
      <c r="C25" s="117"/>
      <c r="D25" s="117"/>
      <c r="E25" s="117"/>
      <c r="F25" s="117"/>
      <c r="G25" s="117"/>
      <c r="H25" s="117"/>
      <c r="I25" s="117"/>
      <c r="J25" s="117"/>
      <c r="K25" s="117"/>
      <c r="L25" s="117"/>
    </row>
    <row r="26" spans="1:12">
      <c r="A26" s="98">
        <v>1</v>
      </c>
      <c r="B26" s="390" t="s">
        <v>1025</v>
      </c>
      <c r="C26" s="390"/>
      <c r="D26" s="390"/>
      <c r="E26" s="390"/>
      <c r="F26" s="390"/>
      <c r="G26" s="390"/>
      <c r="H26" s="390"/>
      <c r="I26" s="390"/>
      <c r="J26" s="390"/>
      <c r="K26" s="390"/>
      <c r="L26" s="390"/>
    </row>
    <row r="27" spans="1:12" ht="27.75" customHeight="1">
      <c r="A27" s="289">
        <v>2</v>
      </c>
      <c r="B27" s="893" t="s">
        <v>1026</v>
      </c>
      <c r="C27" s="893"/>
      <c r="D27" s="893"/>
      <c r="E27" s="893"/>
      <c r="F27" s="893"/>
      <c r="G27" s="893"/>
      <c r="H27" s="893"/>
      <c r="I27" s="893"/>
      <c r="J27" s="893"/>
      <c r="K27" s="893"/>
      <c r="L27" s="893"/>
    </row>
    <row r="28" spans="1:12">
      <c r="A28" s="528" t="s">
        <v>771</v>
      </c>
      <c r="B28" s="390" t="s">
        <v>941</v>
      </c>
      <c r="C28" s="390"/>
      <c r="D28" s="390"/>
      <c r="E28" s="390"/>
      <c r="F28" s="390"/>
      <c r="G28" s="390"/>
      <c r="H28" s="390"/>
      <c r="I28" s="390"/>
      <c r="J28" s="390"/>
      <c r="K28" s="390"/>
      <c r="L28" s="390"/>
    </row>
  </sheetData>
  <mergeCells count="3">
    <mergeCell ref="D8:F8"/>
    <mergeCell ref="H8:J8"/>
    <mergeCell ref="B27:L27"/>
  </mergeCells>
  <pageMargins left="0.5" right="0.5" top="0.5" bottom="0.5" header="0" footer="0"/>
  <pageSetup paperSize="5"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27"/>
  <sheetViews>
    <sheetView view="pageBreakPreview" zoomScale="85" zoomScaleNormal="100" zoomScaleSheetLayoutView="85" workbookViewId="0">
      <selection activeCell="D41" sqref="D41"/>
    </sheetView>
  </sheetViews>
  <sheetFormatPr defaultColWidth="8.88671875" defaultRowHeight="14.25"/>
  <cols>
    <col min="1" max="1" width="4.21875" style="1" customWidth="1"/>
    <col min="2" max="2" width="34.88671875" style="1" customWidth="1"/>
    <col min="3" max="3" width="13.77734375" style="1" customWidth="1"/>
    <col min="4" max="4" width="2.77734375" style="2" customWidth="1"/>
    <col min="5" max="5" width="28.77734375" style="1" customWidth="1"/>
    <col min="6" max="6" width="9.21875" style="1" customWidth="1"/>
    <col min="7" max="16384" width="8.88671875" style="1"/>
  </cols>
  <sheetData>
    <row r="1" spans="1:12" ht="15">
      <c r="A1" s="52" t="s">
        <v>736</v>
      </c>
      <c r="B1" s="164"/>
      <c r="C1" s="264"/>
      <c r="D1" s="264"/>
      <c r="E1" s="224" t="s">
        <v>47</v>
      </c>
      <c r="F1" s="96"/>
      <c r="G1" s="265"/>
      <c r="H1" s="264"/>
      <c r="I1" s="96"/>
      <c r="J1" s="265"/>
      <c r="K1" s="264"/>
    </row>
    <row r="2" spans="1:12" ht="15">
      <c r="A2" s="52" t="s">
        <v>46</v>
      </c>
      <c r="B2" s="164"/>
      <c r="C2" s="264"/>
      <c r="D2" s="264"/>
      <c r="E2" s="116" t="s">
        <v>276</v>
      </c>
      <c r="F2" s="96"/>
      <c r="G2" s="265"/>
      <c r="H2" s="264"/>
      <c r="I2" s="96"/>
      <c r="J2" s="265"/>
      <c r="K2" s="264"/>
    </row>
    <row r="3" spans="1:12" ht="15">
      <c r="A3" s="288" t="str">
        <f>'Exhibit 1a'!A3</f>
        <v>RATE YEAR JUNE 1, 2023 TO MAY 31, 2024</v>
      </c>
      <c r="B3" s="164"/>
      <c r="C3" s="264"/>
      <c r="D3" s="264"/>
      <c r="E3" s="164"/>
      <c r="F3" s="96"/>
      <c r="G3" s="265"/>
      <c r="H3" s="264"/>
      <c r="I3" s="96"/>
      <c r="J3" s="265"/>
      <c r="K3" s="264"/>
      <c r="L3" s="164"/>
    </row>
    <row r="4" spans="1:12" s="285" customFormat="1" ht="15">
      <c r="A4" s="288" t="str">
        <f>'Exhibit 1a'!A4</f>
        <v>ACTUAL ITRR &amp; CHARGES BASED ON ACTUAL CY 2023 VALUES</v>
      </c>
      <c r="B4" s="164"/>
      <c r="C4" s="264"/>
      <c r="D4" s="264"/>
      <c r="E4" s="164"/>
      <c r="F4" s="281"/>
      <c r="G4" s="265"/>
      <c r="H4" s="264"/>
      <c r="I4" s="281"/>
      <c r="J4" s="265"/>
      <c r="K4" s="264"/>
      <c r="L4" s="164"/>
    </row>
    <row r="5" spans="1:12" ht="15">
      <c r="A5" s="324"/>
      <c r="B5" s="248"/>
      <c r="C5" s="90"/>
      <c r="D5" s="85"/>
      <c r="E5" s="171"/>
    </row>
    <row r="6" spans="1:12" ht="15">
      <c r="A6" s="48" t="s">
        <v>275</v>
      </c>
      <c r="B6" s="248"/>
      <c r="C6" s="276" t="s">
        <v>65</v>
      </c>
      <c r="D6" s="85"/>
      <c r="E6" s="171"/>
    </row>
    <row r="7" spans="1:12" ht="15">
      <c r="A7" s="49"/>
      <c r="B7" s="248"/>
      <c r="C7" s="90"/>
      <c r="D7" s="85"/>
      <c r="E7" s="171"/>
    </row>
    <row r="8" spans="1:12" ht="15">
      <c r="A8" s="250" t="s">
        <v>13</v>
      </c>
      <c r="B8" s="275" t="s">
        <v>12</v>
      </c>
      <c r="C8" s="274" t="s">
        <v>11</v>
      </c>
      <c r="D8" s="274"/>
      <c r="E8" s="273" t="s">
        <v>24</v>
      </c>
    </row>
    <row r="9" spans="1:12">
      <c r="A9" s="268"/>
      <c r="B9" s="267"/>
      <c r="C9" s="272"/>
      <c r="D9" s="272"/>
      <c r="E9" s="267"/>
    </row>
    <row r="10" spans="1:12">
      <c r="A10" s="268">
        <v>1</v>
      </c>
      <c r="B10" s="267" t="s">
        <v>309</v>
      </c>
      <c r="C10" s="868">
        <v>14137931.159999998</v>
      </c>
      <c r="D10" s="271"/>
      <c r="E10" s="290" t="s">
        <v>315</v>
      </c>
    </row>
    <row r="11" spans="1:12">
      <c r="A11" s="268">
        <v>2</v>
      </c>
      <c r="B11" s="267" t="s">
        <v>308</v>
      </c>
      <c r="C11" s="868">
        <v>151004.10000000003</v>
      </c>
      <c r="D11" s="271"/>
      <c r="E11" s="290" t="s">
        <v>549</v>
      </c>
    </row>
    <row r="12" spans="1:12">
      <c r="A12" s="268">
        <v>3</v>
      </c>
      <c r="B12" s="498" t="s">
        <v>235</v>
      </c>
      <c r="C12" s="499">
        <f>C10+C11</f>
        <v>14288935.259999998</v>
      </c>
      <c r="D12" s="266"/>
      <c r="E12" s="290" t="s">
        <v>274</v>
      </c>
    </row>
    <row r="13" spans="1:12" s="284" customFormat="1">
      <c r="A13" s="268"/>
      <c r="B13" s="267"/>
      <c r="C13" s="548"/>
      <c r="D13" s="266"/>
      <c r="E13" s="290"/>
    </row>
    <row r="14" spans="1:12">
      <c r="A14" s="268">
        <v>4</v>
      </c>
      <c r="B14" s="267" t="s">
        <v>180</v>
      </c>
      <c r="C14" s="500">
        <f>'Exhibit 6'!D39</f>
        <v>0.21817706870240461</v>
      </c>
      <c r="D14" s="270"/>
      <c r="E14" s="290" t="s">
        <v>716</v>
      </c>
      <c r="F14" s="320"/>
      <c r="G14" s="284"/>
    </row>
    <row r="15" spans="1:12">
      <c r="A15" s="268">
        <v>5</v>
      </c>
      <c r="B15" s="626" t="s">
        <v>273</v>
      </c>
      <c r="C15" s="499">
        <f>C14*C12</f>
        <v>3117518.0099052312</v>
      </c>
      <c r="D15" s="266"/>
      <c r="E15" s="625" t="s">
        <v>272</v>
      </c>
    </row>
    <row r="16" spans="1:12" s="284" customFormat="1">
      <c r="A16" s="268"/>
      <c r="B16" s="627"/>
      <c r="C16" s="548"/>
      <c r="D16" s="266"/>
      <c r="E16" s="625"/>
    </row>
    <row r="17" spans="1:5">
      <c r="A17" s="268">
        <v>6</v>
      </c>
      <c r="B17" s="267" t="s">
        <v>172</v>
      </c>
      <c r="C17" s="500">
        <f>+'Exhibit 6'!D55</f>
        <v>0.32546198739284038</v>
      </c>
      <c r="D17" s="269"/>
      <c r="E17" s="290" t="s">
        <v>717</v>
      </c>
    </row>
    <row r="18" spans="1:5" ht="15.75" thickBot="1">
      <c r="A18" s="268">
        <v>7</v>
      </c>
      <c r="B18" s="501" t="s">
        <v>271</v>
      </c>
      <c r="C18" s="502">
        <f>C17*C15</f>
        <v>1014633.6072367292</v>
      </c>
      <c r="D18" s="266"/>
      <c r="E18" s="290" t="s">
        <v>270</v>
      </c>
    </row>
    <row r="19" spans="1:5" ht="15" thickTop="1">
      <c r="E19" s="2"/>
    </row>
    <row r="20" spans="1:5">
      <c r="E20" s="2"/>
    </row>
    <row r="21" spans="1:5">
      <c r="E21" s="2"/>
    </row>
    <row r="22" spans="1:5">
      <c r="E22" s="2"/>
    </row>
    <row r="23" spans="1:5">
      <c r="E23" s="2"/>
    </row>
    <row r="24" spans="1:5">
      <c r="E24" s="2"/>
    </row>
    <row r="25" spans="1:5">
      <c r="E25" s="2"/>
    </row>
    <row r="26" spans="1:5">
      <c r="E26" s="2"/>
    </row>
    <row r="27" spans="1:5">
      <c r="E27" s="2"/>
    </row>
  </sheetData>
  <pageMargins left="0.5" right="0.5" top="0.5" bottom="0.5" header="0" footer="0"/>
  <pageSetup paperSize="5"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48"/>
  <sheetViews>
    <sheetView view="pageBreakPreview" topLeftCell="A7" zoomScale="85" zoomScaleNormal="100" zoomScaleSheetLayoutView="85" workbookViewId="0">
      <selection activeCell="D41" sqref="D41"/>
    </sheetView>
  </sheetViews>
  <sheetFormatPr defaultColWidth="8.88671875" defaultRowHeight="14.25"/>
  <cols>
    <col min="1" max="1" width="4.21875" style="285" customWidth="1"/>
    <col min="2" max="2" width="21.33203125" style="285" customWidth="1"/>
    <col min="3" max="3" width="8.88671875" style="285"/>
    <col min="4" max="4" width="11.88671875" style="285" customWidth="1"/>
    <col min="5" max="5" width="18.33203125" style="285" customWidth="1"/>
    <col min="6" max="6" width="10.6640625" style="285" customWidth="1"/>
    <col min="7" max="7" width="13.6640625" style="285" customWidth="1"/>
    <col min="8" max="8" width="13.77734375" style="285" customWidth="1"/>
    <col min="9" max="9" width="2" style="285" customWidth="1"/>
    <col min="10" max="10" width="27.77734375" style="285" customWidth="1"/>
    <col min="11" max="16384" width="8.88671875" style="285"/>
  </cols>
  <sheetData>
    <row r="1" spans="1:10" ht="15">
      <c r="A1" s="288" t="s">
        <v>736</v>
      </c>
      <c r="B1" s="359"/>
      <c r="C1" s="359"/>
      <c r="D1" s="359"/>
      <c r="E1" s="372"/>
      <c r="F1" s="372"/>
      <c r="G1" s="372"/>
      <c r="J1" s="116" t="s">
        <v>47</v>
      </c>
    </row>
    <row r="2" spans="1:10" ht="15">
      <c r="A2" s="288" t="s">
        <v>46</v>
      </c>
      <c r="B2" s="372"/>
      <c r="C2" s="372"/>
      <c r="D2" s="372"/>
      <c r="E2" s="372"/>
      <c r="F2" s="372"/>
      <c r="G2" s="372"/>
      <c r="H2" s="372"/>
      <c r="I2" s="372"/>
      <c r="J2" s="116" t="s">
        <v>704</v>
      </c>
    </row>
    <row r="3" spans="1:10" ht="15">
      <c r="A3" s="288" t="str">
        <f>'Exhibit 1a'!A3</f>
        <v>RATE YEAR JUNE 1, 2023 TO MAY 31, 2024</v>
      </c>
      <c r="E3" s="372"/>
      <c r="F3" s="372"/>
      <c r="G3" s="372"/>
      <c r="H3" s="372"/>
      <c r="I3" s="372"/>
    </row>
    <row r="4" spans="1:10" ht="15">
      <c r="A4" s="288" t="str">
        <f>'Exhibit 1a'!A4</f>
        <v>ACTUAL ITRR &amp; CHARGES BASED ON ACTUAL CY 2023 VALUES</v>
      </c>
      <c r="E4" s="372"/>
      <c r="F4" s="372"/>
      <c r="G4" s="372"/>
      <c r="H4" s="372"/>
      <c r="I4" s="372"/>
    </row>
    <row r="5" spans="1:10" ht="15">
      <c r="A5" s="356"/>
      <c r="B5" s="372"/>
      <c r="C5" s="372"/>
      <c r="D5" s="372"/>
      <c r="E5" s="372"/>
      <c r="F5" s="372"/>
      <c r="G5" s="372"/>
      <c r="H5" s="372"/>
      <c r="I5" s="372"/>
    </row>
    <row r="6" spans="1:10" ht="15">
      <c r="A6" s="330" t="s">
        <v>287</v>
      </c>
      <c r="C6" s="364"/>
      <c r="D6" s="360"/>
      <c r="E6" s="360"/>
      <c r="F6" s="360"/>
      <c r="G6" s="333"/>
      <c r="H6" s="365"/>
      <c r="I6" s="365"/>
    </row>
    <row r="7" spans="1:10" ht="15">
      <c r="A7" s="349"/>
      <c r="B7" s="364"/>
      <c r="C7" s="364"/>
      <c r="D7" s="360"/>
      <c r="E7" s="360"/>
      <c r="F7" s="360"/>
      <c r="G7" s="333"/>
      <c r="H7" s="365"/>
      <c r="I7" s="365"/>
    </row>
    <row r="8" spans="1:10" ht="15">
      <c r="A8" s="360"/>
      <c r="B8" s="364"/>
      <c r="C8" s="364"/>
      <c r="D8" s="360" t="s">
        <v>65</v>
      </c>
      <c r="E8" s="360" t="s">
        <v>42</v>
      </c>
      <c r="F8" s="360" t="s">
        <v>64</v>
      </c>
      <c r="G8" s="361" t="s">
        <v>63</v>
      </c>
      <c r="H8" s="362" t="s">
        <v>62</v>
      </c>
      <c r="I8" s="362"/>
      <c r="J8" s="331"/>
    </row>
    <row r="9" spans="1:10" ht="15">
      <c r="A9" s="360"/>
      <c r="B9" s="364"/>
      <c r="C9" s="364"/>
      <c r="D9" s="361" t="s">
        <v>324</v>
      </c>
      <c r="E9" s="361" t="s">
        <v>324</v>
      </c>
      <c r="F9" s="363" t="s">
        <v>286</v>
      </c>
      <c r="G9" s="361" t="s">
        <v>53</v>
      </c>
      <c r="H9" s="332" t="s">
        <v>285</v>
      </c>
      <c r="I9" s="365"/>
      <c r="J9" s="616"/>
    </row>
    <row r="10" spans="1:10" ht="15">
      <c r="A10" s="360"/>
      <c r="B10" s="364"/>
      <c r="C10" s="364"/>
      <c r="D10" s="360"/>
      <c r="E10" s="360"/>
      <c r="F10" s="360"/>
      <c r="G10" s="333"/>
      <c r="H10" s="365"/>
      <c r="I10" s="365"/>
      <c r="J10" s="616"/>
    </row>
    <row r="11" spans="1:10" ht="15">
      <c r="A11" s="360"/>
      <c r="B11" s="334"/>
      <c r="C11" s="334"/>
      <c r="D11" s="841" t="s">
        <v>1045</v>
      </c>
      <c r="E11" s="841" t="s">
        <v>1108</v>
      </c>
      <c r="F11" s="335" t="s">
        <v>550</v>
      </c>
      <c r="G11" s="368" t="s">
        <v>284</v>
      </c>
      <c r="H11" s="336"/>
      <c r="I11" s="336"/>
      <c r="J11" s="71"/>
    </row>
    <row r="12" spans="1:10" ht="30">
      <c r="A12" s="369" t="s">
        <v>13</v>
      </c>
      <c r="B12" s="367" t="s">
        <v>283</v>
      </c>
      <c r="C12" s="367"/>
      <c r="D12" s="337" t="s">
        <v>282</v>
      </c>
      <c r="E12" s="337" t="s">
        <v>282</v>
      </c>
      <c r="F12" s="337" t="s">
        <v>282</v>
      </c>
      <c r="G12" s="370" t="s">
        <v>281</v>
      </c>
      <c r="H12" s="338" t="s">
        <v>280</v>
      </c>
      <c r="I12" s="338"/>
      <c r="J12" s="282" t="s">
        <v>24</v>
      </c>
    </row>
    <row r="13" spans="1:10">
      <c r="A13" s="349"/>
      <c r="D13" s="366"/>
      <c r="E13" s="366"/>
      <c r="F13" s="366"/>
      <c r="G13" s="339"/>
      <c r="H13" s="340"/>
      <c r="I13" s="340"/>
    </row>
    <row r="14" spans="1:10">
      <c r="A14" s="349">
        <v>1</v>
      </c>
      <c r="B14" s="837" t="s">
        <v>1036</v>
      </c>
      <c r="C14" s="838" t="s">
        <v>55</v>
      </c>
      <c r="D14" s="842">
        <v>1.8003002813114292E-2</v>
      </c>
      <c r="E14" s="846">
        <v>2.2373334183768859E-2</v>
      </c>
      <c r="F14" s="844">
        <f>E14-D14</f>
        <v>4.3703313706545677E-3</v>
      </c>
      <c r="G14" s="872">
        <v>13483451.011999991</v>
      </c>
      <c r="H14" s="308">
        <f>F14*G14</f>
        <v>58927.148942427637</v>
      </c>
      <c r="I14" s="381"/>
      <c r="J14" s="894" t="s">
        <v>700</v>
      </c>
    </row>
    <row r="15" spans="1:10">
      <c r="A15" s="349">
        <v>2</v>
      </c>
      <c r="B15" s="839" t="s">
        <v>1037</v>
      </c>
      <c r="C15" s="838" t="s">
        <v>55</v>
      </c>
      <c r="D15" s="842">
        <v>2.213447515753815E-2</v>
      </c>
      <c r="E15" s="846">
        <v>3.6711234639908254E-2</v>
      </c>
      <c r="F15" s="844">
        <f t="shared" ref="F15:F22" si="0">E15-D15</f>
        <v>1.4576759482370104E-2</v>
      </c>
      <c r="G15" s="872">
        <v>6486596.5649999995</v>
      </c>
      <c r="H15" s="308">
        <f t="shared" ref="H15" si="1">F15*G15</f>
        <v>94553.557987173088</v>
      </c>
      <c r="I15" s="381"/>
      <c r="J15" s="894"/>
    </row>
    <row r="16" spans="1:10">
      <c r="A16" s="349">
        <v>3</v>
      </c>
      <c r="B16" s="839" t="s">
        <v>1038</v>
      </c>
      <c r="C16" s="840" t="s">
        <v>54</v>
      </c>
      <c r="D16" s="843">
        <v>7.2066550799807532</v>
      </c>
      <c r="E16" s="847">
        <v>8.1732474199853176</v>
      </c>
      <c r="F16" s="845">
        <f t="shared" si="0"/>
        <v>0.9665923400045644</v>
      </c>
      <c r="G16" s="872">
        <v>16776.439000000002</v>
      </c>
      <c r="H16" s="308">
        <f t="shared" ref="H16:H22" si="2">F16*G16</f>
        <v>16215.977429953837</v>
      </c>
      <c r="I16" s="381"/>
    </row>
    <row r="17" spans="1:10">
      <c r="A17" s="349">
        <v>4</v>
      </c>
      <c r="B17" s="839" t="s">
        <v>1039</v>
      </c>
      <c r="C17" s="840" t="s">
        <v>54</v>
      </c>
      <c r="D17" s="843">
        <v>6.7055621910628949</v>
      </c>
      <c r="E17" s="847">
        <v>6.4128034706445174</v>
      </c>
      <c r="F17" s="845">
        <f t="shared" si="0"/>
        <v>-0.29275872041837747</v>
      </c>
      <c r="G17" s="872">
        <v>3287.6800000000003</v>
      </c>
      <c r="H17" s="308">
        <f t="shared" si="2"/>
        <v>-962.49698994509129</v>
      </c>
      <c r="I17" s="381"/>
    </row>
    <row r="18" spans="1:10">
      <c r="A18" s="349">
        <v>5</v>
      </c>
      <c r="B18" s="839" t="s">
        <v>1040</v>
      </c>
      <c r="C18" s="840" t="s">
        <v>54</v>
      </c>
      <c r="D18" s="843">
        <v>7.9464672264841401</v>
      </c>
      <c r="E18" s="847">
        <v>10.757193867039756</v>
      </c>
      <c r="F18" s="845">
        <f t="shared" si="0"/>
        <v>2.8107266405556164</v>
      </c>
      <c r="G18" s="872">
        <v>1784.3200000000002</v>
      </c>
      <c r="H18" s="308">
        <f t="shared" si="2"/>
        <v>5015.2357592761982</v>
      </c>
      <c r="I18" s="381"/>
    </row>
    <row r="19" spans="1:10">
      <c r="A19" s="349">
        <v>6</v>
      </c>
      <c r="B19" s="839" t="s">
        <v>1041</v>
      </c>
      <c r="C19" s="840" t="s">
        <v>54</v>
      </c>
      <c r="D19" s="843">
        <v>5.2409742818175324</v>
      </c>
      <c r="E19" s="847">
        <v>10.349430901113129</v>
      </c>
      <c r="F19" s="845">
        <f t="shared" si="0"/>
        <v>5.1084566192955965</v>
      </c>
      <c r="G19" s="872">
        <v>4200</v>
      </c>
      <c r="H19" s="308">
        <f t="shared" si="2"/>
        <v>21455.517801041504</v>
      </c>
      <c r="I19" s="381"/>
    </row>
    <row r="20" spans="1:10">
      <c r="A20" s="349">
        <v>7</v>
      </c>
      <c r="B20" s="839" t="s">
        <v>1042</v>
      </c>
      <c r="C20" s="840" t="s">
        <v>54</v>
      </c>
      <c r="D20" s="843">
        <v>7.1646825909277005</v>
      </c>
      <c r="E20" s="847">
        <v>10.429358943253071</v>
      </c>
      <c r="F20" s="845">
        <f t="shared" si="0"/>
        <v>3.2646763523253703</v>
      </c>
      <c r="G20" s="872">
        <v>6539.75</v>
      </c>
      <c r="H20" s="308">
        <f t="shared" si="2"/>
        <v>21350.167175119841</v>
      </c>
      <c r="I20" s="381"/>
    </row>
    <row r="21" spans="1:10">
      <c r="A21" s="349">
        <v>8</v>
      </c>
      <c r="B21" s="839" t="s">
        <v>1043</v>
      </c>
      <c r="C21" s="840" t="s">
        <v>54</v>
      </c>
      <c r="D21" s="843">
        <v>8.4941036564547989</v>
      </c>
      <c r="E21" s="847">
        <v>11.502362061251571</v>
      </c>
      <c r="F21" s="845">
        <f t="shared" si="0"/>
        <v>3.0082584047967718</v>
      </c>
      <c r="G21" s="872">
        <v>16615.599999999999</v>
      </c>
      <c r="H21" s="308">
        <f t="shared" si="2"/>
        <v>49984.018350741237</v>
      </c>
      <c r="I21" s="381"/>
    </row>
    <row r="22" spans="1:10">
      <c r="A22" s="349">
        <v>9</v>
      </c>
      <c r="B22" s="839" t="s">
        <v>1044</v>
      </c>
      <c r="C22" s="838" t="s">
        <v>55</v>
      </c>
      <c r="D22" s="842">
        <v>1.0345456999940068E-2</v>
      </c>
      <c r="E22" s="846">
        <v>8.6538905647543414E-3</v>
      </c>
      <c r="F22" s="844">
        <f t="shared" si="0"/>
        <v>-1.6915664351857262E-3</v>
      </c>
      <c r="G22" s="872">
        <v>192306.53500000003</v>
      </c>
      <c r="H22" s="308">
        <f t="shared" si="2"/>
        <v>-325.29927987286914</v>
      </c>
      <c r="I22" s="381"/>
    </row>
    <row r="23" spans="1:10">
      <c r="A23" s="619">
        <v>10</v>
      </c>
      <c r="B23" s="503" t="s">
        <v>278</v>
      </c>
      <c r="C23" s="503"/>
      <c r="D23" s="504"/>
      <c r="E23" s="503"/>
      <c r="F23" s="505"/>
      <c r="G23" s="505"/>
      <c r="H23" s="506">
        <f>SUM(H14:H22)</f>
        <v>266213.82717591542</v>
      </c>
      <c r="I23" s="341"/>
      <c r="J23" s="285" t="s">
        <v>701</v>
      </c>
    </row>
    <row r="24" spans="1:10">
      <c r="A24" s="619">
        <v>11</v>
      </c>
      <c r="B24" s="350"/>
      <c r="C24" s="350"/>
      <c r="D24" s="372"/>
      <c r="E24" s="350"/>
      <c r="F24" s="342"/>
      <c r="G24" s="342"/>
      <c r="H24" s="371"/>
      <c r="I24" s="371"/>
    </row>
    <row r="25" spans="1:10" ht="15">
      <c r="A25" s="619">
        <v>12</v>
      </c>
      <c r="B25" s="373"/>
      <c r="E25" s="343" t="s">
        <v>65</v>
      </c>
      <c r="F25" s="343" t="s">
        <v>42</v>
      </c>
      <c r="G25" s="455" t="s">
        <v>64</v>
      </c>
      <c r="H25" s="378" t="s">
        <v>369</v>
      </c>
      <c r="I25" s="344"/>
    </row>
    <row r="26" spans="1:10" ht="15">
      <c r="A26" s="619">
        <v>13</v>
      </c>
      <c r="B26" s="373"/>
      <c r="E26" s="345"/>
      <c r="F26" s="343"/>
      <c r="G26" s="343"/>
      <c r="H26" s="344"/>
      <c r="I26" s="344"/>
    </row>
    <row r="27" spans="1:10" ht="15">
      <c r="A27" s="619">
        <v>14</v>
      </c>
      <c r="B27" s="373"/>
      <c r="E27" s="345"/>
      <c r="F27" s="353"/>
      <c r="G27" s="379" t="s">
        <v>261</v>
      </c>
      <c r="H27" s="374"/>
      <c r="I27" s="374"/>
    </row>
    <row r="28" spans="1:10" ht="15">
      <c r="A28" s="620">
        <v>15</v>
      </c>
      <c r="B28" s="346" t="s">
        <v>260</v>
      </c>
      <c r="C28" s="346"/>
      <c r="D28" s="286"/>
      <c r="E28" s="346" t="s">
        <v>259</v>
      </c>
      <c r="F28" s="375" t="s">
        <v>258</v>
      </c>
      <c r="G28" s="611" t="s">
        <v>552</v>
      </c>
      <c r="H28" s="375" t="s">
        <v>235</v>
      </c>
      <c r="I28" s="375"/>
      <c r="J28" s="282" t="s">
        <v>370</v>
      </c>
    </row>
    <row r="29" spans="1:10">
      <c r="A29" s="349">
        <v>16</v>
      </c>
      <c r="B29" s="347" t="s">
        <v>223</v>
      </c>
      <c r="E29" s="871" t="s">
        <v>1059</v>
      </c>
      <c r="F29" s="301">
        <f>H23</f>
        <v>266213.82717591542</v>
      </c>
      <c r="G29" s="873">
        <v>2.7000000000000001E-3</v>
      </c>
      <c r="H29" s="301">
        <f t="shared" ref="H29:H40" si="3">G29*F29</f>
        <v>718.7773333749717</v>
      </c>
      <c r="I29" s="355"/>
      <c r="J29" s="285" t="s">
        <v>702</v>
      </c>
    </row>
    <row r="30" spans="1:10">
      <c r="A30" s="349">
        <v>17</v>
      </c>
      <c r="B30" s="347" t="s">
        <v>221</v>
      </c>
      <c r="E30" s="871" t="s">
        <v>1059</v>
      </c>
      <c r="F30" s="301">
        <f>F29+H29</f>
        <v>266932.60450929037</v>
      </c>
      <c r="G30" s="873">
        <v>3.0999999999999999E-3</v>
      </c>
      <c r="H30" s="301">
        <f t="shared" si="3"/>
        <v>827.49107397880016</v>
      </c>
      <c r="I30" s="355"/>
      <c r="J30" s="285" t="s">
        <v>371</v>
      </c>
    </row>
    <row r="31" spans="1:10">
      <c r="A31" s="349">
        <v>18</v>
      </c>
      <c r="B31" s="347" t="s">
        <v>219</v>
      </c>
      <c r="E31" s="871" t="s">
        <v>1059</v>
      </c>
      <c r="F31" s="301">
        <f>+F30</f>
        <v>266932.60450929037</v>
      </c>
      <c r="G31" s="873">
        <v>3.0999999999999999E-3</v>
      </c>
      <c r="H31" s="301">
        <f t="shared" si="3"/>
        <v>827.49107397880016</v>
      </c>
      <c r="I31" s="355"/>
      <c r="J31" s="285" t="s">
        <v>372</v>
      </c>
    </row>
    <row r="32" spans="1:10">
      <c r="A32" s="349">
        <v>19</v>
      </c>
      <c r="B32" s="347" t="s">
        <v>217</v>
      </c>
      <c r="E32" s="871" t="s">
        <v>1059</v>
      </c>
      <c r="F32" s="301">
        <f>+F31</f>
        <v>266932.60450929037</v>
      </c>
      <c r="G32" s="873">
        <v>3.0000000000000001E-3</v>
      </c>
      <c r="H32" s="301">
        <f t="shared" si="3"/>
        <v>800.79781352787109</v>
      </c>
      <c r="I32" s="355"/>
      <c r="J32" s="285" t="s">
        <v>372</v>
      </c>
    </row>
    <row r="33" spans="1:10">
      <c r="A33" s="349">
        <v>20</v>
      </c>
      <c r="B33" s="347" t="s">
        <v>215</v>
      </c>
      <c r="E33" s="871" t="s">
        <v>1059</v>
      </c>
      <c r="F33" s="301">
        <f>+F32+H30+H31+H32</f>
        <v>269388.38447077578</v>
      </c>
      <c r="G33" s="873">
        <v>4.1999999999999997E-3</v>
      </c>
      <c r="H33" s="301">
        <f t="shared" si="3"/>
        <v>1131.4312147772582</v>
      </c>
      <c r="I33" s="355"/>
      <c r="J33" s="285" t="s">
        <v>373</v>
      </c>
    </row>
    <row r="34" spans="1:10">
      <c r="A34" s="349">
        <v>21</v>
      </c>
      <c r="B34" s="347" t="s">
        <v>213</v>
      </c>
      <c r="E34" s="871" t="s">
        <v>1059</v>
      </c>
      <c r="F34" s="301">
        <f>+F33</f>
        <v>269388.38447077578</v>
      </c>
      <c r="G34" s="873">
        <v>4.0000000000000001E-3</v>
      </c>
      <c r="H34" s="301">
        <f t="shared" si="3"/>
        <v>1077.5535378831032</v>
      </c>
      <c r="I34" s="355"/>
      <c r="J34" s="285" t="s">
        <v>374</v>
      </c>
    </row>
    <row r="35" spans="1:10">
      <c r="A35" s="349">
        <v>22</v>
      </c>
      <c r="B35" s="347" t="s">
        <v>211</v>
      </c>
      <c r="E35" s="871" t="s">
        <v>1059</v>
      </c>
      <c r="F35" s="301">
        <f>+F34</f>
        <v>269388.38447077578</v>
      </c>
      <c r="G35" s="873">
        <v>4.1999999999999997E-3</v>
      </c>
      <c r="H35" s="301">
        <f t="shared" si="3"/>
        <v>1131.4312147772582</v>
      </c>
      <c r="I35" s="355"/>
      <c r="J35" s="285" t="s">
        <v>374</v>
      </c>
    </row>
    <row r="36" spans="1:10">
      <c r="A36" s="349">
        <v>23</v>
      </c>
      <c r="B36" s="347" t="s">
        <v>233</v>
      </c>
      <c r="E36" s="871" t="s">
        <v>1060</v>
      </c>
      <c r="F36" s="301">
        <f>+F35+H33+H34+H35</f>
        <v>272728.80043821345</v>
      </c>
      <c r="G36" s="873">
        <v>5.4000000000000003E-3</v>
      </c>
      <c r="H36" s="301">
        <f t="shared" si="3"/>
        <v>1472.7355223663528</v>
      </c>
      <c r="I36" s="355"/>
      <c r="J36" s="285" t="s">
        <v>375</v>
      </c>
    </row>
    <row r="37" spans="1:10">
      <c r="A37" s="349">
        <v>24</v>
      </c>
      <c r="B37" s="347" t="s">
        <v>231</v>
      </c>
      <c r="E37" s="871" t="s">
        <v>1060</v>
      </c>
      <c r="F37" s="301">
        <f>+F36</f>
        <v>272728.80043821345</v>
      </c>
      <c r="G37" s="873">
        <v>4.7999999999999996E-3</v>
      </c>
      <c r="H37" s="301">
        <f t="shared" si="3"/>
        <v>1309.0982421034244</v>
      </c>
      <c r="I37" s="355"/>
      <c r="J37" s="285" t="s">
        <v>376</v>
      </c>
    </row>
    <row r="38" spans="1:10">
      <c r="A38" s="349">
        <v>25</v>
      </c>
      <c r="B38" s="347" t="s">
        <v>229</v>
      </c>
      <c r="E38" s="871" t="s">
        <v>1060</v>
      </c>
      <c r="F38" s="301">
        <f>+F37</f>
        <v>272728.80043821345</v>
      </c>
      <c r="G38" s="873">
        <v>5.4000000000000003E-3</v>
      </c>
      <c r="H38" s="301">
        <f t="shared" si="3"/>
        <v>1472.7355223663528</v>
      </c>
      <c r="I38" s="355"/>
      <c r="J38" s="285" t="s">
        <v>376</v>
      </c>
    </row>
    <row r="39" spans="1:10">
      <c r="A39" s="349">
        <v>26</v>
      </c>
      <c r="B39" s="347" t="s">
        <v>227</v>
      </c>
      <c r="E39" s="871" t="s">
        <v>1060</v>
      </c>
      <c r="F39" s="301">
        <f>+F38+H36+H37+H38</f>
        <v>276983.36972504959</v>
      </c>
      <c r="G39" s="873">
        <v>6.1999999999999998E-3</v>
      </c>
      <c r="H39" s="301">
        <f t="shared" si="3"/>
        <v>1717.2968922953073</v>
      </c>
      <c r="I39" s="355"/>
      <c r="J39" s="285" t="s">
        <v>377</v>
      </c>
    </row>
    <row r="40" spans="1:10">
      <c r="A40" s="349">
        <v>27</v>
      </c>
      <c r="B40" s="347" t="s">
        <v>225</v>
      </c>
      <c r="E40" s="871" t="s">
        <v>1060</v>
      </c>
      <c r="F40" s="301">
        <f>+F39</f>
        <v>276983.36972504959</v>
      </c>
      <c r="G40" s="873">
        <v>6.4000000000000003E-3</v>
      </c>
      <c r="H40" s="301">
        <f t="shared" si="3"/>
        <v>1772.6935662403175</v>
      </c>
      <c r="I40" s="355"/>
      <c r="J40" s="285" t="s">
        <v>378</v>
      </c>
    </row>
    <row r="41" spans="1:10">
      <c r="A41" s="349">
        <v>28</v>
      </c>
      <c r="B41" s="507" t="s">
        <v>279</v>
      </c>
      <c r="C41" s="497"/>
      <c r="D41" s="507"/>
      <c r="E41" s="508"/>
      <c r="F41" s="507"/>
      <c r="G41" s="507"/>
      <c r="H41" s="476">
        <f>SUM(H29:H40)</f>
        <v>14259.533007669817</v>
      </c>
      <c r="I41" s="355"/>
      <c r="J41" s="285" t="s">
        <v>379</v>
      </c>
    </row>
    <row r="42" spans="1:10">
      <c r="A42" s="349">
        <v>29</v>
      </c>
      <c r="B42" s="351"/>
      <c r="C42" s="351"/>
      <c r="D42" s="351"/>
      <c r="E42" s="376"/>
      <c r="F42" s="348"/>
      <c r="H42" s="380"/>
      <c r="I42" s="380"/>
    </row>
    <row r="43" spans="1:10" ht="15.75" thickBot="1">
      <c r="A43" s="349">
        <v>30</v>
      </c>
      <c r="B43" s="509" t="s">
        <v>278</v>
      </c>
      <c r="C43" s="510"/>
      <c r="D43" s="511"/>
      <c r="E43" s="461"/>
      <c r="F43" s="461"/>
      <c r="G43" s="512"/>
      <c r="H43" s="513">
        <f>H41+H23</f>
        <v>280473.36018358526</v>
      </c>
      <c r="I43" s="355"/>
      <c r="J43" s="285" t="s">
        <v>703</v>
      </c>
    </row>
    <row r="44" spans="1:10" ht="15" thickTop="1">
      <c r="B44" s="345"/>
      <c r="C44" s="345"/>
    </row>
    <row r="45" spans="1:10">
      <c r="A45" s="352" t="s">
        <v>10</v>
      </c>
      <c r="B45" s="286"/>
      <c r="C45" s="286"/>
      <c r="D45" s="286"/>
      <c r="E45" s="286"/>
      <c r="F45" s="286"/>
      <c r="G45" s="286"/>
      <c r="H45" s="286"/>
      <c r="I45" s="286"/>
      <c r="J45" s="286"/>
    </row>
    <row r="46" spans="1:10">
      <c r="A46" s="281">
        <v>1</v>
      </c>
      <c r="B46" s="285" t="s">
        <v>626</v>
      </c>
    </row>
    <row r="47" spans="1:10">
      <c r="A47" s="281">
        <v>2</v>
      </c>
      <c r="B47" s="285" t="s">
        <v>277</v>
      </c>
    </row>
    <row r="48" spans="1:10">
      <c r="A48" s="281">
        <v>3</v>
      </c>
      <c r="B48" s="377" t="s">
        <v>257</v>
      </c>
    </row>
  </sheetData>
  <mergeCells count="1">
    <mergeCell ref="J14:J15"/>
  </mergeCells>
  <pageMargins left="0.5" right="0.5" top="0.5" bottom="0.5" header="0" footer="0"/>
  <pageSetup paperSize="5" scale="77"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25"/>
  <sheetViews>
    <sheetView view="pageBreakPreview" zoomScale="85" zoomScaleNormal="100" zoomScaleSheetLayoutView="85" workbookViewId="0">
      <selection activeCell="D41" sqref="D41"/>
    </sheetView>
  </sheetViews>
  <sheetFormatPr defaultColWidth="8.88671875" defaultRowHeight="14.25"/>
  <cols>
    <col min="1" max="1" width="4.21875" style="285" customWidth="1"/>
    <col min="2" max="2" width="35.21875" style="285" customWidth="1"/>
    <col min="3" max="7" width="19" style="285" customWidth="1"/>
    <col min="8" max="8" width="3" style="285" customWidth="1"/>
    <col min="9" max="9" width="42.44140625" style="285" customWidth="1"/>
    <col min="10" max="10" width="11.77734375" style="285" customWidth="1"/>
    <col min="11" max="11" width="9.6640625" style="285" bestFit="1" customWidth="1"/>
    <col min="12" max="16384" width="8.88671875" style="285"/>
  </cols>
  <sheetData>
    <row r="1" spans="1:11" ht="15">
      <c r="A1" s="288" t="s">
        <v>736</v>
      </c>
      <c r="B1" s="359"/>
      <c r="C1" s="359"/>
      <c r="D1" s="359"/>
      <c r="E1" s="359"/>
      <c r="F1" s="372"/>
      <c r="G1" s="372"/>
      <c r="H1" s="372"/>
      <c r="I1" s="116" t="s">
        <v>47</v>
      </c>
    </row>
    <row r="2" spans="1:11" ht="15">
      <c r="A2" s="288" t="s">
        <v>46</v>
      </c>
      <c r="B2" s="372"/>
      <c r="C2" s="372"/>
      <c r="D2" s="372"/>
      <c r="E2" s="372"/>
      <c r="F2" s="372"/>
      <c r="G2" s="372"/>
      <c r="H2" s="372"/>
      <c r="I2" s="358" t="s">
        <v>705</v>
      </c>
    </row>
    <row r="3" spans="1:11" ht="15">
      <c r="A3" s="288" t="str">
        <f>'Exhibit 1a'!A3</f>
        <v>RATE YEAR JUNE 1, 2023 TO MAY 31, 2024</v>
      </c>
      <c r="F3" s="372"/>
      <c r="G3" s="372"/>
      <c r="H3" s="372"/>
      <c r="I3" s="372"/>
    </row>
    <row r="4" spans="1:11" ht="15">
      <c r="A4" s="288" t="str">
        <f>'Exhibit 1a'!A4</f>
        <v>ACTUAL ITRR &amp; CHARGES BASED ON ACTUAL CY 2023 VALUES</v>
      </c>
      <c r="F4" s="372"/>
      <c r="G4" s="372"/>
      <c r="H4" s="372"/>
      <c r="I4" s="372"/>
    </row>
    <row r="5" spans="1:11" ht="15">
      <c r="A5" s="325"/>
      <c r="F5" s="372"/>
      <c r="G5" s="372"/>
      <c r="H5" s="372"/>
      <c r="I5" s="372"/>
    </row>
    <row r="6" spans="1:11" ht="15">
      <c r="A6" s="330" t="s">
        <v>568</v>
      </c>
      <c r="F6" s="372"/>
      <c r="G6" s="372"/>
      <c r="H6" s="372"/>
      <c r="I6" s="372"/>
    </row>
    <row r="7" spans="1:11" ht="15">
      <c r="A7" s="356"/>
      <c r="B7" s="372"/>
      <c r="C7" s="372"/>
      <c r="D7" s="372"/>
      <c r="E7" s="372"/>
      <c r="F7" s="372"/>
      <c r="G7" s="372"/>
      <c r="H7" s="372"/>
      <c r="I7" s="372"/>
    </row>
    <row r="8" spans="1:11" ht="15">
      <c r="B8" s="364"/>
      <c r="C8" s="360" t="s">
        <v>65</v>
      </c>
      <c r="D8" s="360" t="s">
        <v>42</v>
      </c>
      <c r="E8" s="360" t="s">
        <v>64</v>
      </c>
      <c r="F8" s="360" t="s">
        <v>63</v>
      </c>
      <c r="G8" s="360" t="s">
        <v>62</v>
      </c>
      <c r="H8" s="360"/>
      <c r="I8" s="360"/>
    </row>
    <row r="9" spans="1:11" ht="15">
      <c r="A9" s="360"/>
      <c r="B9" s="364"/>
      <c r="C9" s="364"/>
      <c r="D9" s="360"/>
      <c r="E9" s="360"/>
      <c r="F9" s="360"/>
      <c r="G9" s="360"/>
      <c r="H9" s="360"/>
      <c r="I9" s="360"/>
    </row>
    <row r="10" spans="1:11" ht="15">
      <c r="A10" s="451" t="s">
        <v>13</v>
      </c>
      <c r="B10" s="110" t="s">
        <v>30</v>
      </c>
      <c r="C10" s="451" t="s">
        <v>349</v>
      </c>
      <c r="D10" s="69" t="s">
        <v>347</v>
      </c>
      <c r="E10" s="457" t="s">
        <v>570</v>
      </c>
      <c r="F10" s="457" t="s">
        <v>348</v>
      </c>
      <c r="G10" s="457" t="s">
        <v>352</v>
      </c>
      <c r="H10" s="457"/>
      <c r="I10" s="451" t="s">
        <v>24</v>
      </c>
    </row>
    <row r="12" spans="1:11">
      <c r="A12" s="281">
        <v>1</v>
      </c>
      <c r="B12" s="666" t="s">
        <v>1046</v>
      </c>
      <c r="C12" s="661"/>
      <c r="D12" s="658"/>
      <c r="E12" s="658"/>
      <c r="F12" s="658">
        <v>759856</v>
      </c>
      <c r="G12" s="848" t="s">
        <v>1047</v>
      </c>
      <c r="H12" s="458"/>
      <c r="I12" s="666" t="s">
        <v>1048</v>
      </c>
      <c r="J12" s="454"/>
      <c r="K12" s="551"/>
    </row>
    <row r="13" spans="1:11">
      <c r="A13" s="281">
        <v>2</v>
      </c>
      <c r="B13" s="390"/>
      <c r="C13" s="390"/>
      <c r="D13" s="459"/>
      <c r="E13" s="459"/>
      <c r="F13" s="459"/>
      <c r="G13" s="459"/>
      <c r="H13" s="458"/>
      <c r="I13" s="390"/>
      <c r="J13" s="551"/>
      <c r="K13" s="551"/>
    </row>
    <row r="14" spans="1:11">
      <c r="A14" s="281">
        <v>3</v>
      </c>
      <c r="B14" s="390"/>
      <c r="C14" s="390"/>
      <c r="D14" s="459"/>
      <c r="E14" s="459"/>
      <c r="F14" s="459"/>
      <c r="G14" s="459"/>
      <c r="H14" s="458"/>
      <c r="I14" s="390"/>
      <c r="J14" s="551"/>
      <c r="K14" s="551"/>
    </row>
    <row r="15" spans="1:11">
      <c r="A15" s="281">
        <v>4</v>
      </c>
      <c r="B15" s="390"/>
      <c r="C15" s="390"/>
      <c r="D15" s="459"/>
      <c r="E15" s="459"/>
      <c r="F15" s="459"/>
      <c r="G15" s="459"/>
      <c r="H15" s="458"/>
      <c r="I15" s="390"/>
      <c r="J15" s="551"/>
      <c r="K15" s="551"/>
    </row>
    <row r="16" spans="1:11">
      <c r="A16" s="281">
        <v>5</v>
      </c>
      <c r="B16" s="390"/>
      <c r="C16" s="390"/>
      <c r="D16" s="459"/>
      <c r="E16" s="459"/>
      <c r="F16" s="459"/>
      <c r="G16" s="459"/>
      <c r="H16" s="458"/>
      <c r="I16" s="390"/>
    </row>
    <row r="17" spans="1:9">
      <c r="A17" s="281">
        <v>6</v>
      </c>
      <c r="B17" s="390"/>
      <c r="C17" s="390"/>
      <c r="D17" s="460"/>
      <c r="E17" s="460"/>
      <c r="F17" s="460"/>
      <c r="G17" s="460"/>
      <c r="H17" s="392"/>
      <c r="I17" s="390"/>
    </row>
    <row r="18" spans="1:9">
      <c r="A18" s="281">
        <v>7</v>
      </c>
      <c r="B18" s="390"/>
      <c r="C18" s="390"/>
      <c r="D18" s="460"/>
      <c r="E18" s="460"/>
      <c r="F18" s="460"/>
      <c r="G18" s="460"/>
      <c r="H18" s="392"/>
      <c r="I18" s="390"/>
    </row>
    <row r="19" spans="1:9">
      <c r="A19" s="281">
        <v>8</v>
      </c>
      <c r="B19" s="390"/>
      <c r="C19" s="390"/>
      <c r="D19" s="460"/>
      <c r="E19" s="460"/>
      <c r="F19" s="460"/>
      <c r="G19" s="460"/>
      <c r="H19" s="392"/>
      <c r="I19" s="390"/>
    </row>
    <row r="20" spans="1:9">
      <c r="A20" s="281">
        <v>9</v>
      </c>
      <c r="B20" s="390"/>
      <c r="C20" s="390"/>
      <c r="D20" s="460"/>
      <c r="E20" s="460"/>
      <c r="F20" s="460"/>
      <c r="G20" s="460"/>
      <c r="H20" s="458"/>
      <c r="I20" s="390"/>
    </row>
    <row r="21" spans="1:9" ht="14.45" customHeight="1">
      <c r="A21" s="281">
        <v>10</v>
      </c>
      <c r="B21" s="390"/>
      <c r="C21" s="390"/>
      <c r="D21" s="460"/>
      <c r="E21" s="460"/>
      <c r="F21" s="460"/>
      <c r="G21" s="460"/>
      <c r="I21" s="390"/>
    </row>
    <row r="22" spans="1:9" ht="15.75" thickBot="1">
      <c r="A22" s="281">
        <v>11</v>
      </c>
      <c r="B22" s="461" t="s">
        <v>119</v>
      </c>
      <c r="C22" s="461"/>
      <c r="D22" s="462"/>
      <c r="E22" s="462"/>
      <c r="F22" s="463">
        <f>SUM(F12:F21)</f>
        <v>759856</v>
      </c>
      <c r="G22" s="463">
        <f>SUM(G12:G21)</f>
        <v>0</v>
      </c>
      <c r="H22" s="391"/>
      <c r="I22" s="285" t="s">
        <v>392</v>
      </c>
    </row>
    <row r="23" spans="1:9" ht="15" thickTop="1"/>
    <row r="24" spans="1:9">
      <c r="A24" s="352" t="s">
        <v>10</v>
      </c>
      <c r="B24" s="286"/>
      <c r="C24" s="286"/>
      <c r="D24" s="286"/>
      <c r="E24" s="286"/>
      <c r="F24" s="286"/>
      <c r="G24" s="286"/>
      <c r="H24" s="286"/>
      <c r="I24" s="286"/>
    </row>
    <row r="25" spans="1:9">
      <c r="A25" s="281">
        <v>1</v>
      </c>
      <c r="B25" s="377" t="s">
        <v>257</v>
      </c>
    </row>
  </sheetData>
  <pageMargins left="0.5" right="0.5" top="0.5" bottom="0.5" header="0" footer="0"/>
  <pageSetup paperSize="5" scale="77"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25"/>
  <sheetViews>
    <sheetView view="pageBreakPreview" topLeftCell="A3" zoomScale="85" zoomScaleNormal="100" zoomScaleSheetLayoutView="85" workbookViewId="0">
      <selection activeCell="D41" sqref="D41"/>
    </sheetView>
  </sheetViews>
  <sheetFormatPr defaultColWidth="8.88671875" defaultRowHeight="14.25"/>
  <cols>
    <col min="1" max="1" width="4.21875" style="249" customWidth="1"/>
    <col min="2" max="2" width="35.21875" style="249" customWidth="1"/>
    <col min="3" max="7" width="19" style="249" customWidth="1"/>
    <col min="8" max="8" width="3" style="249" customWidth="1"/>
    <col min="9" max="9" width="44.21875" style="249" customWidth="1"/>
    <col min="10" max="16384" width="8.88671875" style="249"/>
  </cols>
  <sheetData>
    <row r="1" spans="1:9" ht="15">
      <c r="A1" s="464" t="s">
        <v>736</v>
      </c>
      <c r="B1" s="359"/>
      <c r="C1" s="359"/>
      <c r="D1" s="359"/>
      <c r="E1" s="359"/>
      <c r="F1" s="372"/>
      <c r="G1" s="372"/>
      <c r="H1" s="372"/>
      <c r="I1" s="252" t="s">
        <v>47</v>
      </c>
    </row>
    <row r="2" spans="1:9" ht="15">
      <c r="A2" s="464" t="s">
        <v>46</v>
      </c>
      <c r="B2" s="372"/>
      <c r="C2" s="372"/>
      <c r="D2" s="372"/>
      <c r="E2" s="372"/>
      <c r="F2" s="372"/>
      <c r="G2" s="372"/>
      <c r="H2" s="372"/>
      <c r="I2" s="358" t="s">
        <v>706</v>
      </c>
    </row>
    <row r="3" spans="1:9" ht="15">
      <c r="A3" s="288" t="str">
        <f>'Exhibit 1a'!A3</f>
        <v>RATE YEAR JUNE 1, 2023 TO MAY 31, 2024</v>
      </c>
      <c r="F3" s="372"/>
      <c r="G3" s="372"/>
      <c r="H3" s="372"/>
      <c r="I3" s="372"/>
    </row>
    <row r="4" spans="1:9" ht="15">
      <c r="A4" s="288" t="str">
        <f>'Exhibit 1a'!A4</f>
        <v>ACTUAL ITRR &amp; CHARGES BASED ON ACTUAL CY 2023 VALUES</v>
      </c>
      <c r="F4" s="372"/>
      <c r="G4" s="372"/>
      <c r="H4" s="372"/>
      <c r="I4" s="372"/>
    </row>
    <row r="5" spans="1:9" ht="15">
      <c r="A5" s="325"/>
      <c r="F5" s="372"/>
      <c r="G5" s="372"/>
      <c r="H5" s="372"/>
      <c r="I5" s="372"/>
    </row>
    <row r="6" spans="1:9" ht="15">
      <c r="A6" s="330" t="s">
        <v>569</v>
      </c>
      <c r="F6" s="372"/>
      <c r="G6" s="372"/>
      <c r="H6" s="372"/>
      <c r="I6" s="372"/>
    </row>
    <row r="7" spans="1:9" ht="15">
      <c r="A7" s="356"/>
      <c r="B7" s="372"/>
      <c r="C7" s="372"/>
      <c r="D7" s="372"/>
      <c r="E7" s="372"/>
      <c r="F7" s="372"/>
      <c r="G7" s="372"/>
      <c r="H7" s="372"/>
      <c r="I7" s="372"/>
    </row>
    <row r="8" spans="1:9" ht="15">
      <c r="B8" s="364"/>
      <c r="C8" s="360" t="s">
        <v>65</v>
      </c>
      <c r="D8" s="360" t="s">
        <v>42</v>
      </c>
      <c r="E8" s="360" t="s">
        <v>64</v>
      </c>
      <c r="F8" s="360" t="s">
        <v>63</v>
      </c>
      <c r="G8" s="360" t="s">
        <v>62</v>
      </c>
      <c r="H8" s="360"/>
      <c r="I8" s="360"/>
    </row>
    <row r="9" spans="1:9" ht="15">
      <c r="A9" s="360"/>
      <c r="B9" s="364"/>
      <c r="C9" s="364"/>
      <c r="D9" s="360"/>
      <c r="E9" s="360"/>
      <c r="F9" s="360"/>
      <c r="G9" s="360"/>
      <c r="H9" s="360"/>
      <c r="I9" s="360"/>
    </row>
    <row r="10" spans="1:9" ht="15">
      <c r="A10" s="441" t="s">
        <v>13</v>
      </c>
      <c r="B10" s="465" t="s">
        <v>30</v>
      </c>
      <c r="C10" s="441" t="s">
        <v>349</v>
      </c>
      <c r="D10" s="466" t="s">
        <v>347</v>
      </c>
      <c r="E10" s="457" t="s">
        <v>570</v>
      </c>
      <c r="F10" s="467" t="s">
        <v>348</v>
      </c>
      <c r="G10" s="467" t="s">
        <v>352</v>
      </c>
      <c r="H10" s="467"/>
      <c r="I10" s="441" t="s">
        <v>24</v>
      </c>
    </row>
    <row r="12" spans="1:9">
      <c r="A12" s="408">
        <v>1</v>
      </c>
      <c r="B12" s="468" t="s">
        <v>1050</v>
      </c>
      <c r="C12" s="562"/>
      <c r="D12" s="562"/>
      <c r="E12" s="562"/>
      <c r="F12" s="459">
        <v>-117229</v>
      </c>
      <c r="G12" s="562" t="s">
        <v>1035</v>
      </c>
      <c r="H12" s="458"/>
      <c r="I12" s="468" t="s">
        <v>1052</v>
      </c>
    </row>
    <row r="13" spans="1:9">
      <c r="A13" s="408">
        <v>2</v>
      </c>
      <c r="B13" s="468" t="s">
        <v>1051</v>
      </c>
      <c r="C13" s="468"/>
      <c r="D13" s="459"/>
      <c r="E13" s="459"/>
      <c r="F13" s="773">
        <v>-51461</v>
      </c>
      <c r="G13" s="562" t="s">
        <v>1035</v>
      </c>
      <c r="H13" s="458"/>
      <c r="I13" s="468" t="s">
        <v>1053</v>
      </c>
    </row>
    <row r="14" spans="1:9">
      <c r="A14" s="408">
        <v>3</v>
      </c>
      <c r="B14" s="468"/>
      <c r="C14" s="468"/>
      <c r="D14" s="459"/>
      <c r="E14" s="459"/>
      <c r="F14" s="459"/>
      <c r="G14" s="562"/>
      <c r="H14" s="458"/>
      <c r="I14" s="468"/>
    </row>
    <row r="15" spans="1:9">
      <c r="A15" s="408">
        <v>4</v>
      </c>
      <c r="B15" s="468"/>
      <c r="C15" s="468"/>
      <c r="D15" s="459"/>
      <c r="E15" s="459"/>
      <c r="F15" s="459"/>
      <c r="G15" s="459"/>
      <c r="H15" s="458"/>
      <c r="I15" s="468"/>
    </row>
    <row r="16" spans="1:9">
      <c r="A16" s="408">
        <v>5</v>
      </c>
      <c r="B16" s="468"/>
      <c r="C16" s="468"/>
      <c r="D16" s="459"/>
      <c r="E16" s="459"/>
      <c r="F16" s="459"/>
      <c r="G16" s="459"/>
      <c r="H16" s="458"/>
      <c r="I16" s="468"/>
    </row>
    <row r="17" spans="1:9">
      <c r="A17" s="408">
        <v>6</v>
      </c>
      <c r="B17" s="468"/>
      <c r="C17" s="468"/>
      <c r="D17" s="460"/>
      <c r="E17" s="460"/>
      <c r="F17" s="460"/>
      <c r="G17" s="460"/>
      <c r="H17" s="392"/>
      <c r="I17" s="468"/>
    </row>
    <row r="18" spans="1:9">
      <c r="A18" s="408">
        <v>7</v>
      </c>
      <c r="B18" s="468"/>
      <c r="C18" s="468"/>
      <c r="D18" s="460"/>
      <c r="E18" s="460"/>
      <c r="F18" s="460"/>
      <c r="G18" s="460"/>
      <c r="H18" s="392"/>
      <c r="I18" s="468"/>
    </row>
    <row r="19" spans="1:9">
      <c r="A19" s="408">
        <v>8</v>
      </c>
      <c r="B19" s="468"/>
      <c r="C19" s="468"/>
      <c r="D19" s="460"/>
      <c r="E19" s="460"/>
      <c r="F19" s="460"/>
      <c r="G19" s="460"/>
      <c r="H19" s="392"/>
      <c r="I19" s="468"/>
    </row>
    <row r="20" spans="1:9">
      <c r="A20" s="408">
        <v>9</v>
      </c>
      <c r="B20" s="468"/>
      <c r="C20" s="468"/>
      <c r="D20" s="460"/>
      <c r="E20" s="460"/>
      <c r="F20" s="460"/>
      <c r="G20" s="460"/>
      <c r="H20" s="458"/>
      <c r="I20" s="468"/>
    </row>
    <row r="21" spans="1:9" ht="14.45" customHeight="1">
      <c r="A21" s="408">
        <v>10</v>
      </c>
      <c r="B21" s="468"/>
      <c r="C21" s="468"/>
      <c r="D21" s="460"/>
      <c r="E21" s="460"/>
      <c r="F21" s="460"/>
      <c r="G21" s="460"/>
      <c r="I21" s="468"/>
    </row>
    <row r="22" spans="1:9" ht="15.75" thickBot="1">
      <c r="A22" s="408">
        <v>11</v>
      </c>
      <c r="B22" s="469" t="s">
        <v>119</v>
      </c>
      <c r="C22" s="469"/>
      <c r="D22" s="462"/>
      <c r="E22" s="462"/>
      <c r="F22" s="463">
        <f>SUM(F12:F21)</f>
        <v>-168690</v>
      </c>
      <c r="G22" s="463">
        <f>SUM(G12:G21)</f>
        <v>0</v>
      </c>
      <c r="H22" s="391"/>
      <c r="I22" s="285" t="s">
        <v>392</v>
      </c>
    </row>
    <row r="23" spans="1:9" ht="15" thickTop="1"/>
    <row r="24" spans="1:9">
      <c r="A24" s="352" t="s">
        <v>10</v>
      </c>
      <c r="B24" s="440"/>
      <c r="C24" s="440"/>
      <c r="D24" s="440"/>
      <c r="E24" s="440"/>
      <c r="F24" s="440"/>
      <c r="G24" s="440"/>
      <c r="H24" s="440"/>
      <c r="I24" s="440"/>
    </row>
    <row r="25" spans="1:9">
      <c r="A25" s="408">
        <v>1</v>
      </c>
      <c r="B25" s="377" t="s">
        <v>257</v>
      </c>
    </row>
  </sheetData>
  <pageMargins left="0.5" right="0.5" top="0.5" bottom="0.5" header="0" footer="0"/>
  <pageSetup paperSize="5" scale="76" orientation="landscape"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0BF06-0F94-4D94-BD9E-9532E9299D9B}">
  <sheetPr>
    <pageSetUpPr fitToPage="1"/>
  </sheetPr>
  <dimension ref="A1:L38"/>
  <sheetViews>
    <sheetView workbookViewId="0">
      <selection activeCell="D41" sqref="D41"/>
    </sheetView>
  </sheetViews>
  <sheetFormatPr defaultColWidth="6.88671875" defaultRowHeight="14.25"/>
  <cols>
    <col min="1" max="1" width="3.21875" style="696" customWidth="1"/>
    <col min="2" max="2" width="49.6640625" style="720" customWidth="1"/>
    <col min="3" max="7" width="11.21875" style="696" customWidth="1"/>
    <col min="8" max="8" width="14.44140625" style="696" customWidth="1"/>
    <col min="9" max="9" width="1.5546875" style="696" customWidth="1"/>
    <col min="10" max="10" width="53.6640625" style="696" customWidth="1"/>
    <col min="11" max="11" width="6.88671875" style="696"/>
    <col min="12" max="12" width="17.88671875" style="696" customWidth="1"/>
    <col min="13" max="16384" width="6.88671875" style="696"/>
  </cols>
  <sheetData>
    <row r="1" spans="1:12" ht="20.25">
      <c r="A1" s="692" t="s">
        <v>736</v>
      </c>
      <c r="B1" s="693"/>
      <c r="C1" s="694"/>
      <c r="D1" s="694"/>
      <c r="E1" s="694"/>
      <c r="F1" s="694"/>
      <c r="G1" s="694"/>
      <c r="H1" s="694"/>
      <c r="I1" s="694"/>
      <c r="J1" s="695"/>
      <c r="L1" s="697"/>
    </row>
    <row r="2" spans="1:12" ht="15">
      <c r="A2" s="692" t="s">
        <v>46</v>
      </c>
      <c r="B2" s="693"/>
      <c r="C2" s="694"/>
      <c r="D2" s="694"/>
      <c r="E2" s="694"/>
      <c r="F2" s="694"/>
      <c r="G2" s="694"/>
      <c r="H2" s="694"/>
      <c r="I2" s="694"/>
      <c r="J2" s="694"/>
    </row>
    <row r="3" spans="1:12" ht="15">
      <c r="A3" s="692" t="str">
        <f>'Exhibit 1a'!A3</f>
        <v>RATE YEAR JUNE 1, 2023 TO MAY 31, 2024</v>
      </c>
      <c r="B3" s="693"/>
      <c r="C3" s="694"/>
      <c r="D3" s="694"/>
      <c r="E3" s="694"/>
      <c r="F3" s="694"/>
      <c r="G3" s="694"/>
      <c r="H3" s="694"/>
      <c r="I3" s="694"/>
      <c r="J3" s="694"/>
    </row>
    <row r="4" spans="1:12" ht="15">
      <c r="A4" s="692" t="str">
        <f>'Exhibit 1a'!A4</f>
        <v>ACTUAL ITRR &amp; CHARGES BASED ON ACTUAL CY 2023 VALUES</v>
      </c>
      <c r="B4" s="693"/>
      <c r="C4" s="694"/>
      <c r="D4" s="694"/>
      <c r="E4" s="694"/>
      <c r="F4" s="694"/>
      <c r="G4" s="694"/>
      <c r="H4" s="694"/>
      <c r="I4" s="694"/>
      <c r="J4" s="694"/>
    </row>
    <row r="5" spans="1:12" ht="15">
      <c r="A5" s="698"/>
      <c r="B5" s="693"/>
      <c r="C5" s="694"/>
      <c r="D5" s="694"/>
      <c r="E5" s="694"/>
      <c r="F5" s="694"/>
      <c r="G5" s="694"/>
      <c r="H5" s="694"/>
      <c r="I5" s="694"/>
      <c r="J5" s="694"/>
    </row>
    <row r="6" spans="1:12" ht="15">
      <c r="A6" s="108" t="s">
        <v>909</v>
      </c>
      <c r="B6" s="693"/>
      <c r="C6" s="694"/>
      <c r="D6" s="694"/>
      <c r="E6" s="694"/>
      <c r="F6" s="694"/>
      <c r="G6" s="694"/>
      <c r="H6" s="694"/>
      <c r="I6" s="694"/>
      <c r="J6" s="694"/>
    </row>
    <row r="7" spans="1:12" ht="15">
      <c r="A7" s="108"/>
      <c r="B7" s="693"/>
      <c r="C7" s="694"/>
      <c r="D7" s="694"/>
      <c r="E7" s="694"/>
      <c r="F7" s="694"/>
      <c r="G7" s="694"/>
      <c r="H7" s="694"/>
      <c r="I7" s="694"/>
      <c r="J7" s="694"/>
    </row>
    <row r="8" spans="1:12" ht="15">
      <c r="A8" s="108"/>
      <c r="B8" s="693"/>
      <c r="C8" s="699" t="s">
        <v>65</v>
      </c>
      <c r="D8" s="699" t="s">
        <v>42</v>
      </c>
      <c r="E8" s="699" t="s">
        <v>64</v>
      </c>
      <c r="F8" s="699" t="s">
        <v>63</v>
      </c>
      <c r="G8" s="699" t="s">
        <v>62</v>
      </c>
      <c r="H8" s="699" t="s">
        <v>61</v>
      </c>
      <c r="I8" s="694"/>
      <c r="J8" s="694"/>
    </row>
    <row r="9" spans="1:12" ht="15">
      <c r="A9" s="108"/>
      <c r="B9" s="693"/>
      <c r="C9" s="694"/>
      <c r="D9" s="694"/>
      <c r="E9" s="694"/>
      <c r="F9" s="694"/>
      <c r="G9" s="694"/>
      <c r="H9" s="694"/>
      <c r="I9" s="694"/>
      <c r="J9" s="694"/>
    </row>
    <row r="10" spans="1:12" ht="15">
      <c r="A10" s="700"/>
      <c r="B10" s="693"/>
      <c r="C10" s="895">
        <v>2023</v>
      </c>
      <c r="D10" s="896"/>
      <c r="E10" s="896"/>
      <c r="F10" s="896"/>
      <c r="G10" s="896"/>
      <c r="H10" s="896"/>
      <c r="I10" s="694"/>
      <c r="J10" s="694"/>
    </row>
    <row r="11" spans="1:12" ht="45">
      <c r="A11" s="701" t="s">
        <v>13</v>
      </c>
      <c r="B11" s="702" t="s">
        <v>12</v>
      </c>
      <c r="C11" s="702" t="s">
        <v>910</v>
      </c>
      <c r="D11" s="702" t="s">
        <v>911</v>
      </c>
      <c r="E11" s="702" t="s">
        <v>912</v>
      </c>
      <c r="F11" s="702" t="s">
        <v>913</v>
      </c>
      <c r="G11" s="702" t="s">
        <v>914</v>
      </c>
      <c r="H11" s="702" t="s">
        <v>915</v>
      </c>
      <c r="I11" s="699"/>
      <c r="J11" s="701" t="s">
        <v>916</v>
      </c>
    </row>
    <row r="12" spans="1:12" ht="15">
      <c r="A12" s="699"/>
      <c r="B12" s="703"/>
      <c r="C12" s="699"/>
      <c r="D12" s="699"/>
      <c r="E12" s="699"/>
      <c r="F12" s="699"/>
      <c r="G12" s="699"/>
      <c r="H12" s="699"/>
      <c r="I12" s="699"/>
      <c r="J12" s="699"/>
    </row>
    <row r="13" spans="1:12" ht="15">
      <c r="A13" s="704">
        <v>1</v>
      </c>
      <c r="B13" s="705" t="s">
        <v>917</v>
      </c>
      <c r="C13" s="699"/>
      <c r="D13" s="699"/>
      <c r="E13" s="699"/>
      <c r="F13" s="699"/>
      <c r="G13" s="699"/>
      <c r="H13" s="699"/>
      <c r="I13" s="699"/>
      <c r="J13" s="699"/>
    </row>
    <row r="14" spans="1:12">
      <c r="A14" s="704">
        <f t="shared" ref="A14:A19" si="0">A13+1</f>
        <v>2</v>
      </c>
      <c r="B14" s="706" t="s">
        <v>918</v>
      </c>
      <c r="C14" s="869">
        <v>218477.33000000002</v>
      </c>
      <c r="D14" s="869">
        <v>-33850.331316875003</v>
      </c>
      <c r="E14" s="869">
        <v>-38241.725649874999</v>
      </c>
      <c r="F14" s="869">
        <v>-34705</v>
      </c>
      <c r="G14" s="869">
        <v>-40911.357799999998</v>
      </c>
      <c r="H14" s="707">
        <f>-E14+D14</f>
        <v>4391.3943329999965</v>
      </c>
      <c r="I14" s="708"/>
      <c r="J14" s="709" t="s">
        <v>87</v>
      </c>
    </row>
    <row r="15" spans="1:12" ht="28.5">
      <c r="A15" s="704">
        <f t="shared" si="0"/>
        <v>3</v>
      </c>
      <c r="B15" s="706" t="s">
        <v>919</v>
      </c>
      <c r="C15" s="710">
        <f t="shared" ref="C15:H15" si="1">C14*0.8</f>
        <v>174781.86400000003</v>
      </c>
      <c r="D15" s="710">
        <f t="shared" si="1"/>
        <v>-27080.265053500003</v>
      </c>
      <c r="E15" s="710">
        <f t="shared" si="1"/>
        <v>-30593.380519900002</v>
      </c>
      <c r="F15" s="710">
        <f t="shared" si="1"/>
        <v>-27764</v>
      </c>
      <c r="G15" s="710">
        <f t="shared" si="1"/>
        <v>-32729.086240000001</v>
      </c>
      <c r="H15" s="710">
        <f t="shared" si="1"/>
        <v>3513.1154663999973</v>
      </c>
      <c r="I15" s="708"/>
      <c r="J15" s="709" t="s">
        <v>920</v>
      </c>
    </row>
    <row r="16" spans="1:12">
      <c r="A16" s="704">
        <f t="shared" si="0"/>
        <v>4</v>
      </c>
      <c r="B16" s="706"/>
      <c r="C16" s="710"/>
      <c r="D16" s="710"/>
      <c r="E16" s="710"/>
      <c r="F16" s="710"/>
      <c r="G16" s="710"/>
      <c r="H16" s="710"/>
      <c r="I16" s="708"/>
      <c r="J16" s="709"/>
    </row>
    <row r="17" spans="1:11" ht="15">
      <c r="A17" s="704">
        <f t="shared" si="0"/>
        <v>5</v>
      </c>
      <c r="B17" s="705" t="s">
        <v>921</v>
      </c>
      <c r="C17" s="708"/>
      <c r="D17" s="708"/>
      <c r="E17" s="708"/>
      <c r="F17" s="708"/>
      <c r="G17" s="708"/>
      <c r="H17" s="708"/>
      <c r="I17" s="708"/>
      <c r="J17" s="709"/>
    </row>
    <row r="18" spans="1:11">
      <c r="A18" s="704">
        <f t="shared" si="0"/>
        <v>6</v>
      </c>
      <c r="B18" s="706" t="s">
        <v>922</v>
      </c>
      <c r="C18" s="870">
        <v>0</v>
      </c>
      <c r="D18" s="870">
        <v>0</v>
      </c>
      <c r="E18" s="870">
        <v>0</v>
      </c>
      <c r="F18" s="870">
        <v>0</v>
      </c>
      <c r="G18" s="870">
        <v>0</v>
      </c>
      <c r="H18" s="710">
        <f>-E18+D18</f>
        <v>0</v>
      </c>
      <c r="I18" s="708"/>
      <c r="J18" s="709" t="s">
        <v>87</v>
      </c>
      <c r="K18" s="711"/>
    </row>
    <row r="19" spans="1:11" ht="28.5">
      <c r="A19" s="704">
        <f t="shared" si="0"/>
        <v>7</v>
      </c>
      <c r="B19" s="706" t="s">
        <v>923</v>
      </c>
      <c r="C19" s="870">
        <v>0</v>
      </c>
      <c r="D19" s="870">
        <v>0</v>
      </c>
      <c r="E19" s="870">
        <v>0</v>
      </c>
      <c r="F19" s="870">
        <v>0</v>
      </c>
      <c r="G19" s="870">
        <v>0</v>
      </c>
      <c r="H19" s="710">
        <f>-E19+D19</f>
        <v>0</v>
      </c>
      <c r="I19" s="708"/>
      <c r="J19" s="709" t="s">
        <v>87</v>
      </c>
    </row>
    <row r="20" spans="1:11">
      <c r="A20" s="704">
        <v>8</v>
      </c>
      <c r="B20" s="712" t="s">
        <v>235</v>
      </c>
      <c r="C20" s="713">
        <f t="shared" ref="C20:H20" si="2">SUM(C18:C19)</f>
        <v>0</v>
      </c>
      <c r="D20" s="713">
        <f t="shared" si="2"/>
        <v>0</v>
      </c>
      <c r="E20" s="713">
        <f t="shared" si="2"/>
        <v>0</v>
      </c>
      <c r="F20" s="713">
        <f t="shared" si="2"/>
        <v>0</v>
      </c>
      <c r="G20" s="713">
        <f t="shared" si="2"/>
        <v>0</v>
      </c>
      <c r="H20" s="713">
        <f t="shared" si="2"/>
        <v>0</v>
      </c>
      <c r="I20" s="708"/>
      <c r="J20" s="708" t="s">
        <v>924</v>
      </c>
    </row>
    <row r="21" spans="1:11" ht="19.5" customHeight="1">
      <c r="A21" s="704">
        <v>9</v>
      </c>
      <c r="B21" s="705" t="s">
        <v>925</v>
      </c>
      <c r="C21" s="710"/>
      <c r="D21" s="710"/>
      <c r="E21" s="710"/>
      <c r="F21" s="710"/>
      <c r="G21" s="710"/>
      <c r="H21" s="710"/>
      <c r="I21" s="708"/>
      <c r="J21" s="708"/>
    </row>
    <row r="22" spans="1:11" ht="28.5">
      <c r="A22" s="704">
        <v>10</v>
      </c>
      <c r="B22" s="706" t="s">
        <v>926</v>
      </c>
      <c r="C22" s="870">
        <v>0</v>
      </c>
      <c r="D22" s="870">
        <v>0</v>
      </c>
      <c r="E22" s="870">
        <v>0</v>
      </c>
      <c r="F22" s="870">
        <v>0</v>
      </c>
      <c r="G22" s="870">
        <v>0</v>
      </c>
      <c r="H22" s="710">
        <f>-E22+D22</f>
        <v>0</v>
      </c>
      <c r="I22" s="708"/>
      <c r="J22" s="709" t="s">
        <v>927</v>
      </c>
    </row>
    <row r="23" spans="1:11">
      <c r="A23" s="704">
        <v>11</v>
      </c>
      <c r="B23" s="714"/>
      <c r="C23" s="715"/>
      <c r="D23" s="715"/>
      <c r="E23" s="715"/>
      <c r="F23" s="715"/>
      <c r="G23" s="715"/>
      <c r="H23" s="715"/>
      <c r="I23" s="694"/>
      <c r="J23" s="694"/>
    </row>
    <row r="24" spans="1:11" ht="60">
      <c r="A24" s="704">
        <v>12</v>
      </c>
      <c r="B24" s="716" t="s">
        <v>928</v>
      </c>
      <c r="C24" s="717" t="s">
        <v>929</v>
      </c>
      <c r="D24" s="717" t="s">
        <v>930</v>
      </c>
      <c r="E24" s="717" t="s">
        <v>931</v>
      </c>
      <c r="F24" s="668" t="s">
        <v>932</v>
      </c>
      <c r="G24" s="117"/>
      <c r="H24" s="117"/>
      <c r="I24" s="284"/>
      <c r="J24" s="701" t="s">
        <v>916</v>
      </c>
    </row>
    <row r="25" spans="1:11">
      <c r="A25" s="704">
        <v>13</v>
      </c>
      <c r="B25" s="718">
        <v>44896</v>
      </c>
      <c r="C25" s="402">
        <f>D15</f>
        <v>-27080.265053500003</v>
      </c>
      <c r="D25" s="402">
        <f>D22</f>
        <v>0</v>
      </c>
      <c r="E25" s="402">
        <f>D20</f>
        <v>0</v>
      </c>
      <c r="F25" s="402">
        <f>F20+F15+F22</f>
        <v>-27764</v>
      </c>
      <c r="G25" s="284"/>
      <c r="H25" s="284"/>
      <c r="I25" s="284"/>
      <c r="J25" s="284" t="s">
        <v>933</v>
      </c>
    </row>
    <row r="26" spans="1:11">
      <c r="A26" s="704">
        <v>14</v>
      </c>
      <c r="B26" s="718">
        <f>B25+32</f>
        <v>44928</v>
      </c>
      <c r="C26" s="402">
        <f>C25+(C$37-C$25)/12</f>
        <v>-27373.024675700002</v>
      </c>
      <c r="D26" s="402">
        <f>D25+(D$37-D$25)/12</f>
        <v>0</v>
      </c>
      <c r="E26" s="402">
        <f>E25+(E$37-E$25)/12</f>
        <v>0</v>
      </c>
      <c r="F26" s="402">
        <f>F25+(F$37-F$25)/12</f>
        <v>-28177.757186666666</v>
      </c>
      <c r="G26" s="284"/>
      <c r="H26" s="284"/>
      <c r="I26" s="284"/>
      <c r="J26" s="284" t="s">
        <v>934</v>
      </c>
    </row>
    <row r="27" spans="1:11">
      <c r="A27" s="704">
        <v>15</v>
      </c>
      <c r="B27" s="718">
        <f t="shared" ref="B27:B37" si="3">B26+32</f>
        <v>44960</v>
      </c>
      <c r="C27" s="402">
        <f t="shared" ref="C27:F36" si="4">C26+(C$37-C$25)/12</f>
        <v>-27665.784297900002</v>
      </c>
      <c r="D27" s="402">
        <f>D26+(D$37-D$25)/12</f>
        <v>0</v>
      </c>
      <c r="E27" s="402">
        <f>E26+(E$37-E$25)/12</f>
        <v>0</v>
      </c>
      <c r="F27" s="402">
        <f>F26+(F$37-F$25)/12</f>
        <v>-28591.514373333332</v>
      </c>
      <c r="G27" s="284"/>
      <c r="H27" s="284"/>
      <c r="I27" s="284"/>
      <c r="J27" s="284" t="s">
        <v>934</v>
      </c>
    </row>
    <row r="28" spans="1:11">
      <c r="A28" s="704">
        <v>16</v>
      </c>
      <c r="B28" s="718">
        <f t="shared" si="3"/>
        <v>44992</v>
      </c>
      <c r="C28" s="402">
        <f t="shared" si="4"/>
        <v>-27958.543920100001</v>
      </c>
      <c r="D28" s="402">
        <f t="shared" si="4"/>
        <v>0</v>
      </c>
      <c r="E28" s="402">
        <f t="shared" si="4"/>
        <v>0</v>
      </c>
      <c r="F28" s="402">
        <f t="shared" si="4"/>
        <v>-29005.271559999997</v>
      </c>
      <c r="G28" s="284"/>
      <c r="H28" s="284"/>
      <c r="I28" s="284"/>
      <c r="J28" s="284" t="s">
        <v>934</v>
      </c>
    </row>
    <row r="29" spans="1:11">
      <c r="A29" s="704">
        <v>17</v>
      </c>
      <c r="B29" s="718">
        <f t="shared" si="3"/>
        <v>45024</v>
      </c>
      <c r="C29" s="402">
        <f t="shared" si="4"/>
        <v>-28251.3035423</v>
      </c>
      <c r="D29" s="402">
        <f t="shared" si="4"/>
        <v>0</v>
      </c>
      <c r="E29" s="402">
        <f t="shared" si="4"/>
        <v>0</v>
      </c>
      <c r="F29" s="402">
        <f t="shared" si="4"/>
        <v>-29419.028746666663</v>
      </c>
      <c r="G29" s="284"/>
      <c r="H29" s="284"/>
      <c r="I29" s="284"/>
      <c r="J29" s="284" t="s">
        <v>934</v>
      </c>
    </row>
    <row r="30" spans="1:11">
      <c r="A30" s="704">
        <v>18</v>
      </c>
      <c r="B30" s="718">
        <f t="shared" si="3"/>
        <v>45056</v>
      </c>
      <c r="C30" s="402">
        <f t="shared" si="4"/>
        <v>-28544.063164499999</v>
      </c>
      <c r="D30" s="402">
        <f t="shared" si="4"/>
        <v>0</v>
      </c>
      <c r="E30" s="402">
        <f t="shared" si="4"/>
        <v>0</v>
      </c>
      <c r="F30" s="402">
        <f t="shared" si="4"/>
        <v>-29832.785933333329</v>
      </c>
      <c r="G30" s="284"/>
      <c r="H30" s="284"/>
      <c r="I30" s="284"/>
      <c r="J30" s="284" t="s">
        <v>934</v>
      </c>
    </row>
    <row r="31" spans="1:11">
      <c r="A31" s="704">
        <v>19</v>
      </c>
      <c r="B31" s="718">
        <f t="shared" si="3"/>
        <v>45088</v>
      </c>
      <c r="C31" s="402">
        <f t="shared" si="4"/>
        <v>-28836.822786699999</v>
      </c>
      <c r="D31" s="402">
        <f t="shared" si="4"/>
        <v>0</v>
      </c>
      <c r="E31" s="402">
        <f t="shared" si="4"/>
        <v>0</v>
      </c>
      <c r="F31" s="402">
        <f t="shared" si="4"/>
        <v>-30246.543119999995</v>
      </c>
      <c r="G31" s="284"/>
      <c r="H31" s="284"/>
      <c r="I31" s="284"/>
      <c r="J31" s="284" t="s">
        <v>934</v>
      </c>
    </row>
    <row r="32" spans="1:11">
      <c r="A32" s="704">
        <v>20</v>
      </c>
      <c r="B32" s="718">
        <f t="shared" si="3"/>
        <v>45120</v>
      </c>
      <c r="C32" s="402">
        <f t="shared" si="4"/>
        <v>-29129.582408899998</v>
      </c>
      <c r="D32" s="402">
        <f t="shared" si="4"/>
        <v>0</v>
      </c>
      <c r="E32" s="402">
        <f t="shared" si="4"/>
        <v>0</v>
      </c>
      <c r="F32" s="402">
        <f t="shared" si="4"/>
        <v>-30660.300306666661</v>
      </c>
      <c r="G32" s="284"/>
      <c r="H32" s="284"/>
      <c r="I32" s="284"/>
      <c r="J32" s="284" t="s">
        <v>934</v>
      </c>
    </row>
    <row r="33" spans="1:10">
      <c r="A33" s="704">
        <v>21</v>
      </c>
      <c r="B33" s="718">
        <f t="shared" si="3"/>
        <v>45152</v>
      </c>
      <c r="C33" s="402">
        <f t="shared" si="4"/>
        <v>-29422.342031099997</v>
      </c>
      <c r="D33" s="402">
        <f t="shared" si="4"/>
        <v>0</v>
      </c>
      <c r="E33" s="402">
        <f t="shared" si="4"/>
        <v>0</v>
      </c>
      <c r="F33" s="402">
        <f t="shared" si="4"/>
        <v>-31074.057493333326</v>
      </c>
      <c r="G33" s="284"/>
      <c r="H33" s="284"/>
      <c r="I33" s="284"/>
      <c r="J33" s="284" t="s">
        <v>934</v>
      </c>
    </row>
    <row r="34" spans="1:10">
      <c r="A34" s="704">
        <v>22</v>
      </c>
      <c r="B34" s="718">
        <f t="shared" si="3"/>
        <v>45184</v>
      </c>
      <c r="C34" s="402">
        <f t="shared" si="4"/>
        <v>-29715.101653299997</v>
      </c>
      <c r="D34" s="402">
        <f t="shared" si="4"/>
        <v>0</v>
      </c>
      <c r="E34" s="402">
        <f t="shared" si="4"/>
        <v>0</v>
      </c>
      <c r="F34" s="402">
        <f t="shared" si="4"/>
        <v>-31487.814679999992</v>
      </c>
      <c r="G34" s="284"/>
      <c r="H34" s="284"/>
      <c r="I34" s="284"/>
      <c r="J34" s="284" t="s">
        <v>934</v>
      </c>
    </row>
    <row r="35" spans="1:10">
      <c r="A35" s="704">
        <v>23</v>
      </c>
      <c r="B35" s="718">
        <f t="shared" si="3"/>
        <v>45216</v>
      </c>
      <c r="C35" s="402">
        <f t="shared" si="4"/>
        <v>-30007.861275499996</v>
      </c>
      <c r="D35" s="402">
        <f t="shared" si="4"/>
        <v>0</v>
      </c>
      <c r="E35" s="402">
        <f t="shared" si="4"/>
        <v>0</v>
      </c>
      <c r="F35" s="402">
        <f t="shared" si="4"/>
        <v>-31901.571866666658</v>
      </c>
      <c r="G35" s="284"/>
      <c r="H35" s="284"/>
      <c r="I35" s="284"/>
      <c r="J35" s="284" t="s">
        <v>934</v>
      </c>
    </row>
    <row r="36" spans="1:10">
      <c r="A36" s="704">
        <v>24</v>
      </c>
      <c r="B36" s="718">
        <f t="shared" si="3"/>
        <v>45248</v>
      </c>
      <c r="C36" s="402">
        <f t="shared" si="4"/>
        <v>-30300.620897699995</v>
      </c>
      <c r="D36" s="402">
        <f t="shared" si="4"/>
        <v>0</v>
      </c>
      <c r="E36" s="402">
        <f t="shared" si="4"/>
        <v>0</v>
      </c>
      <c r="F36" s="402">
        <f t="shared" si="4"/>
        <v>-32315.329053333324</v>
      </c>
      <c r="G36" s="284"/>
      <c r="H36" s="284"/>
      <c r="I36" s="284"/>
      <c r="J36" s="284" t="s">
        <v>934</v>
      </c>
    </row>
    <row r="37" spans="1:10">
      <c r="A37" s="704">
        <v>25</v>
      </c>
      <c r="B37" s="718">
        <f t="shared" si="3"/>
        <v>45280</v>
      </c>
      <c r="C37" s="402">
        <f>E15</f>
        <v>-30593.380519900002</v>
      </c>
      <c r="D37" s="402">
        <f>E22</f>
        <v>0</v>
      </c>
      <c r="E37" s="402">
        <f>E20</f>
        <v>0</v>
      </c>
      <c r="F37" s="402">
        <f>G20+G15+G22</f>
        <v>-32729.086240000001</v>
      </c>
      <c r="G37" s="284"/>
      <c r="H37" s="284"/>
      <c r="I37" s="284"/>
      <c r="J37" s="284" t="s">
        <v>935</v>
      </c>
    </row>
    <row r="38" spans="1:10">
      <c r="A38" s="284"/>
      <c r="B38" s="719"/>
      <c r="C38" s="719"/>
      <c r="D38" s="284"/>
      <c r="E38" s="284"/>
      <c r="F38" s="284"/>
      <c r="G38" s="284"/>
      <c r="H38" s="284"/>
      <c r="I38" s="284"/>
      <c r="J38" s="284" t="s">
        <v>936</v>
      </c>
    </row>
  </sheetData>
  <mergeCells count="1">
    <mergeCell ref="C10:H10"/>
  </mergeCells>
  <pageMargins left="0.5" right="0.5" top="0.5" bottom="0.5" header="0" footer="0"/>
  <pageSetup paperSize="5" scale="78"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2D2B7-95F5-4658-B95C-D6C1A27F8645}">
  <sheetPr>
    <pageSetUpPr fitToPage="1"/>
  </sheetPr>
  <dimension ref="A1:O20"/>
  <sheetViews>
    <sheetView view="pageBreakPreview" zoomScale="60" zoomScaleNormal="100" workbookViewId="0">
      <selection activeCell="D41" sqref="D41"/>
    </sheetView>
  </sheetViews>
  <sheetFormatPr defaultColWidth="8.88671875" defaultRowHeight="14.25"/>
  <cols>
    <col min="1" max="1" width="3.77734375" style="723" customWidth="1"/>
    <col min="2" max="2" width="16.77734375" style="723" customWidth="1"/>
    <col min="3" max="3" width="12.77734375" style="723" customWidth="1"/>
    <col min="4" max="15" width="9.77734375" style="723" customWidth="1"/>
    <col min="16" max="16384" width="8.88671875" style="723"/>
  </cols>
  <sheetData>
    <row r="1" spans="1:15" ht="15">
      <c r="A1" s="724" t="s">
        <v>736</v>
      </c>
    </row>
    <row r="2" spans="1:15" ht="15">
      <c r="A2" s="724" t="s">
        <v>46</v>
      </c>
    </row>
    <row r="3" spans="1:15" ht="15">
      <c r="A3" s="724" t="str">
        <f>'Exhibit 1a'!A3</f>
        <v>RATE YEAR JUNE 1, 2023 TO MAY 31, 2024</v>
      </c>
    </row>
    <row r="4" spans="1:15" ht="15">
      <c r="A4" s="724" t="str">
        <f>'Exhibit 1a'!A4</f>
        <v>ACTUAL ITRR &amp; CHARGES BASED ON ACTUAL CY 2023 VALUES</v>
      </c>
      <c r="B4" s="725"/>
    </row>
    <row r="5" spans="1:15" ht="15">
      <c r="A5" s="726"/>
      <c r="B5" s="726"/>
    </row>
    <row r="6" spans="1:15">
      <c r="C6" s="727"/>
    </row>
    <row r="7" spans="1:15">
      <c r="A7" s="728" t="s">
        <v>965</v>
      </c>
      <c r="H7" s="729"/>
    </row>
    <row r="8" spans="1:15">
      <c r="A8" s="728"/>
      <c r="B8" s="723" t="s">
        <v>966</v>
      </c>
      <c r="C8" s="727">
        <v>8639859</v>
      </c>
    </row>
    <row r="9" spans="1:15">
      <c r="A9" s="728"/>
      <c r="B9" s="723" t="s">
        <v>967</v>
      </c>
      <c r="C9" s="727">
        <v>6228781.508799999</v>
      </c>
    </row>
    <row r="10" spans="1:15">
      <c r="A10" s="728"/>
      <c r="B10" s="723" t="s">
        <v>734</v>
      </c>
      <c r="C10" s="730">
        <f>C9-C8</f>
        <v>-2411077.491200001</v>
      </c>
    </row>
    <row r="11" spans="1:15" ht="15">
      <c r="B11" s="725"/>
      <c r="C11" s="725"/>
    </row>
    <row r="12" spans="1:15">
      <c r="B12" s="723" t="s">
        <v>968</v>
      </c>
      <c r="C12" s="727">
        <f>C10</f>
        <v>-2411077.491200001</v>
      </c>
      <c r="D12" s="723" t="s">
        <v>969</v>
      </c>
    </row>
    <row r="13" spans="1:15">
      <c r="B13" s="723" t="s">
        <v>970</v>
      </c>
      <c r="C13" s="723" t="s">
        <v>971</v>
      </c>
    </row>
    <row r="15" spans="1:15">
      <c r="C15" s="731" t="s">
        <v>335</v>
      </c>
      <c r="D15" s="731" t="s">
        <v>334</v>
      </c>
      <c r="E15" s="731" t="s">
        <v>336</v>
      </c>
      <c r="F15" s="731" t="s">
        <v>337</v>
      </c>
      <c r="G15" s="731" t="s">
        <v>338</v>
      </c>
      <c r="H15" s="731" t="s">
        <v>225</v>
      </c>
      <c r="I15" s="731" t="s">
        <v>339</v>
      </c>
      <c r="J15" s="731" t="s">
        <v>340</v>
      </c>
      <c r="K15" s="731" t="s">
        <v>341</v>
      </c>
      <c r="L15" s="731" t="s">
        <v>342</v>
      </c>
      <c r="M15" s="731" t="s">
        <v>343</v>
      </c>
      <c r="N15" s="731" t="s">
        <v>344</v>
      </c>
      <c r="O15" s="731" t="s">
        <v>335</v>
      </c>
    </row>
    <row r="16" spans="1:15">
      <c r="C16" s="731">
        <v>2021</v>
      </c>
      <c r="D16" s="731">
        <v>2022</v>
      </c>
      <c r="E16" s="731">
        <v>2022</v>
      </c>
      <c r="F16" s="731">
        <v>2022</v>
      </c>
      <c r="G16" s="731">
        <v>2022</v>
      </c>
      <c r="H16" s="731">
        <v>2022</v>
      </c>
      <c r="I16" s="731">
        <v>2022</v>
      </c>
      <c r="J16" s="731">
        <v>2022</v>
      </c>
      <c r="K16" s="731">
        <v>2022</v>
      </c>
      <c r="L16" s="731">
        <v>2022</v>
      </c>
      <c r="M16" s="731">
        <v>2022</v>
      </c>
      <c r="N16" s="731">
        <v>2022</v>
      </c>
      <c r="O16" s="731">
        <v>2022</v>
      </c>
    </row>
    <row r="17" spans="2:15">
      <c r="C17" s="727">
        <v>159627.73510081926</v>
      </c>
      <c r="D17" s="727">
        <v>159627.73510081926</v>
      </c>
      <c r="E17" s="727">
        <v>159627.73510081926</v>
      </c>
      <c r="F17" s="727">
        <v>159627.73510081926</v>
      </c>
      <c r="G17" s="727">
        <v>159627.73510081926</v>
      </c>
      <c r="H17" s="727">
        <v>159627.73510081926</v>
      </c>
      <c r="I17" s="727">
        <v>159627.73510081926</v>
      </c>
      <c r="J17" s="727">
        <v>159627.73510081926</v>
      </c>
      <c r="K17" s="727">
        <v>159627.73510081926</v>
      </c>
      <c r="L17" s="727">
        <v>159627.73510081926</v>
      </c>
      <c r="M17" s="727">
        <v>159627.73510081926</v>
      </c>
      <c r="N17" s="727">
        <v>159627.73510081926</v>
      </c>
      <c r="O17" s="727">
        <v>159627.73510081926</v>
      </c>
    </row>
    <row r="18" spans="2:15">
      <c r="D18" s="727"/>
      <c r="E18" s="727"/>
      <c r="F18" s="727"/>
      <c r="G18" s="727"/>
      <c r="H18" s="727"/>
      <c r="I18" s="727"/>
      <c r="J18" s="727"/>
      <c r="K18" s="727"/>
      <c r="L18" s="727"/>
      <c r="M18" s="727"/>
      <c r="N18" s="727"/>
      <c r="O18" s="727"/>
    </row>
    <row r="19" spans="2:15">
      <c r="B19" s="723" t="s">
        <v>972</v>
      </c>
      <c r="C19" s="727">
        <f>-(O17-C17)</f>
        <v>0</v>
      </c>
      <c r="D19" s="723" t="s">
        <v>973</v>
      </c>
    </row>
    <row r="20" spans="2:15">
      <c r="B20" s="723" t="s">
        <v>974</v>
      </c>
      <c r="C20" s="727">
        <v>533783</v>
      </c>
      <c r="D20" s="723" t="s">
        <v>975</v>
      </c>
      <c r="K20" s="732"/>
    </row>
  </sheetData>
  <pageMargins left="0.5" right="0.5" top="0.5" bottom="0.5" header="0" footer="0"/>
  <pageSetup paperSize="5" scale="93"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6"/>
  <sheetViews>
    <sheetView view="pageBreakPreview" topLeftCell="A12" zoomScale="90" zoomScaleNormal="85" zoomScaleSheetLayoutView="90" workbookViewId="0">
      <selection activeCell="D41" sqref="D41"/>
    </sheetView>
  </sheetViews>
  <sheetFormatPr defaultColWidth="8.88671875" defaultRowHeight="14.25"/>
  <cols>
    <col min="1" max="1" width="4.77734375" style="1" customWidth="1"/>
    <col min="2" max="2" width="60.88671875" style="1" bestFit="1" customWidth="1"/>
    <col min="3" max="3" width="13.6640625" style="1" customWidth="1"/>
    <col min="4" max="4" width="2.88671875" style="1" customWidth="1"/>
    <col min="5" max="5" width="30.88671875" style="2" bestFit="1" customWidth="1"/>
    <col min="6" max="6" width="11.33203125" style="1" customWidth="1"/>
    <col min="7" max="10" width="11.88671875" style="1" customWidth="1"/>
    <col min="11" max="16384" width="8.88671875" style="1"/>
  </cols>
  <sheetData>
    <row r="1" spans="1:5" ht="15">
      <c r="A1" s="52" t="str">
        <f>'Exhibit 1a'!A1</f>
        <v>VERSANT POWER – MAINE PUBLIC DISTRICT OATT</v>
      </c>
      <c r="B1" s="113"/>
      <c r="C1" s="3"/>
      <c r="D1" s="3"/>
      <c r="E1" s="116" t="s">
        <v>47</v>
      </c>
    </row>
    <row r="2" spans="1:5" ht="15">
      <c r="A2" s="52" t="str">
        <f>'Exhibit 1a'!A2</f>
        <v>ATTACHMENT J FORMULA RATES</v>
      </c>
      <c r="B2" s="113"/>
      <c r="C2" s="3"/>
      <c r="D2" s="3"/>
      <c r="E2" s="115" t="s">
        <v>82</v>
      </c>
    </row>
    <row r="3" spans="1:5" ht="15">
      <c r="A3" s="288" t="str">
        <f>'Exhibit 1a'!A3</f>
        <v>RATE YEAR JUNE 1, 2023 TO MAY 31, 2024</v>
      </c>
      <c r="B3" s="113"/>
      <c r="C3" s="3"/>
      <c r="D3" s="3"/>
      <c r="E3" s="96"/>
    </row>
    <row r="4" spans="1:5" s="285" customFormat="1" ht="15">
      <c r="A4" s="288" t="str">
        <f>'Exhibit 1a'!A4</f>
        <v>ACTUAL ITRR &amp; CHARGES BASED ON ACTUAL CY 2023 VALUES</v>
      </c>
      <c r="B4" s="145"/>
      <c r="C4" s="380"/>
      <c r="D4" s="380"/>
      <c r="E4" s="281"/>
    </row>
    <row r="5" spans="1:5" ht="15">
      <c r="A5" s="324"/>
      <c r="B5" s="48"/>
      <c r="C5" s="114"/>
      <c r="D5" s="114"/>
      <c r="E5" s="41"/>
    </row>
    <row r="6" spans="1:5" ht="15">
      <c r="A6" s="49" t="s">
        <v>81</v>
      </c>
      <c r="B6" s="111"/>
      <c r="C6" s="73" t="s">
        <v>65</v>
      </c>
      <c r="D6" s="112"/>
      <c r="E6" s="111"/>
    </row>
    <row r="7" spans="1:5" ht="15">
      <c r="A7" s="108"/>
      <c r="B7" s="111"/>
      <c r="C7" s="73"/>
      <c r="D7" s="112"/>
      <c r="E7" s="111"/>
    </row>
    <row r="8" spans="1:5" s="108" customFormat="1" ht="15">
      <c r="A8" s="37" t="s">
        <v>13</v>
      </c>
      <c r="B8" s="110" t="s">
        <v>30</v>
      </c>
      <c r="C8" s="69" t="s">
        <v>11</v>
      </c>
      <c r="D8" s="109"/>
      <c r="E8" s="279" t="s">
        <v>24</v>
      </c>
    </row>
    <row r="9" spans="1:5" s="71" customFormat="1" ht="15">
      <c r="A9" s="42"/>
      <c r="B9" s="107"/>
      <c r="C9" s="47"/>
      <c r="D9" s="47"/>
      <c r="E9" s="278"/>
    </row>
    <row r="10" spans="1:5" ht="15.75">
      <c r="A10" s="98">
        <v>1</v>
      </c>
      <c r="B10" s="48" t="s">
        <v>872</v>
      </c>
      <c r="C10" s="284"/>
      <c r="D10" s="284"/>
      <c r="E10" s="681"/>
    </row>
    <row r="11" spans="1:5" ht="15">
      <c r="A11" s="98">
        <v>2</v>
      </c>
      <c r="B11" s="106" t="s">
        <v>80</v>
      </c>
      <c r="C11" s="284"/>
      <c r="D11" s="284"/>
      <c r="E11" s="681"/>
    </row>
    <row r="12" spans="1:5">
      <c r="A12" s="98">
        <v>3</v>
      </c>
      <c r="B12" s="104" t="s">
        <v>4</v>
      </c>
      <c r="C12" s="300">
        <f>'Exhibit 4'!W11</f>
        <v>98588394.747538462</v>
      </c>
      <c r="D12" s="3"/>
      <c r="E12" s="280" t="s">
        <v>380</v>
      </c>
    </row>
    <row r="13" spans="1:5">
      <c r="A13" s="281">
        <v>4</v>
      </c>
      <c r="B13" s="104" t="s">
        <v>248</v>
      </c>
      <c r="C13" s="300">
        <f>'Exhibit 4'!W13</f>
        <v>3479316.0120413238</v>
      </c>
      <c r="D13" s="3"/>
      <c r="E13" s="280" t="s">
        <v>903</v>
      </c>
    </row>
    <row r="14" spans="1:5">
      <c r="A14" s="281">
        <v>5</v>
      </c>
      <c r="B14" s="104" t="s">
        <v>5</v>
      </c>
      <c r="C14" s="300">
        <f>'Exhibit 4'!W15</f>
        <v>1765993.8360348374</v>
      </c>
      <c r="D14" s="3"/>
      <c r="E14" s="280" t="s">
        <v>381</v>
      </c>
    </row>
    <row r="15" spans="1:5" s="284" customFormat="1">
      <c r="A15" s="281">
        <v>6.1</v>
      </c>
      <c r="B15" s="104" t="s">
        <v>504</v>
      </c>
      <c r="C15" s="300">
        <f>'Exhibit 4'!W17</f>
        <v>0</v>
      </c>
      <c r="D15" s="3"/>
      <c r="E15" s="280" t="s">
        <v>898</v>
      </c>
    </row>
    <row r="16" spans="1:5" s="284" customFormat="1">
      <c r="A16" s="281">
        <v>6.2</v>
      </c>
      <c r="B16" s="104" t="s">
        <v>896</v>
      </c>
      <c r="C16" s="300">
        <f>'Exhibit 4'!W19</f>
        <v>-1094359.5071363056</v>
      </c>
      <c r="D16" s="3"/>
      <c r="E16" s="280" t="s">
        <v>897</v>
      </c>
    </row>
    <row r="17" spans="1:5">
      <c r="A17" s="281">
        <v>7</v>
      </c>
      <c r="B17" s="685" t="s">
        <v>873</v>
      </c>
      <c r="C17" s="476">
        <f>SUM(C12:C16)</f>
        <v>102739345.08847833</v>
      </c>
      <c r="D17" s="101"/>
      <c r="E17" s="280" t="s">
        <v>906</v>
      </c>
    </row>
    <row r="18" spans="1:5">
      <c r="A18" s="281">
        <v>8</v>
      </c>
      <c r="B18" s="104"/>
      <c r="C18" s="3"/>
      <c r="D18" s="3"/>
      <c r="E18" s="280"/>
    </row>
    <row r="19" spans="1:5">
      <c r="A19" s="281">
        <v>9</v>
      </c>
      <c r="B19" s="105" t="s">
        <v>79</v>
      </c>
      <c r="C19" s="3"/>
      <c r="D19" s="380"/>
      <c r="E19" s="280"/>
    </row>
    <row r="20" spans="1:5">
      <c r="A20" s="281">
        <v>10</v>
      </c>
      <c r="B20" s="104" t="s">
        <v>4</v>
      </c>
      <c r="C20" s="300">
        <f>'Exhibit 4'!W26</f>
        <v>-12107426.514420172</v>
      </c>
      <c r="D20" s="380"/>
      <c r="E20" s="280" t="s">
        <v>382</v>
      </c>
    </row>
    <row r="21" spans="1:5">
      <c r="A21" s="281">
        <v>11</v>
      </c>
      <c r="B21" s="104" t="s">
        <v>248</v>
      </c>
      <c r="C21" s="300">
        <f>'Exhibit 4'!W27</f>
        <v>-772315.36679894535</v>
      </c>
      <c r="D21" s="380"/>
      <c r="E21" s="280" t="s">
        <v>904</v>
      </c>
    </row>
    <row r="22" spans="1:5" s="284" customFormat="1">
      <c r="A22" s="281">
        <v>12.1</v>
      </c>
      <c r="B22" s="104" t="s">
        <v>635</v>
      </c>
      <c r="C22" s="300">
        <f>'Exhibit 4'!W28</f>
        <v>-344017.74513803358</v>
      </c>
      <c r="D22" s="380"/>
      <c r="E22" s="280" t="s">
        <v>901</v>
      </c>
    </row>
    <row r="23" spans="1:5" s="284" customFormat="1">
      <c r="A23" s="281">
        <v>12.2</v>
      </c>
      <c r="B23" s="104" t="s">
        <v>899</v>
      </c>
      <c r="C23" s="300">
        <f>'Exhibit 4'!W29</f>
        <v>127336.64276030473</v>
      </c>
      <c r="D23" s="380"/>
      <c r="E23" s="280" t="s">
        <v>900</v>
      </c>
    </row>
    <row r="24" spans="1:5">
      <c r="A24" s="281">
        <v>13</v>
      </c>
      <c r="B24" s="685" t="s">
        <v>874</v>
      </c>
      <c r="C24" s="476">
        <f>SUM(C20:C23)</f>
        <v>-13096422.983596846</v>
      </c>
      <c r="D24" s="355"/>
      <c r="E24" s="280" t="s">
        <v>905</v>
      </c>
    </row>
    <row r="25" spans="1:5">
      <c r="A25" s="281">
        <v>14</v>
      </c>
      <c r="B25" s="104"/>
      <c r="C25" s="3"/>
      <c r="D25" s="380"/>
      <c r="E25" s="280"/>
    </row>
    <row r="26" spans="1:5">
      <c r="A26" s="281">
        <v>15</v>
      </c>
      <c r="B26" s="104" t="s">
        <v>620</v>
      </c>
      <c r="C26" s="300">
        <f>'Exhibit 4'!W36</f>
        <v>-7662252.4585324898</v>
      </c>
      <c r="D26" s="380"/>
      <c r="E26" s="280" t="s">
        <v>636</v>
      </c>
    </row>
    <row r="27" spans="1:5">
      <c r="A27" s="281">
        <v>16</v>
      </c>
      <c r="B27" s="104" t="s">
        <v>131</v>
      </c>
      <c r="C27" s="300">
        <f>'Exhibit 4'!W23</f>
        <v>0</v>
      </c>
      <c r="D27" s="380"/>
      <c r="E27" s="280" t="s">
        <v>875</v>
      </c>
    </row>
    <row r="28" spans="1:5">
      <c r="A28" s="281">
        <v>17</v>
      </c>
      <c r="B28" s="17" t="s">
        <v>621</v>
      </c>
      <c r="C28" s="300">
        <f>'Exhibit 4'!W43</f>
        <v>-2910219.6194154238</v>
      </c>
      <c r="D28" s="380"/>
      <c r="E28" s="280" t="s">
        <v>637</v>
      </c>
    </row>
    <row r="29" spans="1:5">
      <c r="A29" s="281">
        <v>18</v>
      </c>
      <c r="B29" s="104" t="s">
        <v>78</v>
      </c>
      <c r="C29" s="300">
        <f>'Exhibit 4'!W55</f>
        <v>249353.74214926944</v>
      </c>
      <c r="D29" s="380"/>
      <c r="E29" s="280" t="s">
        <v>638</v>
      </c>
    </row>
    <row r="30" spans="1:5">
      <c r="A30" s="281">
        <v>19</v>
      </c>
      <c r="B30" s="104" t="s">
        <v>505</v>
      </c>
      <c r="C30" s="300">
        <f>'Exhibit 4'!W50</f>
        <v>721471.49142752949</v>
      </c>
      <c r="D30" s="3"/>
      <c r="E30" s="280" t="s">
        <v>639</v>
      </c>
    </row>
    <row r="31" spans="1:5">
      <c r="A31" s="281">
        <v>20</v>
      </c>
      <c r="B31" s="104" t="s">
        <v>9</v>
      </c>
      <c r="C31" s="300">
        <f>'Exhibit 4'!W45</f>
        <v>81920.297818591629</v>
      </c>
      <c r="D31" s="3"/>
      <c r="E31" s="280" t="s">
        <v>640</v>
      </c>
    </row>
    <row r="32" spans="1:5">
      <c r="A32" s="281">
        <v>21</v>
      </c>
      <c r="B32" s="672" t="s">
        <v>310</v>
      </c>
      <c r="C32" s="476">
        <f>+C17+C24+C26+C27+C28+C29+C30+C31</f>
        <v>80123195.558328941</v>
      </c>
      <c r="D32" s="101"/>
      <c r="E32" s="280" t="s">
        <v>641</v>
      </c>
    </row>
    <row r="33" spans="1:5">
      <c r="A33" s="281">
        <v>22</v>
      </c>
      <c r="B33" s="287" t="s">
        <v>622</v>
      </c>
      <c r="C33" s="613">
        <f>ROUND('Exhibit 3'!J13,4)</f>
        <v>8.72E-2</v>
      </c>
      <c r="D33" s="102"/>
      <c r="E33" s="280" t="s">
        <v>77</v>
      </c>
    </row>
    <row r="34" spans="1:5">
      <c r="A34" s="281">
        <v>23</v>
      </c>
      <c r="B34" s="287"/>
      <c r="C34" s="102"/>
      <c r="D34" s="102"/>
      <c r="E34" s="280"/>
    </row>
    <row r="35" spans="1:5">
      <c r="A35" s="281">
        <v>24</v>
      </c>
      <c r="B35" s="287" t="s">
        <v>76</v>
      </c>
      <c r="C35" s="301">
        <f>C32*C33</f>
        <v>6986742.6526862839</v>
      </c>
      <c r="D35" s="101"/>
      <c r="E35" s="280" t="s">
        <v>642</v>
      </c>
    </row>
    <row r="36" spans="1:5">
      <c r="A36" s="281">
        <v>25</v>
      </c>
      <c r="B36" s="287" t="s">
        <v>876</v>
      </c>
      <c r="C36" s="301">
        <f>SUM('Exhibit 5'!J12:J15)</f>
        <v>2487820.3204435995</v>
      </c>
      <c r="D36" s="101"/>
      <c r="E36" s="280" t="s">
        <v>902</v>
      </c>
    </row>
    <row r="37" spans="1:5" s="284" customFormat="1">
      <c r="A37" s="281">
        <v>26.1</v>
      </c>
      <c r="B37" s="287" t="s">
        <v>811</v>
      </c>
      <c r="C37" s="300">
        <f>'Exhibit 5'!J22</f>
        <v>-251210.97499113766</v>
      </c>
      <c r="D37" s="3"/>
      <c r="E37" s="280" t="s">
        <v>724</v>
      </c>
    </row>
    <row r="38" spans="1:5" s="284" customFormat="1">
      <c r="A38" s="281">
        <v>26.2</v>
      </c>
      <c r="B38" s="287" t="s">
        <v>75</v>
      </c>
      <c r="C38" s="300">
        <f>+'Exhibit 5'!J24</f>
        <v>0</v>
      </c>
      <c r="D38" s="3"/>
      <c r="E38" s="280" t="s">
        <v>298</v>
      </c>
    </row>
    <row r="39" spans="1:5">
      <c r="A39" s="281">
        <v>27</v>
      </c>
      <c r="B39" s="287" t="s">
        <v>74</v>
      </c>
      <c r="C39" s="300">
        <f>+'Exhibit 5'!J26</f>
        <v>1174109.5538163171</v>
      </c>
      <c r="D39" s="3"/>
      <c r="E39" s="280" t="s">
        <v>299</v>
      </c>
    </row>
    <row r="40" spans="1:5">
      <c r="A40" s="281">
        <v>28</v>
      </c>
      <c r="B40" s="287" t="s">
        <v>73</v>
      </c>
      <c r="C40" s="300">
        <f>+'Exhibit 5'!J28</f>
        <v>113498.41039542804</v>
      </c>
      <c r="D40" s="3"/>
      <c r="E40" s="280" t="s">
        <v>300</v>
      </c>
    </row>
    <row r="41" spans="1:5">
      <c r="A41" s="281">
        <v>29</v>
      </c>
      <c r="B41" s="287" t="s">
        <v>72</v>
      </c>
      <c r="C41" s="300">
        <f>+'Exhibit 5'!J33</f>
        <v>901880.78337740991</v>
      </c>
      <c r="D41" s="3"/>
      <c r="E41" s="280" t="s">
        <v>301</v>
      </c>
    </row>
    <row r="42" spans="1:5">
      <c r="A42" s="281">
        <v>30</v>
      </c>
      <c r="B42" s="287" t="s">
        <v>71</v>
      </c>
      <c r="C42" s="300">
        <f>+'Exhibit 5'!J46</f>
        <v>1092949.1538167456</v>
      </c>
      <c r="D42" s="3"/>
      <c r="E42" s="280" t="s">
        <v>314</v>
      </c>
    </row>
    <row r="43" spans="1:5">
      <c r="A43" s="281">
        <v>31</v>
      </c>
      <c r="B43" s="287" t="s">
        <v>693</v>
      </c>
      <c r="C43" s="328">
        <f>-'Exhibit 7'!D30</f>
        <v>-200756</v>
      </c>
      <c r="D43" s="402"/>
      <c r="E43" s="280" t="s">
        <v>698</v>
      </c>
    </row>
    <row r="44" spans="1:5" s="284" customFormat="1">
      <c r="A44" s="281">
        <v>32</v>
      </c>
      <c r="B44" s="287" t="s">
        <v>565</v>
      </c>
      <c r="C44" s="328">
        <f>'WP W''Sale Adjustments'!F22+'WP W''Sale Adjustments'!G22</f>
        <v>759856</v>
      </c>
      <c r="D44" s="3"/>
      <c r="E44" s="287" t="s">
        <v>567</v>
      </c>
    </row>
    <row r="45" spans="1:5" ht="15.75" thickBot="1">
      <c r="A45" s="281">
        <v>33</v>
      </c>
      <c r="B45" s="291" t="s">
        <v>551</v>
      </c>
      <c r="C45" s="683">
        <f>SUM(C35:C44)</f>
        <v>13064889.899544645</v>
      </c>
      <c r="D45" s="99"/>
      <c r="E45" s="280" t="s">
        <v>643</v>
      </c>
    </row>
    <row r="46" spans="1:5" ht="15" thickTop="1"/>
  </sheetData>
  <pageMargins left="0.5" right="0.5" top="0.5" bottom="0.5" header="0" footer="0"/>
  <pageSetup paperSize="5" scale="84"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77"/>
  <sheetViews>
    <sheetView view="pageBreakPreview" zoomScale="90" zoomScaleNormal="85" zoomScaleSheetLayoutView="90" workbookViewId="0">
      <selection activeCell="D41" sqref="D41"/>
    </sheetView>
  </sheetViews>
  <sheetFormatPr defaultColWidth="8.88671875" defaultRowHeight="14.25"/>
  <cols>
    <col min="1" max="1" width="4.21875" style="1" customWidth="1"/>
    <col min="2" max="2" width="2.44140625" style="1" customWidth="1"/>
    <col min="3" max="3" width="2.5546875" style="1" customWidth="1"/>
    <col min="4" max="4" width="2.6640625" style="1" customWidth="1"/>
    <col min="5" max="5" width="2.109375" style="1" customWidth="1"/>
    <col min="6" max="6" width="55.6640625" style="1" customWidth="1"/>
    <col min="7" max="8" width="13.77734375" style="1" customWidth="1"/>
    <col min="9" max="9" width="13.77734375" style="2" customWidth="1"/>
    <col min="10" max="10" width="13.77734375" style="1" customWidth="1"/>
    <col min="11" max="11" width="2.44140625" style="1" customWidth="1"/>
    <col min="12" max="12" width="43.21875" style="285" customWidth="1"/>
    <col min="13" max="16384" width="8.88671875" style="1"/>
  </cols>
  <sheetData>
    <row r="1" spans="1:12" ht="15">
      <c r="A1" s="288" t="s">
        <v>736</v>
      </c>
      <c r="B1" s="145"/>
      <c r="C1" s="380"/>
      <c r="D1" s="380"/>
      <c r="E1" s="116"/>
      <c r="F1" s="285"/>
      <c r="G1" s="122"/>
      <c r="H1" s="122"/>
      <c r="I1" s="122"/>
      <c r="J1" s="123"/>
      <c r="K1" s="133"/>
      <c r="L1" s="116" t="s">
        <v>47</v>
      </c>
    </row>
    <row r="2" spans="1:12" ht="15">
      <c r="A2" s="288" t="s">
        <v>46</v>
      </c>
      <c r="B2" s="145"/>
      <c r="C2" s="380"/>
      <c r="D2" s="380"/>
      <c r="E2" s="115"/>
      <c r="F2" s="285"/>
      <c r="G2" s="122"/>
      <c r="H2" s="122"/>
      <c r="I2" s="122"/>
      <c r="J2" s="123"/>
      <c r="K2" s="133"/>
      <c r="L2" s="115" t="s">
        <v>118</v>
      </c>
    </row>
    <row r="3" spans="1:12" ht="15">
      <c r="A3" s="288" t="str">
        <f>'Exhibit 1a'!A3</f>
        <v>RATE YEAR JUNE 1, 2023 TO MAY 31, 2024</v>
      </c>
      <c r="B3" s="145"/>
      <c r="C3" s="380"/>
      <c r="D3" s="380"/>
      <c r="E3" s="281"/>
      <c r="F3" s="285"/>
      <c r="G3" s="122"/>
      <c r="H3" s="122"/>
      <c r="I3" s="122"/>
      <c r="J3" s="123"/>
      <c r="K3" s="142"/>
      <c r="L3" s="281"/>
    </row>
    <row r="4" spans="1:12" s="285" customFormat="1" ht="15">
      <c r="A4" s="288" t="str">
        <f>'Exhibit 1a'!A4</f>
        <v>ACTUAL ITRR &amp; CHARGES BASED ON ACTUAL CY 2023 VALUES</v>
      </c>
      <c r="B4" s="18"/>
      <c r="C4" s="18"/>
      <c r="D4" s="18"/>
      <c r="E4" s="18"/>
      <c r="F4" s="18"/>
      <c r="G4" s="119"/>
      <c r="H4" s="119"/>
      <c r="I4" s="119"/>
      <c r="J4" s="118"/>
      <c r="K4" s="142"/>
      <c r="L4" s="281"/>
    </row>
    <row r="5" spans="1:12" ht="15">
      <c r="A5" s="327"/>
      <c r="B5" s="283"/>
      <c r="C5" s="283"/>
      <c r="D5" s="283"/>
      <c r="E5" s="283"/>
      <c r="F5" s="283"/>
      <c r="G5" s="119"/>
      <c r="H5" s="119"/>
      <c r="I5" s="119"/>
      <c r="J5" s="123"/>
      <c r="K5" s="142"/>
      <c r="L5" s="281"/>
    </row>
    <row r="6" spans="1:12" ht="15">
      <c r="A6" s="108" t="s">
        <v>117</v>
      </c>
      <c r="B6" s="284"/>
      <c r="C6" s="284"/>
      <c r="D6" s="284"/>
      <c r="E6" s="284"/>
      <c r="F6" s="284"/>
      <c r="G6" s="112" t="s">
        <v>65</v>
      </c>
      <c r="H6" s="112" t="s">
        <v>42</v>
      </c>
      <c r="I6" s="112" t="s">
        <v>64</v>
      </c>
      <c r="J6" s="409" t="s">
        <v>63</v>
      </c>
      <c r="K6" s="112"/>
      <c r="L6" s="281"/>
    </row>
    <row r="7" spans="1:12" ht="14.25" customHeight="1">
      <c r="A7" s="18"/>
      <c r="B7" s="284"/>
      <c r="C7" s="284"/>
      <c r="D7" s="284"/>
      <c r="E7" s="284"/>
      <c r="F7" s="284"/>
      <c r="G7" s="447"/>
      <c r="H7" s="447"/>
      <c r="I7" s="119"/>
      <c r="J7" s="123"/>
      <c r="K7" s="133"/>
      <c r="L7" s="281"/>
    </row>
    <row r="8" spans="1:12" ht="30">
      <c r="A8" s="407" t="s">
        <v>13</v>
      </c>
      <c r="B8" s="139" t="s">
        <v>12</v>
      </c>
      <c r="C8" s="139"/>
      <c r="D8" s="139"/>
      <c r="E8" s="139"/>
      <c r="F8" s="139"/>
      <c r="G8" s="415" t="s">
        <v>325</v>
      </c>
      <c r="H8" s="415" t="s">
        <v>506</v>
      </c>
      <c r="I8" s="416" t="s">
        <v>326</v>
      </c>
      <c r="J8" s="138"/>
      <c r="K8" s="138"/>
      <c r="L8" s="282" t="s">
        <v>24</v>
      </c>
    </row>
    <row r="9" spans="1:12">
      <c r="A9" s="18"/>
      <c r="B9" s="284"/>
      <c r="C9" s="284"/>
      <c r="D9" s="284"/>
      <c r="E9" s="284"/>
      <c r="F9" s="284"/>
      <c r="G9" s="284"/>
      <c r="H9" s="122"/>
      <c r="I9" s="123"/>
      <c r="J9" s="123"/>
      <c r="K9" s="284"/>
      <c r="L9" s="281"/>
    </row>
    <row r="10" spans="1:12">
      <c r="A10" s="97">
        <v>1</v>
      </c>
      <c r="B10" s="284" t="s">
        <v>116</v>
      </c>
      <c r="C10" s="284"/>
      <c r="D10" s="284"/>
      <c r="E10" s="284"/>
      <c r="F10" s="284"/>
      <c r="G10" s="122"/>
      <c r="H10" s="122"/>
      <c r="I10" s="122"/>
      <c r="J10" s="313">
        <f>J30+J38+J51</f>
        <v>6.8259908308530903E-2</v>
      </c>
      <c r="K10" s="133"/>
      <c r="L10" s="280" t="s">
        <v>383</v>
      </c>
    </row>
    <row r="11" spans="1:12">
      <c r="A11" s="97">
        <v>2</v>
      </c>
      <c r="B11" s="284" t="s">
        <v>93</v>
      </c>
      <c r="C11" s="284"/>
      <c r="D11" s="284"/>
      <c r="E11" s="284"/>
      <c r="F11" s="284"/>
      <c r="G11" s="122"/>
      <c r="H11" s="122"/>
      <c r="I11" s="122"/>
      <c r="J11" s="313">
        <f>J61</f>
        <v>1.2884114982077309E-2</v>
      </c>
      <c r="K11" s="354"/>
      <c r="L11" s="280" t="s">
        <v>384</v>
      </c>
    </row>
    <row r="12" spans="1:12">
      <c r="A12" s="97">
        <v>3</v>
      </c>
      <c r="B12" s="284" t="s">
        <v>85</v>
      </c>
      <c r="C12" s="284"/>
      <c r="D12" s="284"/>
      <c r="E12" s="284"/>
      <c r="F12" s="284"/>
      <c r="G12" s="122"/>
      <c r="H12" s="122"/>
      <c r="I12" s="122"/>
      <c r="J12" s="313">
        <f>J72</f>
        <v>6.0160497571177789E-3</v>
      </c>
      <c r="K12" s="354"/>
      <c r="L12" s="280" t="s">
        <v>385</v>
      </c>
    </row>
    <row r="13" spans="1:12" ht="15.75" thickBot="1">
      <c r="A13" s="97">
        <v>4</v>
      </c>
      <c r="B13" s="137" t="s">
        <v>1105</v>
      </c>
      <c r="C13" s="137"/>
      <c r="D13" s="137"/>
      <c r="E13" s="137"/>
      <c r="F13" s="137"/>
      <c r="G13" s="136"/>
      <c r="H13" s="136"/>
      <c r="I13" s="136"/>
      <c r="J13" s="314">
        <f>SUM(J10:J12)</f>
        <v>8.7160073047725994E-2</v>
      </c>
      <c r="K13" s="354"/>
      <c r="L13" s="280" t="s">
        <v>386</v>
      </c>
    </row>
    <row r="14" spans="1:12" ht="15" thickTop="1">
      <c r="A14" s="97">
        <v>5</v>
      </c>
      <c r="B14" s="284"/>
      <c r="C14" s="284"/>
      <c r="D14" s="284"/>
      <c r="E14" s="284"/>
      <c r="F14" s="284"/>
      <c r="G14" s="122"/>
      <c r="H14" s="122"/>
      <c r="I14" s="122"/>
      <c r="J14" s="123"/>
      <c r="K14" s="354"/>
      <c r="L14" s="280"/>
    </row>
    <row r="15" spans="1:12">
      <c r="A15" s="97">
        <v>6</v>
      </c>
      <c r="B15" s="135" t="s">
        <v>104</v>
      </c>
      <c r="C15" s="132"/>
      <c r="D15" s="132"/>
      <c r="E15" s="132"/>
      <c r="F15" s="132"/>
      <c r="G15" s="129"/>
      <c r="H15" s="129"/>
      <c r="I15" s="412"/>
      <c r="J15" s="134"/>
      <c r="K15" s="354"/>
      <c r="L15" s="280"/>
    </row>
    <row r="16" spans="1:12">
      <c r="A16" s="97">
        <v>7</v>
      </c>
      <c r="B16" s="284"/>
      <c r="C16" s="284" t="s">
        <v>115</v>
      </c>
      <c r="D16" s="284"/>
      <c r="E16" s="284"/>
      <c r="F16" s="284"/>
      <c r="G16" s="856">
        <v>460000000</v>
      </c>
      <c r="H16" s="856">
        <v>560000000</v>
      </c>
      <c r="I16" s="429">
        <f>AVERAGE(G16:H16)</f>
        <v>510000000</v>
      </c>
      <c r="J16" s="118"/>
      <c r="K16" s="354"/>
      <c r="L16" s="280" t="s">
        <v>576</v>
      </c>
    </row>
    <row r="17" spans="1:12">
      <c r="A17" s="97">
        <v>8</v>
      </c>
      <c r="B17" s="284"/>
      <c r="C17" s="284" t="s">
        <v>114</v>
      </c>
      <c r="D17" s="284"/>
      <c r="E17" s="284"/>
      <c r="F17" s="284"/>
      <c r="G17" s="856">
        <v>0</v>
      </c>
      <c r="H17" s="856">
        <v>0</v>
      </c>
      <c r="I17" s="133"/>
      <c r="J17" s="118"/>
      <c r="K17" s="354"/>
      <c r="L17" s="280" t="s">
        <v>507</v>
      </c>
    </row>
    <row r="18" spans="1:12">
      <c r="A18" s="97">
        <v>9</v>
      </c>
      <c r="B18" s="284"/>
      <c r="C18" s="284" t="s">
        <v>518</v>
      </c>
      <c r="D18" s="284"/>
      <c r="E18" s="284"/>
      <c r="F18" s="284"/>
      <c r="G18" s="856">
        <v>0</v>
      </c>
      <c r="H18" s="856">
        <v>0</v>
      </c>
      <c r="I18" s="133"/>
      <c r="J18" s="118"/>
      <c r="K18" s="354"/>
      <c r="L18" s="280" t="s">
        <v>508</v>
      </c>
    </row>
    <row r="19" spans="1:12">
      <c r="A19" s="97">
        <v>10</v>
      </c>
      <c r="B19" s="284"/>
      <c r="C19" s="284" t="s">
        <v>519</v>
      </c>
      <c r="D19" s="284"/>
      <c r="E19" s="284"/>
      <c r="F19" s="284"/>
      <c r="G19" s="856">
        <v>-1990153.859999998</v>
      </c>
      <c r="H19" s="856">
        <v>-2306829</v>
      </c>
      <c r="I19" s="133"/>
      <c r="J19" s="118"/>
      <c r="K19" s="354"/>
      <c r="L19" s="280" t="s">
        <v>509</v>
      </c>
    </row>
    <row r="20" spans="1:12">
      <c r="A20" s="97">
        <v>11</v>
      </c>
      <c r="B20" s="284"/>
      <c r="C20" s="284"/>
      <c r="D20" s="284" t="s">
        <v>113</v>
      </c>
      <c r="E20" s="284"/>
      <c r="F20" s="284"/>
      <c r="G20" s="410">
        <f>SUM(G16:G19)</f>
        <v>458009846.13999999</v>
      </c>
      <c r="H20" s="410">
        <f>SUM(H16:H19)</f>
        <v>557693171</v>
      </c>
      <c r="I20" s="410">
        <f>AVERAGE(H20,G20)</f>
        <v>507851508.56999999</v>
      </c>
      <c r="J20" s="118"/>
      <c r="K20" s="354"/>
      <c r="L20" s="280" t="s">
        <v>387</v>
      </c>
    </row>
    <row r="21" spans="1:12">
      <c r="A21" s="97">
        <v>12</v>
      </c>
      <c r="B21" s="284"/>
      <c r="C21" s="284"/>
      <c r="D21" s="284"/>
      <c r="E21" s="284"/>
      <c r="F21" s="284"/>
      <c r="G21" s="133"/>
      <c r="H21" s="133"/>
      <c r="I21" s="133"/>
      <c r="J21" s="118"/>
      <c r="K21" s="354"/>
      <c r="L21" s="280"/>
    </row>
    <row r="22" spans="1:12">
      <c r="A22" s="97">
        <v>13</v>
      </c>
      <c r="B22" s="284"/>
      <c r="C22" s="284" t="s">
        <v>112</v>
      </c>
      <c r="D22" s="284"/>
      <c r="E22" s="284"/>
      <c r="F22" s="284"/>
      <c r="G22" s="133"/>
      <c r="H22" s="856">
        <v>19717213.329999998</v>
      </c>
      <c r="I22" s="133"/>
      <c r="J22" s="118"/>
      <c r="K22" s="354"/>
      <c r="L22" s="280" t="s">
        <v>111</v>
      </c>
    </row>
    <row r="23" spans="1:12">
      <c r="A23" s="97">
        <v>14</v>
      </c>
      <c r="B23" s="284"/>
      <c r="C23" s="284" t="s">
        <v>110</v>
      </c>
      <c r="D23" s="284"/>
      <c r="E23" s="284"/>
      <c r="F23" s="284"/>
      <c r="G23" s="133"/>
      <c r="H23" s="856">
        <v>1629792</v>
      </c>
      <c r="I23" s="133"/>
      <c r="J23" s="118"/>
      <c r="K23" s="354"/>
      <c r="L23" s="280" t="s">
        <v>109</v>
      </c>
    </row>
    <row r="24" spans="1:12">
      <c r="A24" s="97">
        <v>15</v>
      </c>
      <c r="B24" s="284"/>
      <c r="C24" s="284" t="s">
        <v>520</v>
      </c>
      <c r="D24" s="284"/>
      <c r="E24" s="284"/>
      <c r="F24" s="284"/>
      <c r="G24" s="133"/>
      <c r="H24" s="856">
        <v>-738898</v>
      </c>
      <c r="I24" s="133"/>
      <c r="J24" s="118"/>
      <c r="K24" s="354"/>
      <c r="L24" s="280" t="s">
        <v>108</v>
      </c>
    </row>
    <row r="25" spans="1:12">
      <c r="A25" s="97">
        <v>16</v>
      </c>
      <c r="B25" s="284"/>
      <c r="C25" s="284"/>
      <c r="D25" s="284" t="s">
        <v>107</v>
      </c>
      <c r="E25" s="284"/>
      <c r="F25" s="284"/>
      <c r="G25" s="133"/>
      <c r="H25" s="410">
        <f>SUM(H22:H24)</f>
        <v>20608107.329999998</v>
      </c>
      <c r="I25" s="133"/>
      <c r="J25" s="118"/>
      <c r="K25" s="354"/>
      <c r="L25" s="280" t="s">
        <v>388</v>
      </c>
    </row>
    <row r="26" spans="1:12">
      <c r="A26" s="97">
        <v>17</v>
      </c>
      <c r="B26" s="284"/>
      <c r="C26" s="284"/>
      <c r="D26" s="284"/>
      <c r="E26" s="284"/>
      <c r="F26" s="284"/>
      <c r="G26" s="133"/>
      <c r="H26" s="133"/>
      <c r="I26" s="133"/>
      <c r="J26" s="118"/>
      <c r="K26" s="354"/>
      <c r="L26" s="280"/>
    </row>
    <row r="27" spans="1:12">
      <c r="A27" s="97">
        <v>18</v>
      </c>
      <c r="B27" s="284"/>
      <c r="C27" s="284" t="s">
        <v>739</v>
      </c>
      <c r="D27" s="284"/>
      <c r="E27" s="284"/>
      <c r="F27" s="284"/>
      <c r="G27" s="119"/>
      <c r="H27" s="119"/>
      <c r="I27" s="316">
        <f>+I16+I33+I46</f>
        <v>1019250714.3327147</v>
      </c>
      <c r="J27" s="118"/>
      <c r="K27" s="354"/>
      <c r="L27" s="280" t="s">
        <v>389</v>
      </c>
    </row>
    <row r="28" spans="1:12">
      <c r="A28" s="97">
        <v>19</v>
      </c>
      <c r="B28" s="284"/>
      <c r="C28" s="284" t="s">
        <v>106</v>
      </c>
      <c r="D28" s="284"/>
      <c r="E28" s="284"/>
      <c r="F28" s="284"/>
      <c r="G28" s="119"/>
      <c r="H28" s="119"/>
      <c r="I28" s="119"/>
      <c r="J28" s="313">
        <f>I16/I27</f>
        <v>0.50036756690809669</v>
      </c>
      <c r="K28" s="354"/>
      <c r="L28" s="280" t="s">
        <v>327</v>
      </c>
    </row>
    <row r="29" spans="1:12">
      <c r="A29" s="97">
        <v>20</v>
      </c>
      <c r="B29" s="284"/>
      <c r="C29" s="284" t="s">
        <v>105</v>
      </c>
      <c r="D29" s="284"/>
      <c r="E29" s="284"/>
      <c r="F29" s="284"/>
      <c r="G29" s="119"/>
      <c r="H29" s="119"/>
      <c r="I29" s="119"/>
      <c r="J29" s="313">
        <f>H25/I20</f>
        <v>4.0579001897676686E-2</v>
      </c>
      <c r="K29" s="354"/>
      <c r="L29" s="280" t="s">
        <v>328</v>
      </c>
    </row>
    <row r="30" spans="1:12">
      <c r="A30" s="97">
        <v>21</v>
      </c>
      <c r="B30" s="121" t="s">
        <v>104</v>
      </c>
      <c r="C30" s="121"/>
      <c r="D30" s="121"/>
      <c r="E30" s="121"/>
      <c r="F30" s="121"/>
      <c r="G30" s="126"/>
      <c r="H30" s="126"/>
      <c r="I30" s="126"/>
      <c r="J30" s="317">
        <f>J29*J28</f>
        <v>2.0304416447099523E-2</v>
      </c>
      <c r="K30" s="354"/>
      <c r="L30" s="280" t="s">
        <v>510</v>
      </c>
    </row>
    <row r="31" spans="1:12">
      <c r="A31" s="97">
        <v>22</v>
      </c>
      <c r="B31" s="284"/>
      <c r="C31" s="284"/>
      <c r="D31" s="284"/>
      <c r="E31" s="284"/>
      <c r="F31" s="284"/>
      <c r="G31" s="119"/>
      <c r="H31" s="119"/>
      <c r="I31" s="119"/>
      <c r="J31" s="118"/>
      <c r="K31" s="354"/>
      <c r="L31" s="280"/>
    </row>
    <row r="32" spans="1:12">
      <c r="A32" s="97">
        <v>23</v>
      </c>
      <c r="B32" s="125" t="s">
        <v>100</v>
      </c>
      <c r="C32" s="284"/>
      <c r="D32" s="284"/>
      <c r="E32" s="284"/>
      <c r="F32" s="284"/>
      <c r="G32" s="119"/>
      <c r="H32" s="119"/>
      <c r="I32" s="119"/>
      <c r="J32" s="118"/>
      <c r="K32" s="354"/>
      <c r="L32" s="280"/>
    </row>
    <row r="33" spans="1:12">
      <c r="A33" s="97">
        <v>24</v>
      </c>
      <c r="B33" s="284"/>
      <c r="C33" s="284" t="s">
        <v>103</v>
      </c>
      <c r="D33" s="284"/>
      <c r="E33" s="284"/>
      <c r="F33" s="284"/>
      <c r="G33" s="856">
        <v>363065</v>
      </c>
      <c r="H33" s="856">
        <v>363065</v>
      </c>
      <c r="I33" s="429">
        <f>AVERAGE(G33:H33)</f>
        <v>363065</v>
      </c>
      <c r="J33" s="118"/>
      <c r="K33" s="354"/>
      <c r="L33" s="280" t="s">
        <v>513</v>
      </c>
    </row>
    <row r="34" spans="1:12">
      <c r="A34" s="97">
        <v>25</v>
      </c>
      <c r="B34" s="284"/>
      <c r="C34" s="285" t="s">
        <v>694</v>
      </c>
      <c r="D34" s="285"/>
      <c r="E34" s="285"/>
      <c r="F34" s="285"/>
      <c r="G34" s="133"/>
      <c r="H34" s="856">
        <v>25455</v>
      </c>
      <c r="I34" s="133"/>
      <c r="J34" s="118"/>
      <c r="K34" s="354"/>
      <c r="L34" s="280" t="s">
        <v>512</v>
      </c>
    </row>
    <row r="35" spans="1:12">
      <c r="A35" s="97">
        <v>26</v>
      </c>
      <c r="B35" s="284"/>
      <c r="C35" s="284" t="s">
        <v>739</v>
      </c>
      <c r="D35" s="284"/>
      <c r="E35" s="284"/>
      <c r="F35" s="284"/>
      <c r="G35" s="119"/>
      <c r="H35" s="119"/>
      <c r="I35" s="316">
        <f>+I27</f>
        <v>1019250714.3327147</v>
      </c>
      <c r="J35" s="118"/>
      <c r="K35" s="354"/>
      <c r="L35" s="280" t="s">
        <v>389</v>
      </c>
    </row>
    <row r="36" spans="1:12">
      <c r="A36" s="97">
        <v>27</v>
      </c>
      <c r="B36" s="284"/>
      <c r="C36" s="284" t="s">
        <v>102</v>
      </c>
      <c r="D36" s="284"/>
      <c r="E36" s="284"/>
      <c r="F36" s="284"/>
      <c r="G36" s="119"/>
      <c r="H36" s="119"/>
      <c r="I36" s="119"/>
      <c r="J36" s="313">
        <f>I33/I35</f>
        <v>3.5620774643036889E-4</v>
      </c>
      <c r="K36" s="354"/>
      <c r="L36" s="280" t="s">
        <v>329</v>
      </c>
    </row>
    <row r="37" spans="1:12">
      <c r="A37" s="97">
        <v>28</v>
      </c>
      <c r="B37" s="284"/>
      <c r="C37" s="284" t="s">
        <v>101</v>
      </c>
      <c r="D37" s="284"/>
      <c r="E37" s="284"/>
      <c r="F37" s="284"/>
      <c r="G37" s="119"/>
      <c r="H37" s="119"/>
      <c r="I37" s="119"/>
      <c r="J37" s="318">
        <f>H34/I33</f>
        <v>7.0111412556980154E-2</v>
      </c>
      <c r="K37" s="354"/>
      <c r="L37" s="280" t="s">
        <v>330</v>
      </c>
    </row>
    <row r="38" spans="1:12">
      <c r="A38" s="97">
        <v>29</v>
      </c>
      <c r="B38" s="121" t="s">
        <v>100</v>
      </c>
      <c r="C38" s="121"/>
      <c r="D38" s="121"/>
      <c r="E38" s="121"/>
      <c r="F38" s="121"/>
      <c r="G38" s="126"/>
      <c r="H38" s="126"/>
      <c r="I38" s="126"/>
      <c r="J38" s="317">
        <f>J37*J36</f>
        <v>2.497422826597177E-5</v>
      </c>
      <c r="K38" s="354"/>
      <c r="L38" s="280" t="s">
        <v>511</v>
      </c>
    </row>
    <row r="39" spans="1:12">
      <c r="A39" s="97">
        <v>30</v>
      </c>
      <c r="B39" s="284"/>
      <c r="C39" s="132"/>
      <c r="D39" s="132"/>
      <c r="E39" s="132"/>
      <c r="F39" s="132"/>
      <c r="G39" s="129"/>
      <c r="H39" s="129"/>
      <c r="I39" s="129"/>
      <c r="J39" s="131"/>
      <c r="K39" s="354"/>
      <c r="L39" s="280"/>
    </row>
    <row r="40" spans="1:12">
      <c r="A40" s="97">
        <v>31</v>
      </c>
      <c r="B40" s="125" t="s">
        <v>96</v>
      </c>
      <c r="C40" s="284"/>
      <c r="D40" s="284"/>
      <c r="E40" s="284"/>
      <c r="F40" s="284"/>
      <c r="G40" s="119"/>
      <c r="H40" s="119"/>
      <c r="I40" s="119"/>
      <c r="J40" s="118"/>
      <c r="K40" s="354"/>
      <c r="L40" s="280"/>
    </row>
    <row r="41" spans="1:12">
      <c r="A41" s="97">
        <v>32</v>
      </c>
      <c r="B41" s="284"/>
      <c r="C41" s="284" t="s">
        <v>573</v>
      </c>
      <c r="D41" s="284"/>
      <c r="E41" s="284"/>
      <c r="F41" s="284"/>
      <c r="G41" s="856">
        <v>619453524</v>
      </c>
      <c r="H41" s="856">
        <v>662583545</v>
      </c>
      <c r="I41" s="119"/>
      <c r="J41" s="118"/>
      <c r="K41" s="354"/>
      <c r="L41" s="280" t="s">
        <v>514</v>
      </c>
    </row>
    <row r="42" spans="1:12">
      <c r="A42" s="97">
        <v>33</v>
      </c>
      <c r="B42" s="284"/>
      <c r="C42" s="285" t="s">
        <v>525</v>
      </c>
      <c r="D42" s="285"/>
      <c r="E42" s="285"/>
      <c r="F42" s="285"/>
      <c r="G42" s="856">
        <v>-113680997.68000001</v>
      </c>
      <c r="H42" s="856">
        <v>-113680997.68000001</v>
      </c>
      <c r="I42" s="119"/>
      <c r="J42" s="118"/>
      <c r="K42" s="130"/>
      <c r="L42" s="287" t="s">
        <v>524</v>
      </c>
    </row>
    <row r="43" spans="1:12">
      <c r="A43" s="97">
        <v>34</v>
      </c>
      <c r="B43" s="284"/>
      <c r="C43" s="284" t="s">
        <v>521</v>
      </c>
      <c r="D43" s="284"/>
      <c r="E43" s="284"/>
      <c r="F43" s="285"/>
      <c r="G43" s="856">
        <v>-15958007.9745705</v>
      </c>
      <c r="H43" s="856">
        <v>-20215637</v>
      </c>
      <c r="I43" s="119"/>
      <c r="J43" s="118"/>
      <c r="K43" s="354"/>
      <c r="L43" s="280" t="s">
        <v>515</v>
      </c>
    </row>
    <row r="44" spans="1:12">
      <c r="A44" s="97">
        <v>35</v>
      </c>
      <c r="B44" s="284"/>
      <c r="C44" s="284" t="s">
        <v>522</v>
      </c>
      <c r="D44" s="284"/>
      <c r="E44" s="284"/>
      <c r="F44" s="284"/>
      <c r="G44" s="856">
        <v>-363065</v>
      </c>
      <c r="H44" s="856">
        <v>-363065</v>
      </c>
      <c r="I44" s="119"/>
      <c r="J44" s="118"/>
      <c r="K44" s="354"/>
      <c r="L44" s="280" t="s">
        <v>516</v>
      </c>
    </row>
    <row r="45" spans="1:12">
      <c r="A45" s="97">
        <v>36</v>
      </c>
      <c r="B45" s="284"/>
      <c r="C45" s="285" t="s">
        <v>582</v>
      </c>
      <c r="D45" s="285"/>
      <c r="E45" s="285"/>
      <c r="F45" s="285"/>
      <c r="G45" s="856">
        <v>0</v>
      </c>
      <c r="H45" s="856">
        <v>0</v>
      </c>
      <c r="I45" s="119"/>
      <c r="J45" s="118"/>
      <c r="K45" s="354"/>
      <c r="L45" s="280" t="s">
        <v>517</v>
      </c>
    </row>
    <row r="46" spans="1:12">
      <c r="A46" s="97">
        <v>37</v>
      </c>
      <c r="B46" s="284"/>
      <c r="C46" s="284" t="s">
        <v>740</v>
      </c>
      <c r="D46" s="284"/>
      <c r="E46" s="284"/>
      <c r="F46" s="284"/>
      <c r="G46" s="411">
        <f>SUM(G41:G45)</f>
        <v>489451453.34542948</v>
      </c>
      <c r="H46" s="411">
        <f>SUM(H41:H45)</f>
        <v>528323845.31999993</v>
      </c>
      <c r="I46" s="410">
        <f>AVERAGE(G46,H46)</f>
        <v>508887649.33271468</v>
      </c>
      <c r="J46" s="118"/>
      <c r="K46" s="354"/>
      <c r="L46" s="280" t="s">
        <v>390</v>
      </c>
    </row>
    <row r="47" spans="1:12">
      <c r="A47" s="97">
        <v>38</v>
      </c>
      <c r="B47" s="284"/>
      <c r="C47" s="284"/>
      <c r="D47" s="284"/>
      <c r="E47" s="284"/>
      <c r="F47" s="284"/>
      <c r="G47" s="129"/>
      <c r="H47" s="129"/>
      <c r="I47" s="354"/>
      <c r="J47" s="118"/>
      <c r="K47" s="127"/>
      <c r="L47" s="280"/>
    </row>
    <row r="48" spans="1:12">
      <c r="A48" s="97">
        <v>39</v>
      </c>
      <c r="B48" s="284"/>
      <c r="C48" s="284" t="s">
        <v>739</v>
      </c>
      <c r="D48" s="284"/>
      <c r="E48" s="284"/>
      <c r="F48" s="284"/>
      <c r="G48" s="119"/>
      <c r="H48" s="119"/>
      <c r="I48" s="316">
        <f>+I27</f>
        <v>1019250714.3327147</v>
      </c>
      <c r="J48" s="118"/>
      <c r="K48" s="380"/>
      <c r="L48" s="280" t="s">
        <v>389</v>
      </c>
    </row>
    <row r="49" spans="1:21">
      <c r="A49" s="97">
        <v>40</v>
      </c>
      <c r="B49" s="284"/>
      <c r="C49" s="284" t="s">
        <v>99</v>
      </c>
      <c r="D49" s="284"/>
      <c r="E49" s="284"/>
      <c r="F49" s="284"/>
      <c r="G49" s="119"/>
      <c r="H49" s="119"/>
      <c r="I49" s="119"/>
      <c r="J49" s="313">
        <f>I46/I48</f>
        <v>0.49927622534547289</v>
      </c>
      <c r="K49" s="285"/>
      <c r="L49" s="280" t="s">
        <v>331</v>
      </c>
    </row>
    <row r="50" spans="1:21">
      <c r="A50" s="97">
        <v>41</v>
      </c>
      <c r="B50" s="284"/>
      <c r="C50" s="284" t="s">
        <v>98</v>
      </c>
      <c r="D50" s="284"/>
      <c r="E50" s="284"/>
      <c r="F50" s="284"/>
      <c r="G50" s="119"/>
      <c r="H50" s="119"/>
      <c r="I50" s="119"/>
      <c r="J50" s="118">
        <v>9.6000000000000002E-2</v>
      </c>
      <c r="K50" s="285"/>
      <c r="L50" s="280" t="s">
        <v>97</v>
      </c>
    </row>
    <row r="51" spans="1:21">
      <c r="A51" s="97">
        <v>42</v>
      </c>
      <c r="B51" s="121" t="s">
        <v>96</v>
      </c>
      <c r="C51" s="121"/>
      <c r="D51" s="121"/>
      <c r="E51" s="121"/>
      <c r="F51" s="121"/>
      <c r="G51" s="126"/>
      <c r="H51" s="126"/>
      <c r="I51" s="126"/>
      <c r="J51" s="317">
        <f>J50*J49</f>
        <v>4.7930517633165401E-2</v>
      </c>
      <c r="K51" s="285"/>
      <c r="L51" s="280" t="s">
        <v>332</v>
      </c>
    </row>
    <row r="52" spans="1:21">
      <c r="A52" s="97">
        <v>43</v>
      </c>
      <c r="B52" s="284"/>
      <c r="C52" s="284"/>
      <c r="D52" s="284"/>
      <c r="E52" s="284"/>
      <c r="F52" s="284"/>
      <c r="G52" s="119"/>
      <c r="H52" s="119"/>
      <c r="I52" s="119"/>
      <c r="J52" s="118"/>
      <c r="K52" s="285"/>
      <c r="L52" s="280"/>
    </row>
    <row r="53" spans="1:21">
      <c r="A53" s="97">
        <v>44</v>
      </c>
      <c r="B53" s="125" t="s">
        <v>93</v>
      </c>
      <c r="C53" s="284"/>
      <c r="D53" s="284"/>
      <c r="E53" s="284"/>
      <c r="F53" s="284"/>
      <c r="G53" s="122"/>
      <c r="H53" s="122"/>
      <c r="I53" s="122"/>
      <c r="J53" s="123"/>
      <c r="K53" s="285"/>
      <c r="L53" s="280"/>
      <c r="M53" s="2"/>
      <c r="N53" s="2"/>
      <c r="O53" s="2"/>
      <c r="P53" s="2"/>
      <c r="Q53" s="2"/>
      <c r="R53" s="2"/>
      <c r="S53" s="2"/>
      <c r="T53" s="2"/>
      <c r="U53" s="2"/>
    </row>
    <row r="54" spans="1:21">
      <c r="A54" s="97">
        <v>45</v>
      </c>
      <c r="B54" s="284"/>
      <c r="C54" s="284"/>
      <c r="D54" s="284"/>
      <c r="E54" s="284"/>
      <c r="F54" s="124" t="s">
        <v>95</v>
      </c>
      <c r="G54" s="122"/>
      <c r="H54" s="122"/>
      <c r="I54" s="122"/>
      <c r="J54" s="123"/>
      <c r="K54" s="285"/>
      <c r="L54" s="280"/>
      <c r="M54" s="2"/>
      <c r="N54" s="2"/>
      <c r="O54" s="2"/>
      <c r="P54" s="2"/>
      <c r="Q54" s="2"/>
      <c r="R54" s="2"/>
      <c r="S54" s="2"/>
      <c r="T54" s="2"/>
      <c r="U54" s="2"/>
    </row>
    <row r="55" spans="1:21">
      <c r="A55" s="97">
        <v>46</v>
      </c>
      <c r="B55" s="284"/>
      <c r="C55" s="284" t="s">
        <v>90</v>
      </c>
      <c r="D55" s="284"/>
      <c r="E55" s="284"/>
      <c r="F55" s="98" t="s">
        <v>94</v>
      </c>
      <c r="G55" s="122"/>
      <c r="H55" s="122"/>
      <c r="I55" s="122"/>
      <c r="J55" s="123"/>
      <c r="K55" s="285"/>
      <c r="L55" s="280"/>
      <c r="M55" s="2"/>
      <c r="N55" s="2"/>
      <c r="O55" s="2"/>
      <c r="P55" s="2"/>
      <c r="Q55" s="2"/>
      <c r="R55" s="2"/>
      <c r="S55" s="2"/>
      <c r="T55" s="2"/>
      <c r="U55" s="2"/>
    </row>
    <row r="56" spans="1:21">
      <c r="A56" s="97">
        <v>47</v>
      </c>
      <c r="B56" s="284"/>
      <c r="C56" s="284"/>
      <c r="D56" s="284" t="s">
        <v>741</v>
      </c>
      <c r="E56" s="284"/>
      <c r="F56" s="284"/>
      <c r="G56" s="122"/>
      <c r="H56" s="122"/>
      <c r="I56" s="122"/>
      <c r="J56" s="313">
        <v>0.21</v>
      </c>
      <c r="K56" s="285"/>
      <c r="L56" s="280" t="s">
        <v>87</v>
      </c>
      <c r="M56" s="2"/>
      <c r="N56" s="2"/>
      <c r="O56" s="2"/>
      <c r="P56" s="2"/>
      <c r="Q56" s="2"/>
      <c r="R56" s="2"/>
      <c r="S56" s="2"/>
      <c r="T56" s="2"/>
      <c r="U56" s="2"/>
    </row>
    <row r="57" spans="1:21">
      <c r="A57" s="97">
        <v>48</v>
      </c>
      <c r="B57" s="284"/>
      <c r="C57" s="284"/>
      <c r="D57" s="284" t="s">
        <v>88</v>
      </c>
      <c r="E57" s="284"/>
      <c r="F57" s="284"/>
      <c r="G57" s="122"/>
      <c r="H57" s="122"/>
      <c r="I57" s="122"/>
      <c r="J57" s="313">
        <f>J38+J51</f>
        <v>4.7955491861431374E-2</v>
      </c>
      <c r="K57" s="285"/>
      <c r="L57" s="280" t="s">
        <v>333</v>
      </c>
      <c r="M57" s="285"/>
      <c r="N57" s="2"/>
      <c r="O57" s="2"/>
      <c r="P57" s="2"/>
      <c r="Q57" s="2"/>
      <c r="R57" s="2"/>
      <c r="S57" s="2"/>
      <c r="T57" s="2"/>
      <c r="U57" s="2"/>
    </row>
    <row r="58" spans="1:21">
      <c r="A58" s="97">
        <v>49</v>
      </c>
      <c r="B58" s="284"/>
      <c r="C58" s="284"/>
      <c r="D58" s="284" t="s">
        <v>290</v>
      </c>
      <c r="E58" s="284"/>
      <c r="F58" s="284"/>
      <c r="G58" s="122"/>
      <c r="H58" s="857">
        <v>0</v>
      </c>
      <c r="I58" s="122"/>
      <c r="J58" s="123"/>
      <c r="K58" s="285"/>
      <c r="L58" s="280" t="s">
        <v>87</v>
      </c>
      <c r="M58" s="285"/>
      <c r="N58" s="2"/>
      <c r="O58" s="2"/>
      <c r="P58" s="2"/>
      <c r="Q58" s="2"/>
      <c r="R58" s="2"/>
      <c r="S58" s="2"/>
      <c r="T58" s="2"/>
      <c r="U58" s="2"/>
    </row>
    <row r="59" spans="1:21">
      <c r="A59" s="97">
        <v>50</v>
      </c>
      <c r="B59" s="284"/>
      <c r="C59" s="284"/>
      <c r="D59" s="284" t="s">
        <v>291</v>
      </c>
      <c r="E59" s="284"/>
      <c r="F59" s="284"/>
      <c r="G59" s="122"/>
      <c r="H59" s="857">
        <v>42644.323018977899</v>
      </c>
      <c r="I59" s="122"/>
      <c r="J59" s="123"/>
      <c r="K59" s="285"/>
      <c r="L59" s="280" t="s">
        <v>87</v>
      </c>
      <c r="M59" s="2"/>
      <c r="N59" s="2"/>
      <c r="O59" s="2"/>
      <c r="P59" s="2"/>
      <c r="Q59" s="2"/>
      <c r="R59" s="2"/>
      <c r="S59" s="2"/>
      <c r="T59" s="2"/>
      <c r="U59" s="2"/>
    </row>
    <row r="60" spans="1:21">
      <c r="A60" s="97">
        <v>51</v>
      </c>
      <c r="B60" s="284"/>
      <c r="C60" s="284"/>
      <c r="D60" s="284" t="s">
        <v>292</v>
      </c>
      <c r="E60" s="284"/>
      <c r="F60" s="284"/>
      <c r="G60" s="122"/>
      <c r="H60" s="629">
        <f>'Exhibit 4'!$W$57</f>
        <v>83075248.503382549</v>
      </c>
      <c r="I60" s="621"/>
      <c r="J60" s="622"/>
      <c r="K60" s="285"/>
      <c r="L60" s="280" t="s">
        <v>710</v>
      </c>
      <c r="M60" s="2"/>
      <c r="N60" s="2"/>
      <c r="O60" s="2"/>
      <c r="P60" s="2"/>
      <c r="Q60" s="2"/>
      <c r="R60" s="2"/>
      <c r="S60" s="2"/>
      <c r="T60" s="2"/>
      <c r="U60" s="2"/>
    </row>
    <row r="61" spans="1:21">
      <c r="A61" s="97">
        <v>52</v>
      </c>
      <c r="B61" s="121" t="s">
        <v>93</v>
      </c>
      <c r="C61" s="121"/>
      <c r="D61" s="121"/>
      <c r="E61" s="121"/>
      <c r="F61" s="121"/>
      <c r="G61" s="120"/>
      <c r="H61" s="120"/>
      <c r="I61" s="120"/>
      <c r="J61" s="317">
        <f>((J57+((H58+H59)/H60))*J56)/(1-J56)</f>
        <v>1.2884114982077309E-2</v>
      </c>
      <c r="K61" s="285"/>
      <c r="L61" s="280" t="s">
        <v>92</v>
      </c>
      <c r="M61" s="2"/>
      <c r="N61" s="2"/>
      <c r="O61" s="2"/>
      <c r="P61" s="2"/>
      <c r="Q61" s="2"/>
      <c r="R61" s="2"/>
      <c r="S61" s="2"/>
      <c r="T61" s="2"/>
      <c r="U61" s="2"/>
    </row>
    <row r="62" spans="1:21">
      <c r="A62" s="97">
        <v>53</v>
      </c>
      <c r="B62" s="125"/>
      <c r="C62" s="284"/>
      <c r="D62" s="284"/>
      <c r="E62" s="284"/>
      <c r="F62" s="284"/>
      <c r="G62" s="122"/>
      <c r="H62" s="122"/>
      <c r="I62" s="122"/>
      <c r="J62" s="123"/>
      <c r="K62" s="285"/>
      <c r="L62" s="280"/>
      <c r="M62" s="2"/>
      <c r="N62" s="2"/>
      <c r="O62" s="2"/>
      <c r="P62" s="2"/>
      <c r="Q62" s="2"/>
      <c r="R62" s="2"/>
      <c r="S62" s="2"/>
      <c r="T62" s="2"/>
      <c r="U62" s="2"/>
    </row>
    <row r="63" spans="1:21">
      <c r="A63" s="97">
        <v>54</v>
      </c>
      <c r="B63" s="125" t="s">
        <v>85</v>
      </c>
      <c r="C63" s="284"/>
      <c r="D63" s="284"/>
      <c r="E63" s="284"/>
      <c r="F63" s="284"/>
      <c r="G63" s="122"/>
      <c r="H63" s="122"/>
      <c r="I63" s="122"/>
      <c r="J63" s="123"/>
      <c r="K63" s="285"/>
      <c r="L63" s="280"/>
      <c r="M63" s="2"/>
      <c r="N63" s="2"/>
      <c r="O63" s="2"/>
      <c r="P63" s="2"/>
      <c r="Q63" s="2"/>
      <c r="R63" s="2"/>
      <c r="S63" s="2"/>
      <c r="T63" s="2"/>
      <c r="U63" s="2"/>
    </row>
    <row r="64" spans="1:21">
      <c r="A64" s="97">
        <v>55</v>
      </c>
      <c r="B64" s="284"/>
      <c r="C64" s="284"/>
      <c r="D64" s="284"/>
      <c r="E64" s="284"/>
      <c r="F64" s="124" t="s">
        <v>91</v>
      </c>
      <c r="G64" s="122"/>
      <c r="H64" s="122"/>
      <c r="I64" s="122"/>
      <c r="J64" s="123"/>
      <c r="K64" s="285"/>
      <c r="L64" s="280"/>
      <c r="M64" s="2"/>
      <c r="N64" s="2"/>
      <c r="O64" s="2"/>
      <c r="P64" s="2"/>
      <c r="Q64" s="2"/>
      <c r="R64" s="2"/>
      <c r="S64" s="2"/>
      <c r="T64" s="2"/>
      <c r="U64" s="2"/>
    </row>
    <row r="65" spans="1:21">
      <c r="A65" s="97">
        <v>56</v>
      </c>
      <c r="B65" s="284"/>
      <c r="C65" s="284" t="s">
        <v>90</v>
      </c>
      <c r="D65" s="284"/>
      <c r="E65" s="284"/>
      <c r="F65" s="98" t="s">
        <v>89</v>
      </c>
      <c r="G65" s="122"/>
      <c r="H65" s="122"/>
      <c r="I65" s="122"/>
      <c r="J65" s="123"/>
      <c r="K65" s="285"/>
      <c r="L65" s="280"/>
      <c r="M65" s="2"/>
      <c r="N65" s="2"/>
      <c r="O65" s="2"/>
      <c r="P65" s="2"/>
      <c r="Q65" s="2"/>
      <c r="R65" s="2"/>
      <c r="S65" s="2"/>
      <c r="T65" s="2"/>
      <c r="U65" s="2"/>
    </row>
    <row r="66" spans="1:21">
      <c r="A66" s="97">
        <v>57</v>
      </c>
      <c r="B66" s="284"/>
      <c r="C66" s="284"/>
      <c r="D66" s="284" t="s">
        <v>742</v>
      </c>
      <c r="E66" s="284"/>
      <c r="F66" s="284"/>
      <c r="G66" s="122"/>
      <c r="H66" s="122"/>
      <c r="I66" s="122"/>
      <c r="J66" s="313">
        <v>8.9300000000000004E-2</v>
      </c>
      <c r="K66" s="285"/>
      <c r="L66" s="280" t="s">
        <v>87</v>
      </c>
      <c r="M66" s="2"/>
      <c r="N66" s="2"/>
      <c r="O66" s="2"/>
      <c r="P66" s="2"/>
      <c r="Q66" s="2"/>
      <c r="R66" s="2"/>
      <c r="S66" s="2"/>
      <c r="T66" s="2"/>
      <c r="U66" s="2"/>
    </row>
    <row r="67" spans="1:21">
      <c r="A67" s="97">
        <v>58</v>
      </c>
      <c r="B67" s="284"/>
      <c r="C67" s="284"/>
      <c r="D67" s="284" t="s">
        <v>88</v>
      </c>
      <c r="E67" s="284"/>
      <c r="F67" s="284"/>
      <c r="G67" s="122"/>
      <c r="H67" s="122"/>
      <c r="I67" s="122"/>
      <c r="J67" s="313">
        <f>J38+J51</f>
        <v>4.7955491861431374E-2</v>
      </c>
      <c r="K67" s="285"/>
      <c r="L67" s="280" t="s">
        <v>333</v>
      </c>
      <c r="M67" s="285"/>
      <c r="N67" s="2"/>
      <c r="O67" s="2"/>
      <c r="P67" s="2"/>
      <c r="Q67" s="2"/>
      <c r="R67" s="2"/>
      <c r="S67" s="2"/>
      <c r="T67" s="2"/>
      <c r="U67" s="2"/>
    </row>
    <row r="68" spans="1:21">
      <c r="A68" s="97">
        <v>59</v>
      </c>
      <c r="B68" s="284"/>
      <c r="C68" s="284"/>
      <c r="D68" s="284" t="s">
        <v>290</v>
      </c>
      <c r="E68" s="284"/>
      <c r="F68" s="284"/>
      <c r="G68" s="122"/>
      <c r="H68" s="857">
        <v>0</v>
      </c>
      <c r="I68" s="122"/>
      <c r="J68" s="123"/>
      <c r="K68" s="285"/>
      <c r="L68" s="280" t="s">
        <v>87</v>
      </c>
      <c r="M68" s="285"/>
      <c r="N68" s="2"/>
      <c r="O68" s="2"/>
      <c r="P68" s="2"/>
      <c r="Q68" s="2"/>
      <c r="R68" s="2"/>
      <c r="S68" s="2"/>
      <c r="T68" s="2"/>
      <c r="U68" s="2"/>
    </row>
    <row r="69" spans="1:21">
      <c r="A69" s="97">
        <v>60</v>
      </c>
      <c r="B69" s="284"/>
      <c r="C69" s="284"/>
      <c r="D69" s="284" t="s">
        <v>291</v>
      </c>
      <c r="E69" s="284"/>
      <c r="F69" s="284"/>
      <c r="G69" s="122"/>
      <c r="H69" s="857">
        <v>42644.323018977899</v>
      </c>
      <c r="I69" s="122"/>
      <c r="J69" s="123"/>
      <c r="K69" s="285"/>
      <c r="L69" s="280" t="s">
        <v>87</v>
      </c>
      <c r="M69" s="2"/>
      <c r="N69" s="2"/>
      <c r="O69" s="2"/>
      <c r="P69" s="2"/>
      <c r="Q69" s="2"/>
      <c r="R69" s="2"/>
      <c r="S69" s="2"/>
      <c r="T69" s="2"/>
      <c r="U69" s="2"/>
    </row>
    <row r="70" spans="1:21">
      <c r="A70" s="97">
        <v>61</v>
      </c>
      <c r="B70" s="284"/>
      <c r="C70" s="284"/>
      <c r="D70" s="284" t="s">
        <v>292</v>
      </c>
      <c r="E70" s="284"/>
      <c r="F70" s="284"/>
      <c r="G70" s="122"/>
      <c r="H70" s="630">
        <f>'Exhibit 4'!$W$57</f>
        <v>83075248.503382549</v>
      </c>
      <c r="I70" s="623"/>
      <c r="J70" s="624"/>
      <c r="K70" s="75"/>
      <c r="L70" s="631" t="s">
        <v>710</v>
      </c>
      <c r="M70" s="2"/>
      <c r="N70" s="2"/>
      <c r="O70" s="2"/>
      <c r="P70" s="2"/>
      <c r="Q70" s="2"/>
      <c r="R70" s="2"/>
      <c r="S70" s="2"/>
      <c r="T70" s="2"/>
      <c r="U70" s="2"/>
    </row>
    <row r="71" spans="1:21">
      <c r="A71" s="97">
        <v>62</v>
      </c>
      <c r="B71" s="284"/>
      <c r="C71" s="284"/>
      <c r="D71" s="284" t="s">
        <v>86</v>
      </c>
      <c r="E71" s="284"/>
      <c r="F71" s="284"/>
      <c r="G71" s="122"/>
      <c r="H71" s="122"/>
      <c r="I71" s="122"/>
      <c r="J71" s="313">
        <f>J61</f>
        <v>1.2884114982077309E-2</v>
      </c>
      <c r="K71" s="285"/>
      <c r="L71" s="280" t="s">
        <v>384</v>
      </c>
      <c r="M71" s="2"/>
      <c r="N71" s="2"/>
      <c r="O71" s="2"/>
      <c r="P71" s="2"/>
      <c r="Q71" s="2"/>
      <c r="R71" s="2"/>
      <c r="S71" s="2"/>
      <c r="T71" s="2"/>
      <c r="U71" s="2"/>
    </row>
    <row r="72" spans="1:21">
      <c r="A72" s="97">
        <v>63</v>
      </c>
      <c r="B72" s="121" t="s">
        <v>85</v>
      </c>
      <c r="C72" s="121"/>
      <c r="D72" s="121"/>
      <c r="E72" s="121"/>
      <c r="F72" s="121"/>
      <c r="G72" s="120"/>
      <c r="H72" s="120"/>
      <c r="I72" s="120"/>
      <c r="J72" s="317">
        <f>(((J67+((H68+H69)/H70))+J71)*J66)/(1-J66)</f>
        <v>6.0160497571177789E-3</v>
      </c>
      <c r="K72" s="285"/>
      <c r="L72" s="280" t="s">
        <v>84</v>
      </c>
    </row>
    <row r="73" spans="1:21">
      <c r="A73" s="18"/>
      <c r="B73" s="285"/>
      <c r="C73" s="285"/>
      <c r="D73" s="285"/>
      <c r="E73" s="285"/>
      <c r="F73" s="285"/>
      <c r="G73" s="285"/>
      <c r="H73" s="119"/>
      <c r="I73" s="118"/>
      <c r="J73" s="118"/>
      <c r="K73" s="285"/>
      <c r="L73" s="280"/>
    </row>
    <row r="74" spans="1:21">
      <c r="A74" s="12" t="s">
        <v>10</v>
      </c>
      <c r="B74" s="286"/>
      <c r="C74" s="286"/>
      <c r="D74" s="286"/>
      <c r="E74" s="286"/>
      <c r="F74" s="286"/>
      <c r="G74" s="286"/>
      <c r="H74" s="286"/>
      <c r="I74" s="286"/>
      <c r="J74" s="286"/>
      <c r="K74" s="286"/>
      <c r="L74" s="286"/>
    </row>
    <row r="75" spans="1:21">
      <c r="A75" s="7">
        <v>1</v>
      </c>
      <c r="B75" s="285" t="s">
        <v>83</v>
      </c>
      <c r="C75" s="285"/>
      <c r="D75" s="285"/>
      <c r="E75" s="285"/>
      <c r="F75" s="285"/>
      <c r="G75" s="285"/>
      <c r="H75" s="285"/>
      <c r="I75" s="285"/>
      <c r="J75" s="285"/>
      <c r="K75" s="285"/>
    </row>
    <row r="76" spans="1:21">
      <c r="A76" s="281">
        <v>2</v>
      </c>
      <c r="B76" s="285" t="s">
        <v>523</v>
      </c>
      <c r="C76" s="285"/>
      <c r="D76" s="285"/>
      <c r="E76" s="285"/>
      <c r="F76" s="285"/>
      <c r="G76" s="285"/>
      <c r="H76" s="285"/>
      <c r="I76" s="285"/>
      <c r="J76" s="285"/>
      <c r="K76" s="285"/>
    </row>
    <row r="77" spans="1:21" s="285" customFormat="1">
      <c r="A77" s="281">
        <v>3</v>
      </c>
      <c r="B77" s="285" t="s">
        <v>695</v>
      </c>
    </row>
  </sheetData>
  <pageMargins left="0.5" right="0.5" top="0.5" bottom="0.5" header="0" footer="0"/>
  <pageSetup paperSize="5" scale="4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60"/>
  <sheetViews>
    <sheetView view="pageBreakPreview" zoomScale="80" zoomScaleNormal="85" zoomScaleSheetLayoutView="80" workbookViewId="0">
      <pane xSplit="3" ySplit="10" topLeftCell="R11" activePane="bottomRight" state="frozen"/>
      <selection activeCell="D41" sqref="D41"/>
      <selection pane="topRight" activeCell="D41" sqref="D41"/>
      <selection pane="bottomLeft" activeCell="D41" sqref="D41"/>
      <selection pane="bottomRight" activeCell="D41" sqref="D41"/>
    </sheetView>
  </sheetViews>
  <sheetFormatPr defaultColWidth="8.88671875" defaultRowHeight="14.25"/>
  <cols>
    <col min="1" max="1" width="5.77734375" style="284" customWidth="1"/>
    <col min="2" max="2" width="3.33203125" style="285" customWidth="1"/>
    <col min="3" max="3" width="48.33203125" style="285" customWidth="1"/>
    <col min="4" max="15" width="12" style="284" customWidth="1"/>
    <col min="16" max="16" width="12.77734375" style="284" customWidth="1"/>
    <col min="17" max="17" width="12.33203125" style="284" customWidth="1"/>
    <col min="18" max="18" width="11.21875" style="284" customWidth="1"/>
    <col min="19" max="19" width="8.88671875" style="406"/>
    <col min="20" max="20" width="12.33203125" style="284" customWidth="1"/>
    <col min="21" max="21" width="17.6640625" style="285" bestFit="1" customWidth="1"/>
    <col min="22" max="22" width="13" style="406" customWidth="1"/>
    <col min="23" max="23" width="15.109375" style="284" customWidth="1"/>
    <col min="24" max="24" width="2.44140625" style="285" customWidth="1"/>
    <col min="25" max="25" width="50.21875" style="285" customWidth="1"/>
    <col min="26" max="26" width="8.88671875" style="284"/>
    <col min="27" max="27" width="13.77734375" style="284" bestFit="1" customWidth="1"/>
    <col min="28" max="39" width="13.77734375" style="284" customWidth="1"/>
    <col min="40" max="16384" width="8.88671875" style="284"/>
  </cols>
  <sheetData>
    <row r="1" spans="1:39" ht="15">
      <c r="A1" s="288" t="s">
        <v>736</v>
      </c>
      <c r="B1" s="17"/>
      <c r="C1" s="17"/>
      <c r="D1" s="33"/>
      <c r="E1" s="33"/>
      <c r="F1" s="33"/>
      <c r="G1" s="33"/>
      <c r="H1" s="33"/>
      <c r="I1" s="33"/>
      <c r="J1" s="33"/>
      <c r="K1" s="33"/>
      <c r="L1" s="33"/>
      <c r="M1" s="33"/>
      <c r="N1" s="33"/>
      <c r="O1" s="33"/>
      <c r="P1" s="33"/>
      <c r="Q1" s="160"/>
      <c r="R1" s="160"/>
      <c r="S1" s="393"/>
      <c r="T1" s="160"/>
      <c r="U1" s="18"/>
      <c r="V1" s="393"/>
      <c r="W1" s="160"/>
      <c r="X1" s="133"/>
      <c r="Y1" s="116" t="s">
        <v>47</v>
      </c>
    </row>
    <row r="2" spans="1:39" ht="15">
      <c r="A2" s="288" t="s">
        <v>46</v>
      </c>
      <c r="B2" s="17"/>
      <c r="C2" s="17"/>
      <c r="D2" s="33"/>
      <c r="E2" s="33"/>
      <c r="F2" s="33"/>
      <c r="G2" s="33"/>
      <c r="H2" s="33"/>
      <c r="I2" s="33"/>
      <c r="J2" s="33"/>
      <c r="K2" s="33"/>
      <c r="L2" s="33"/>
      <c r="M2" s="33"/>
      <c r="N2" s="33"/>
      <c r="O2" s="33"/>
      <c r="P2" s="33"/>
      <c r="Q2" s="160"/>
      <c r="R2" s="160"/>
      <c r="S2" s="393"/>
      <c r="T2" s="160"/>
      <c r="U2" s="18"/>
      <c r="V2" s="393"/>
      <c r="W2" s="160"/>
      <c r="X2" s="133"/>
      <c r="Y2" s="115" t="s">
        <v>141</v>
      </c>
    </row>
    <row r="3" spans="1:39" ht="15">
      <c r="A3" s="288" t="str">
        <f>'Exhibit 1a'!A3</f>
        <v>RATE YEAR JUNE 1, 2023 TO MAY 31, 2024</v>
      </c>
      <c r="B3" s="18"/>
      <c r="C3" s="18"/>
      <c r="D3" s="34"/>
      <c r="E3" s="34"/>
      <c r="F3" s="34"/>
      <c r="G3" s="34"/>
      <c r="H3" s="34"/>
      <c r="I3" s="34"/>
      <c r="J3" s="34"/>
      <c r="K3" s="34"/>
      <c r="L3" s="34"/>
      <c r="M3" s="34"/>
      <c r="N3" s="34"/>
      <c r="O3" s="34"/>
      <c r="P3" s="34"/>
      <c r="Q3" s="159"/>
      <c r="R3" s="293"/>
      <c r="S3" s="394"/>
      <c r="T3" s="159"/>
      <c r="U3" s="18"/>
      <c r="V3" s="394"/>
      <c r="W3" s="159"/>
      <c r="X3" s="142"/>
      <c r="Y3" s="18"/>
    </row>
    <row r="4" spans="1:39" s="285" customFormat="1" ht="15">
      <c r="A4" s="288" t="str">
        <f>'Exhibit 1a'!A4</f>
        <v>ACTUAL ITRR &amp; CHARGES BASED ON ACTUAL CY 2023 VALUES</v>
      </c>
      <c r="B4" s="18"/>
      <c r="C4" s="18"/>
      <c r="D4" s="18"/>
      <c r="E4" s="18"/>
      <c r="F4" s="18"/>
      <c r="G4" s="18"/>
      <c r="H4" s="18"/>
      <c r="I4" s="18"/>
      <c r="J4" s="18"/>
      <c r="K4" s="18"/>
      <c r="L4" s="18"/>
      <c r="M4" s="18"/>
      <c r="N4" s="18"/>
      <c r="O4" s="18"/>
      <c r="P4" s="18"/>
      <c r="Q4" s="142"/>
      <c r="R4" s="414"/>
      <c r="S4" s="396"/>
      <c r="T4" s="142"/>
      <c r="U4" s="18"/>
      <c r="V4" s="396"/>
      <c r="W4" s="142"/>
      <c r="X4" s="142"/>
      <c r="Y4" s="18"/>
    </row>
    <row r="5" spans="1:39" ht="15">
      <c r="A5" s="326"/>
      <c r="B5" s="18"/>
      <c r="C5" s="18"/>
      <c r="D5" s="34"/>
      <c r="E5" s="34"/>
      <c r="F5" s="34"/>
      <c r="G5" s="34"/>
      <c r="H5" s="34"/>
      <c r="I5" s="34"/>
      <c r="J5" s="34"/>
      <c r="K5" s="34"/>
      <c r="L5" s="34"/>
      <c r="M5" s="34"/>
      <c r="N5" s="34"/>
      <c r="O5" s="34"/>
      <c r="P5" s="34"/>
      <c r="Q5" s="159"/>
      <c r="R5" s="159"/>
      <c r="S5" s="394"/>
      <c r="T5" s="159"/>
      <c r="U5" s="18"/>
      <c r="V5" s="394"/>
      <c r="W5" s="159"/>
      <c r="X5" s="142"/>
      <c r="Y5" s="18"/>
    </row>
    <row r="6" spans="1:39" ht="15">
      <c r="A6" s="158" t="s">
        <v>140</v>
      </c>
      <c r="B6" s="17"/>
      <c r="C6" s="17"/>
      <c r="D6" s="529" t="s">
        <v>65</v>
      </c>
      <c r="E6" s="529" t="s">
        <v>42</v>
      </c>
      <c r="F6" s="529" t="s">
        <v>64</v>
      </c>
      <c r="G6" s="529" t="s">
        <v>63</v>
      </c>
      <c r="H6" s="529" t="s">
        <v>62</v>
      </c>
      <c r="I6" s="529" t="s">
        <v>61</v>
      </c>
      <c r="J6" s="529" t="s">
        <v>354</v>
      </c>
      <c r="K6" s="529" t="s">
        <v>355</v>
      </c>
      <c r="L6" s="529" t="s">
        <v>356</v>
      </c>
      <c r="M6" s="529" t="s">
        <v>357</v>
      </c>
      <c r="N6" s="529" t="s">
        <v>358</v>
      </c>
      <c r="O6" s="529" t="s">
        <v>359</v>
      </c>
      <c r="P6" s="112" t="s">
        <v>360</v>
      </c>
      <c r="Q6" s="112" t="s">
        <v>544</v>
      </c>
      <c r="R6" s="880" t="s">
        <v>361</v>
      </c>
      <c r="S6" s="880"/>
      <c r="T6" s="112" t="s">
        <v>362</v>
      </c>
      <c r="U6" s="880" t="s">
        <v>363</v>
      </c>
      <c r="V6" s="880"/>
      <c r="W6" s="112" t="s">
        <v>364</v>
      </c>
      <c r="X6" s="112"/>
      <c r="Y6" s="17"/>
    </row>
    <row r="7" spans="1:39">
      <c r="A7" s="54"/>
      <c r="B7" s="157"/>
      <c r="C7" s="157"/>
      <c r="D7" s="157"/>
      <c r="E7" s="157"/>
      <c r="F7" s="157"/>
      <c r="G7" s="157"/>
      <c r="H7" s="157"/>
      <c r="I7" s="157"/>
      <c r="J7" s="157"/>
      <c r="K7" s="157"/>
      <c r="L7" s="157"/>
      <c r="M7" s="157"/>
      <c r="N7" s="157"/>
      <c r="O7" s="157"/>
      <c r="P7" s="157"/>
      <c r="Q7" s="133"/>
      <c r="R7" s="133"/>
      <c r="S7" s="395"/>
      <c r="T7" s="133"/>
      <c r="U7" s="18"/>
      <c r="V7" s="396"/>
      <c r="W7" s="133"/>
      <c r="X7" s="133"/>
    </row>
    <row r="8" spans="1:39" ht="15">
      <c r="A8" s="108"/>
      <c r="B8" s="44"/>
      <c r="C8" s="44"/>
      <c r="D8" s="530" t="s">
        <v>335</v>
      </c>
      <c r="E8" s="530" t="s">
        <v>334</v>
      </c>
      <c r="F8" s="530" t="s">
        <v>336</v>
      </c>
      <c r="G8" s="530" t="s">
        <v>337</v>
      </c>
      <c r="H8" s="530" t="s">
        <v>338</v>
      </c>
      <c r="I8" s="530" t="s">
        <v>225</v>
      </c>
      <c r="J8" s="530" t="s">
        <v>339</v>
      </c>
      <c r="K8" s="530" t="s">
        <v>340</v>
      </c>
      <c r="L8" s="530" t="s">
        <v>341</v>
      </c>
      <c r="M8" s="530" t="s">
        <v>342</v>
      </c>
      <c r="N8" s="530" t="s">
        <v>343</v>
      </c>
      <c r="O8" s="530" t="s">
        <v>344</v>
      </c>
      <c r="P8" s="530" t="s">
        <v>335</v>
      </c>
      <c r="Q8" s="47" t="s">
        <v>134</v>
      </c>
      <c r="R8" s="881" t="s">
        <v>137</v>
      </c>
      <c r="S8" s="881"/>
      <c r="T8" s="155"/>
      <c r="U8" s="881" t="s">
        <v>136</v>
      </c>
      <c r="V8" s="881"/>
      <c r="W8" s="112" t="s">
        <v>121</v>
      </c>
      <c r="X8" s="155"/>
      <c r="Y8" s="41"/>
      <c r="AA8" s="530"/>
      <c r="AB8" s="530"/>
      <c r="AC8" s="530"/>
      <c r="AD8" s="530"/>
      <c r="AE8" s="530"/>
      <c r="AF8" s="530"/>
      <c r="AG8" s="530"/>
      <c r="AH8" s="530"/>
      <c r="AI8" s="530"/>
      <c r="AJ8" s="530"/>
      <c r="AK8" s="530"/>
      <c r="AL8" s="530"/>
      <c r="AM8" s="530"/>
    </row>
    <row r="9" spans="1:39" ht="15">
      <c r="A9" s="40" t="s">
        <v>135</v>
      </c>
      <c r="B9" s="110"/>
      <c r="C9" s="110"/>
      <c r="D9" s="858">
        <v>2022</v>
      </c>
      <c r="E9" s="858">
        <v>2023</v>
      </c>
      <c r="F9" s="858">
        <v>2023</v>
      </c>
      <c r="G9" s="858">
        <v>2023</v>
      </c>
      <c r="H9" s="858">
        <v>2023</v>
      </c>
      <c r="I9" s="858">
        <v>2023</v>
      </c>
      <c r="J9" s="858">
        <v>2023</v>
      </c>
      <c r="K9" s="858">
        <v>2023</v>
      </c>
      <c r="L9" s="858">
        <v>2023</v>
      </c>
      <c r="M9" s="858">
        <v>2023</v>
      </c>
      <c r="N9" s="858">
        <v>2023</v>
      </c>
      <c r="O9" s="858">
        <v>2023</v>
      </c>
      <c r="P9" s="858">
        <v>2023</v>
      </c>
      <c r="Q9" s="109" t="s">
        <v>324</v>
      </c>
      <c r="R9" s="882" t="s">
        <v>133</v>
      </c>
      <c r="S9" s="882"/>
      <c r="T9" s="109" t="s">
        <v>121</v>
      </c>
      <c r="U9" s="882" t="s">
        <v>133</v>
      </c>
      <c r="V9" s="882"/>
      <c r="W9" s="109" t="s">
        <v>3</v>
      </c>
      <c r="X9" s="109"/>
      <c r="Y9" s="553" t="s">
        <v>24</v>
      </c>
      <c r="AA9" s="855"/>
      <c r="AB9" s="855"/>
      <c r="AC9" s="855"/>
      <c r="AD9" s="855"/>
      <c r="AE9" s="855"/>
      <c r="AF9" s="855"/>
      <c r="AG9" s="855"/>
      <c r="AH9" s="855"/>
      <c r="AI9" s="855"/>
      <c r="AJ9" s="855"/>
      <c r="AK9" s="855"/>
      <c r="AL9" s="855"/>
      <c r="AM9" s="855"/>
    </row>
    <row r="10" spans="1:39" ht="15">
      <c r="A10" s="34"/>
      <c r="B10" s="154"/>
      <c r="C10" s="154"/>
      <c r="D10" s="397"/>
      <c r="E10" s="397"/>
      <c r="F10" s="397"/>
      <c r="G10" s="397"/>
      <c r="H10" s="397"/>
      <c r="I10" s="397"/>
      <c r="J10" s="397"/>
      <c r="K10" s="397"/>
      <c r="L10" s="397"/>
      <c r="M10" s="397"/>
      <c r="N10" s="397"/>
      <c r="O10" s="397"/>
      <c r="P10" s="397"/>
      <c r="Q10" s="133"/>
      <c r="R10" s="133"/>
      <c r="S10" s="395"/>
      <c r="T10" s="133"/>
      <c r="U10" s="18"/>
      <c r="V10" s="395"/>
      <c r="W10" s="133"/>
      <c r="X10" s="133"/>
      <c r="Y10" s="17"/>
      <c r="AA10" s="285"/>
      <c r="AB10" s="285"/>
      <c r="AC10" s="285"/>
      <c r="AD10" s="285"/>
      <c r="AE10" s="285"/>
      <c r="AF10" s="285"/>
      <c r="AG10" s="285"/>
      <c r="AH10" s="285"/>
      <c r="AI10" s="285"/>
      <c r="AJ10" s="285"/>
      <c r="AK10" s="285"/>
      <c r="AL10" s="285"/>
      <c r="AM10" s="285"/>
    </row>
    <row r="11" spans="1:39">
      <c r="A11" s="97">
        <v>1</v>
      </c>
      <c r="B11" s="154" t="s">
        <v>699</v>
      </c>
      <c r="C11" s="17"/>
      <c r="D11" s="859">
        <f>98023076.14-'WP Transaction Costs'!$C$15</f>
        <v>97848294.276000008</v>
      </c>
      <c r="E11" s="859">
        <f>97953161.25-'WP Transaction Costs'!$C$15</f>
        <v>97778379.386000007</v>
      </c>
      <c r="F11" s="859">
        <f>97963051.76-'WP Transaction Costs'!$C$15</f>
        <v>97788269.896000013</v>
      </c>
      <c r="G11" s="859">
        <f>98638433.5-'WP Transaction Costs'!$C$15</f>
        <v>98463651.636000007</v>
      </c>
      <c r="H11" s="859">
        <f>98641166.2-'WP Transaction Costs'!$C$15</f>
        <v>98466384.33600001</v>
      </c>
      <c r="I11" s="859">
        <f>98607947.64-'WP Transaction Costs'!$C$15</f>
        <v>98433165.776000008</v>
      </c>
      <c r="J11" s="859">
        <f>98617398.93-'WP Transaction Costs'!$C$15</f>
        <v>98442617.066000015</v>
      </c>
      <c r="K11" s="859">
        <f>98631883.18-'WP Transaction Costs'!$C$15</f>
        <v>98457101.316000015</v>
      </c>
      <c r="L11" s="859">
        <f>98699056.54-'WP Transaction Costs'!$C$15</f>
        <v>98524274.676000014</v>
      </c>
      <c r="M11" s="859">
        <f>98805945.77-'WP Transaction Costs'!$C$15</f>
        <v>98631163.906000003</v>
      </c>
      <c r="N11" s="859">
        <f>98848821.37-'WP Transaction Costs'!$C$15</f>
        <v>98674039.506000012</v>
      </c>
      <c r="O11" s="859">
        <f>98920642.45-'WP Transaction Costs'!$C$15</f>
        <v>98745860.58600001</v>
      </c>
      <c r="P11" s="859">
        <f>101570711.22-'WP Transaction Costs'!$C$15</f>
        <v>101395929.35600001</v>
      </c>
      <c r="Q11" s="442">
        <f>AVERAGE(D11:P11)</f>
        <v>98588394.747538462</v>
      </c>
      <c r="R11" s="148" t="s">
        <v>121</v>
      </c>
      <c r="S11" s="398">
        <v>1</v>
      </c>
      <c r="T11" s="430">
        <f>Q11*S11</f>
        <v>98588394.747538462</v>
      </c>
      <c r="U11" s="148" t="s">
        <v>123</v>
      </c>
      <c r="V11" s="398">
        <v>1</v>
      </c>
      <c r="W11" s="430">
        <f>V11*T11</f>
        <v>98588394.747538462</v>
      </c>
      <c r="X11" s="354"/>
      <c r="Y11" s="287" t="s">
        <v>577</v>
      </c>
      <c r="AA11" s="854"/>
      <c r="AB11" s="854"/>
      <c r="AC11" s="854"/>
      <c r="AD11" s="854"/>
      <c r="AE11" s="854"/>
      <c r="AF11" s="854"/>
      <c r="AG11" s="854"/>
      <c r="AH11" s="854"/>
      <c r="AI11" s="854"/>
      <c r="AJ11" s="854"/>
      <c r="AK11" s="854"/>
      <c r="AL11" s="854"/>
      <c r="AM11" s="854"/>
    </row>
    <row r="12" spans="1:39">
      <c r="A12" s="97">
        <v>2</v>
      </c>
      <c r="B12" s="17"/>
      <c r="C12" s="17"/>
      <c r="D12" s="399"/>
      <c r="E12" s="399"/>
      <c r="F12" s="399"/>
      <c r="G12" s="399"/>
      <c r="H12" s="399"/>
      <c r="I12" s="399"/>
      <c r="J12" s="399"/>
      <c r="K12" s="399"/>
      <c r="L12" s="399"/>
      <c r="M12" s="399"/>
      <c r="N12" s="399"/>
      <c r="O12" s="399"/>
      <c r="P12" s="399"/>
      <c r="Q12" s="354"/>
      <c r="R12" s="354"/>
      <c r="S12" s="398"/>
      <c r="T12" s="354"/>
      <c r="U12" s="148"/>
      <c r="V12" s="398"/>
      <c r="W12" s="354"/>
      <c r="X12" s="354"/>
      <c r="Y12" s="287"/>
      <c r="AA12" s="285"/>
      <c r="AB12" s="285"/>
      <c r="AC12" s="285"/>
      <c r="AD12" s="285"/>
      <c r="AE12" s="285"/>
      <c r="AF12" s="285"/>
      <c r="AG12" s="285"/>
      <c r="AH12" s="285"/>
      <c r="AI12" s="285"/>
      <c r="AJ12" s="285"/>
      <c r="AK12" s="285"/>
      <c r="AL12" s="285"/>
      <c r="AM12" s="285"/>
    </row>
    <row r="13" spans="1:39">
      <c r="A13" s="97">
        <v>3</v>
      </c>
      <c r="B13" s="154" t="s">
        <v>132</v>
      </c>
      <c r="C13" s="17"/>
      <c r="D13" s="859">
        <f>32345890.66-'WP Transaction Costs'!$C$22</f>
        <v>32345890.66</v>
      </c>
      <c r="E13" s="859">
        <f>32394310.14-'WP Transaction Costs'!$C$22</f>
        <v>32394310.140000001</v>
      </c>
      <c r="F13" s="859">
        <f>32449324.78-'WP Transaction Costs'!$C$22</f>
        <v>32449324.780000001</v>
      </c>
      <c r="G13" s="859">
        <f>32454618.08-'WP Transaction Costs'!$C$22</f>
        <v>32454618.079999998</v>
      </c>
      <c r="H13" s="859">
        <f>32603044.13-'WP Transaction Costs'!$C$22</f>
        <v>32603044.129999999</v>
      </c>
      <c r="I13" s="859">
        <f>32700962.48-'WP Transaction Costs'!$C$22</f>
        <v>32700962.48</v>
      </c>
      <c r="J13" s="859">
        <f>32700962.48-'WP Transaction Costs'!$C$22</f>
        <v>32700962.48</v>
      </c>
      <c r="K13" s="859">
        <f>32902884.26-'WP Transaction Costs'!$C$22</f>
        <v>32902884.260000002</v>
      </c>
      <c r="L13" s="859">
        <f>32983114.37-'WP Transaction Costs'!$C$22</f>
        <v>32983114.370000001</v>
      </c>
      <c r="M13" s="859">
        <f>33000586.88-'WP Transaction Costs'!$C$22</f>
        <v>33000586.879999999</v>
      </c>
      <c r="N13" s="859">
        <f>33131331.2-'WP Transaction Costs'!$C$22</f>
        <v>33131331.199999999</v>
      </c>
      <c r="O13" s="859">
        <f>33131331.2-'WP Transaction Costs'!$C$22</f>
        <v>33131331.199999999</v>
      </c>
      <c r="P13" s="859">
        <f>31454085.98-'WP Transaction Costs'!$C$22</f>
        <v>31454085.98</v>
      </c>
      <c r="Q13" s="442">
        <f>AVERAGE(D13:P13)</f>
        <v>32634803.587692302</v>
      </c>
      <c r="R13" s="148" t="s">
        <v>121</v>
      </c>
      <c r="S13" s="398">
        <v>1</v>
      </c>
      <c r="T13" s="430">
        <f>Q13*S13</f>
        <v>32634803.587692302</v>
      </c>
      <c r="U13" s="148" t="s">
        <v>125</v>
      </c>
      <c r="V13" s="437">
        <f>+'Exhibit 6'!$D$61</f>
        <v>0.10661366484685977</v>
      </c>
      <c r="W13" s="430">
        <f>V13*T13</f>
        <v>3479316.0120413238</v>
      </c>
      <c r="X13" s="354"/>
      <c r="Y13" s="287" t="s">
        <v>578</v>
      </c>
      <c r="AA13" s="854"/>
      <c r="AB13" s="854"/>
      <c r="AC13" s="854"/>
      <c r="AD13" s="854"/>
      <c r="AE13" s="854"/>
      <c r="AF13" s="854"/>
      <c r="AG13" s="854"/>
      <c r="AH13" s="854"/>
      <c r="AI13" s="854"/>
      <c r="AJ13" s="854"/>
      <c r="AK13" s="854"/>
      <c r="AL13" s="854"/>
      <c r="AM13" s="854"/>
    </row>
    <row r="14" spans="1:39" s="132" customFormat="1">
      <c r="A14" s="97">
        <v>4</v>
      </c>
      <c r="B14" s="154"/>
      <c r="C14" s="17"/>
      <c r="D14" s="391"/>
      <c r="E14" s="391"/>
      <c r="F14" s="391"/>
      <c r="G14" s="391"/>
      <c r="H14" s="391"/>
      <c r="I14" s="391"/>
      <c r="J14" s="391"/>
      <c r="K14" s="391"/>
      <c r="L14" s="391"/>
      <c r="M14" s="391"/>
      <c r="N14" s="391"/>
      <c r="O14" s="391"/>
      <c r="P14" s="391"/>
      <c r="Q14" s="684"/>
      <c r="R14" s="148"/>
      <c r="S14" s="398"/>
      <c r="T14" s="354"/>
      <c r="U14" s="148"/>
      <c r="V14" s="398"/>
      <c r="W14" s="354"/>
      <c r="X14" s="354"/>
      <c r="Y14" s="287"/>
      <c r="AA14" s="75"/>
      <c r="AB14" s="75"/>
      <c r="AC14" s="75"/>
      <c r="AD14" s="75"/>
      <c r="AE14" s="75"/>
      <c r="AF14" s="75"/>
      <c r="AG14" s="75"/>
      <c r="AH14" s="75"/>
      <c r="AI14" s="75"/>
      <c r="AJ14" s="75"/>
      <c r="AK14" s="75"/>
      <c r="AL14" s="75"/>
      <c r="AM14" s="75"/>
    </row>
    <row r="15" spans="1:39" s="132" customFormat="1">
      <c r="A15" s="97">
        <v>5</v>
      </c>
      <c r="B15" s="154" t="s">
        <v>313</v>
      </c>
      <c r="C15" s="17"/>
      <c r="D15" s="859">
        <f>16428427.02-'WP Transaction Costs'!$C$20</f>
        <v>16428427.02</v>
      </c>
      <c r="E15" s="859">
        <f>16410564.09-'WP Transaction Costs'!$C$20</f>
        <v>16410564.09</v>
      </c>
      <c r="F15" s="859">
        <f>16422708.59-'WP Transaction Costs'!$C$20</f>
        <v>16422708.59</v>
      </c>
      <c r="G15" s="859">
        <f>16422708.59-'WP Transaction Costs'!$C$20</f>
        <v>16422708.59</v>
      </c>
      <c r="H15" s="859">
        <f>16422708.59-'WP Transaction Costs'!$C$20</f>
        <v>16422708.59</v>
      </c>
      <c r="I15" s="859">
        <f>16426348.91-'WP Transaction Costs'!$C$20</f>
        <v>16426348.91</v>
      </c>
      <c r="J15" s="859">
        <f>16426348.91-'WP Transaction Costs'!$C$20</f>
        <v>16426348.91</v>
      </c>
      <c r="K15" s="859">
        <f>16522187.02-'WP Transaction Costs'!$C$20</f>
        <v>16522187.02</v>
      </c>
      <c r="L15" s="859">
        <f>16573295.28-'WP Transaction Costs'!$C$20</f>
        <v>16573295.279999999</v>
      </c>
      <c r="M15" s="859">
        <f>16661688.07-'WP Transaction Costs'!$C$20</f>
        <v>16661688.07</v>
      </c>
      <c r="N15" s="859">
        <f>16698913.23-'WP Transaction Costs'!$C$20</f>
        <v>16698913.23</v>
      </c>
      <c r="O15" s="859">
        <f>16749543.01-'WP Transaction Costs'!$C$20</f>
        <v>16749543.01</v>
      </c>
      <c r="P15" s="859">
        <f>17172056.95-'WP Transaction Costs'!$C$20</f>
        <v>17172056.949999999</v>
      </c>
      <c r="Q15" s="430">
        <f>AVERAGE(D15:P15)</f>
        <v>16564422.94307692</v>
      </c>
      <c r="R15" s="148" t="s">
        <v>121</v>
      </c>
      <c r="S15" s="398">
        <v>1</v>
      </c>
      <c r="T15" s="430">
        <f>Q15*S15</f>
        <v>16564422.94307692</v>
      </c>
      <c r="U15" s="148" t="s">
        <v>125</v>
      </c>
      <c r="V15" s="437">
        <f>+'Exhibit 6'!$D$61</f>
        <v>0.10661366484685977</v>
      </c>
      <c r="W15" s="430">
        <f>V15*T15</f>
        <v>1765993.8360348374</v>
      </c>
      <c r="X15" s="354"/>
      <c r="Y15" s="287" t="s">
        <v>579</v>
      </c>
      <c r="AA15" s="691"/>
      <c r="AB15" s="691"/>
      <c r="AC15" s="691"/>
      <c r="AD15" s="691"/>
      <c r="AE15" s="691"/>
      <c r="AF15" s="691"/>
      <c r="AG15" s="691"/>
      <c r="AH15" s="691"/>
      <c r="AI15" s="691"/>
      <c r="AJ15" s="691"/>
      <c r="AK15" s="691"/>
      <c r="AL15" s="691"/>
      <c r="AM15" s="691"/>
    </row>
    <row r="16" spans="1:39" s="132" customFormat="1">
      <c r="A16" s="97">
        <v>6</v>
      </c>
      <c r="B16" s="154"/>
      <c r="C16" s="17"/>
      <c r="D16" s="284"/>
      <c r="E16" s="284"/>
      <c r="F16" s="284"/>
      <c r="G16" s="284"/>
      <c r="H16" s="284"/>
      <c r="I16" s="284"/>
      <c r="J16" s="284"/>
      <c r="K16" s="284"/>
      <c r="L16" s="284"/>
      <c r="M16" s="284"/>
      <c r="N16" s="284"/>
      <c r="O16" s="284"/>
      <c r="P16" s="284"/>
      <c r="Q16" s="354"/>
      <c r="R16" s="354"/>
      <c r="S16" s="398"/>
      <c r="T16" s="354"/>
      <c r="U16" s="148"/>
      <c r="V16" s="398"/>
      <c r="W16" s="354"/>
      <c r="X16" s="354"/>
      <c r="Y16" s="280"/>
      <c r="AA16" s="75"/>
      <c r="AB16" s="75"/>
      <c r="AC16" s="75"/>
      <c r="AD16" s="75"/>
      <c r="AE16" s="75"/>
      <c r="AF16" s="75"/>
      <c r="AG16" s="75"/>
      <c r="AH16" s="75"/>
      <c r="AI16" s="75"/>
      <c r="AJ16" s="75"/>
      <c r="AK16" s="75"/>
      <c r="AL16" s="75"/>
      <c r="AM16" s="75"/>
    </row>
    <row r="17" spans="1:39">
      <c r="A17" s="97">
        <v>7.1</v>
      </c>
      <c r="B17" s="154" t="s">
        <v>130</v>
      </c>
      <c r="C17" s="17"/>
      <c r="D17" s="859">
        <v>0</v>
      </c>
      <c r="E17" s="859">
        <v>0</v>
      </c>
      <c r="F17" s="859">
        <v>0</v>
      </c>
      <c r="G17" s="859">
        <v>0</v>
      </c>
      <c r="H17" s="859">
        <v>0</v>
      </c>
      <c r="I17" s="859">
        <v>0</v>
      </c>
      <c r="J17" s="859">
        <v>0</v>
      </c>
      <c r="K17" s="859">
        <v>0</v>
      </c>
      <c r="L17" s="859">
        <v>0</v>
      </c>
      <c r="M17" s="859">
        <v>0</v>
      </c>
      <c r="N17" s="859">
        <v>0</v>
      </c>
      <c r="O17" s="859">
        <v>0</v>
      </c>
      <c r="P17" s="859">
        <v>0</v>
      </c>
      <c r="Q17" s="442">
        <f>AVERAGE(D17:P17)</f>
        <v>0</v>
      </c>
      <c r="R17" s="148" t="s">
        <v>121</v>
      </c>
      <c r="S17" s="398">
        <v>1</v>
      </c>
      <c r="T17" s="430">
        <f>Q17*S17</f>
        <v>0</v>
      </c>
      <c r="U17" s="148" t="s">
        <v>123</v>
      </c>
      <c r="V17" s="398">
        <v>1</v>
      </c>
      <c r="W17" s="430">
        <f>V17*T17</f>
        <v>0</v>
      </c>
      <c r="X17" s="354"/>
      <c r="Y17" s="287" t="s">
        <v>129</v>
      </c>
      <c r="AA17" s="285"/>
      <c r="AB17" s="285"/>
      <c r="AC17" s="285"/>
      <c r="AD17" s="285"/>
      <c r="AE17" s="285"/>
      <c r="AF17" s="285"/>
      <c r="AG17" s="285"/>
      <c r="AH17" s="285"/>
      <c r="AI17" s="285"/>
      <c r="AJ17" s="285"/>
      <c r="AK17" s="285"/>
      <c r="AL17" s="285"/>
      <c r="AM17" s="285"/>
    </row>
    <row r="18" spans="1:39">
      <c r="A18" s="97">
        <v>7.2</v>
      </c>
      <c r="B18" s="154"/>
      <c r="C18" s="17"/>
      <c r="D18" s="132"/>
      <c r="E18" s="132"/>
      <c r="F18" s="132"/>
      <c r="G18" s="132"/>
      <c r="H18" s="132"/>
      <c r="I18" s="132"/>
      <c r="J18" s="132"/>
      <c r="K18" s="132"/>
      <c r="L18" s="132"/>
      <c r="M18" s="132"/>
      <c r="N18" s="132"/>
      <c r="O18" s="132"/>
      <c r="P18" s="132"/>
      <c r="Q18" s="354"/>
      <c r="R18" s="148"/>
      <c r="S18" s="398"/>
      <c r="T18" s="354"/>
      <c r="U18" s="148"/>
      <c r="V18" s="398"/>
      <c r="W18" s="354"/>
      <c r="X18" s="354"/>
      <c r="Y18" s="287"/>
      <c r="AA18" s="285"/>
      <c r="AB18" s="285"/>
      <c r="AC18" s="285"/>
      <c r="AD18" s="285"/>
      <c r="AE18" s="285"/>
      <c r="AF18" s="285"/>
      <c r="AG18" s="285"/>
      <c r="AH18" s="285"/>
      <c r="AI18" s="285"/>
      <c r="AJ18" s="285"/>
      <c r="AK18" s="285"/>
      <c r="AL18" s="285"/>
      <c r="AM18" s="285"/>
    </row>
    <row r="19" spans="1:39" s="132" customFormat="1">
      <c r="A19" s="97">
        <v>7.3</v>
      </c>
      <c r="B19" s="154" t="s">
        <v>883</v>
      </c>
      <c r="C19" s="17"/>
      <c r="D19" s="859">
        <v>-10263452.200000001</v>
      </c>
      <c r="E19" s="859">
        <v>-10263452.200000001</v>
      </c>
      <c r="F19" s="859">
        <v>-10263452.200000001</v>
      </c>
      <c r="G19" s="859">
        <v>-10263452.200000001</v>
      </c>
      <c r="H19" s="859">
        <v>-10263452.200000001</v>
      </c>
      <c r="I19" s="859">
        <v>-10263452.200000001</v>
      </c>
      <c r="J19" s="859">
        <v>-10263452.200000001</v>
      </c>
      <c r="K19" s="859">
        <v>-10263452.200000001</v>
      </c>
      <c r="L19" s="859">
        <v>-10263452.200000001</v>
      </c>
      <c r="M19" s="859">
        <v>-10263452.200000001</v>
      </c>
      <c r="N19" s="859">
        <v>-10263452.200000001</v>
      </c>
      <c r="O19" s="859">
        <v>-10263452.200000001</v>
      </c>
      <c r="P19" s="859">
        <v>-10279944.49</v>
      </c>
      <c r="Q19" s="430">
        <f>AVERAGE(D19:P19)</f>
        <v>-10264720.837692309</v>
      </c>
      <c r="R19" s="148" t="s">
        <v>121</v>
      </c>
      <c r="S19" s="398">
        <v>1</v>
      </c>
      <c r="T19" s="430">
        <f>Q19*S19</f>
        <v>-10264720.837692309</v>
      </c>
      <c r="U19" s="148" t="s">
        <v>125</v>
      </c>
      <c r="V19" s="437">
        <f>'Exhibit 6'!$D$61</f>
        <v>0.10661366484685977</v>
      </c>
      <c r="W19" s="430">
        <f>V19*T19</f>
        <v>-1094359.5071363056</v>
      </c>
      <c r="X19" s="354"/>
      <c r="Y19" s="287" t="s">
        <v>884</v>
      </c>
      <c r="AA19" s="691"/>
      <c r="AB19" s="691"/>
      <c r="AC19" s="691"/>
      <c r="AD19" s="691"/>
      <c r="AE19" s="691"/>
      <c r="AF19" s="691"/>
      <c r="AG19" s="691"/>
      <c r="AH19" s="691"/>
      <c r="AI19" s="691"/>
      <c r="AJ19" s="691"/>
      <c r="AK19" s="691"/>
      <c r="AL19" s="691"/>
      <c r="AM19" s="691"/>
    </row>
    <row r="20" spans="1:39" s="132" customFormat="1">
      <c r="A20" s="97">
        <v>7.4</v>
      </c>
      <c r="B20" s="154" t="s">
        <v>885</v>
      </c>
      <c r="C20" s="17"/>
      <c r="D20" s="436">
        <f>-D19</f>
        <v>10263452.200000001</v>
      </c>
      <c r="E20" s="436">
        <f t="shared" ref="E20:P20" si="0">-E19</f>
        <v>10263452.200000001</v>
      </c>
      <c r="F20" s="436">
        <f t="shared" si="0"/>
        <v>10263452.200000001</v>
      </c>
      <c r="G20" s="436">
        <f t="shared" si="0"/>
        <v>10263452.200000001</v>
      </c>
      <c r="H20" s="436">
        <f t="shared" si="0"/>
        <v>10263452.200000001</v>
      </c>
      <c r="I20" s="436">
        <f t="shared" si="0"/>
        <v>10263452.200000001</v>
      </c>
      <c r="J20" s="436">
        <f t="shared" si="0"/>
        <v>10263452.200000001</v>
      </c>
      <c r="K20" s="436">
        <f t="shared" si="0"/>
        <v>10263452.200000001</v>
      </c>
      <c r="L20" s="436">
        <f t="shared" si="0"/>
        <v>10263452.200000001</v>
      </c>
      <c r="M20" s="436">
        <f t="shared" si="0"/>
        <v>10263452.200000001</v>
      </c>
      <c r="N20" s="436">
        <f t="shared" si="0"/>
        <v>10263452.200000001</v>
      </c>
      <c r="O20" s="436">
        <f t="shared" si="0"/>
        <v>10263452.200000001</v>
      </c>
      <c r="P20" s="436">
        <f t="shared" si="0"/>
        <v>10279944.49</v>
      </c>
      <c r="Q20" s="430">
        <f>AVERAGE(D20:P20)</f>
        <v>10264720.837692309</v>
      </c>
      <c r="R20" s="148" t="s">
        <v>121</v>
      </c>
      <c r="S20" s="398">
        <v>1</v>
      </c>
      <c r="T20" s="430">
        <f>Q20*S20</f>
        <v>10264720.837692309</v>
      </c>
      <c r="U20" s="148" t="s">
        <v>870</v>
      </c>
      <c r="V20" s="437">
        <f>'Exhibit 6'!$D$55</f>
        <v>0.32546198739284038</v>
      </c>
      <c r="W20" s="430">
        <f>V20*T20</f>
        <v>3340776.4438680401</v>
      </c>
      <c r="X20" s="354"/>
      <c r="Y20" s="287" t="s">
        <v>884</v>
      </c>
      <c r="AA20" s="75"/>
      <c r="AB20" s="75"/>
      <c r="AC20" s="75"/>
      <c r="AD20" s="75"/>
      <c r="AE20" s="75"/>
      <c r="AF20" s="75"/>
      <c r="AG20" s="75"/>
      <c r="AH20" s="75"/>
      <c r="AI20" s="75"/>
      <c r="AJ20" s="75"/>
      <c r="AK20" s="75"/>
      <c r="AL20" s="75"/>
      <c r="AM20" s="75"/>
    </row>
    <row r="21" spans="1:39">
      <c r="A21" s="97">
        <v>8</v>
      </c>
      <c r="B21" s="17"/>
      <c r="C21" s="470" t="s">
        <v>119</v>
      </c>
      <c r="D21" s="121"/>
      <c r="E21" s="121"/>
      <c r="F21" s="121"/>
      <c r="G21" s="121"/>
      <c r="H21" s="121"/>
      <c r="I21" s="121"/>
      <c r="J21" s="121"/>
      <c r="K21" s="121"/>
      <c r="L21" s="121"/>
      <c r="M21" s="121"/>
      <c r="N21" s="121"/>
      <c r="O21" s="121"/>
      <c r="P21" s="121"/>
      <c r="Q21" s="477"/>
      <c r="R21" s="478"/>
      <c r="S21" s="479"/>
      <c r="T21" s="477"/>
      <c r="U21" s="478"/>
      <c r="V21" s="479"/>
      <c r="W21" s="480">
        <f>SUM(W11:W20)</f>
        <v>106080121.53234637</v>
      </c>
      <c r="X21" s="354"/>
      <c r="Y21" s="287" t="s">
        <v>889</v>
      </c>
      <c r="AA21" s="285"/>
      <c r="AB21" s="285"/>
      <c r="AC21" s="285"/>
      <c r="AD21" s="285"/>
      <c r="AE21" s="285"/>
      <c r="AF21" s="285"/>
      <c r="AG21" s="285"/>
      <c r="AH21" s="285"/>
      <c r="AI21" s="285"/>
      <c r="AJ21" s="285"/>
      <c r="AK21" s="285"/>
      <c r="AL21" s="285"/>
      <c r="AM21" s="285"/>
    </row>
    <row r="22" spans="1:39">
      <c r="A22" s="97">
        <v>9</v>
      </c>
      <c r="B22" s="17"/>
      <c r="C22" s="17"/>
      <c r="Q22" s="354"/>
      <c r="R22" s="148"/>
      <c r="S22" s="398"/>
      <c r="T22" s="354"/>
      <c r="U22" s="148"/>
      <c r="V22" s="398"/>
      <c r="W22" s="354"/>
      <c r="X22" s="354"/>
      <c r="Y22" s="287"/>
      <c r="AA22" s="285"/>
      <c r="AB22" s="285"/>
      <c r="AC22" s="285"/>
      <c r="AD22" s="285"/>
      <c r="AE22" s="285"/>
      <c r="AF22" s="285"/>
      <c r="AG22" s="285"/>
      <c r="AH22" s="285"/>
      <c r="AI22" s="285"/>
      <c r="AJ22" s="285"/>
      <c r="AK22" s="285"/>
      <c r="AL22" s="285"/>
      <c r="AM22" s="285"/>
    </row>
    <row r="23" spans="1:39">
      <c r="A23" s="97">
        <v>10</v>
      </c>
      <c r="B23" s="154" t="s">
        <v>131</v>
      </c>
      <c r="C23" s="17"/>
      <c r="D23" s="859">
        <v>0</v>
      </c>
      <c r="E23" s="859">
        <v>0</v>
      </c>
      <c r="F23" s="859">
        <v>0</v>
      </c>
      <c r="G23" s="859">
        <v>0</v>
      </c>
      <c r="H23" s="859">
        <v>0</v>
      </c>
      <c r="I23" s="859">
        <v>0</v>
      </c>
      <c r="J23" s="859">
        <v>0</v>
      </c>
      <c r="K23" s="859">
        <v>0</v>
      </c>
      <c r="L23" s="859">
        <v>0</v>
      </c>
      <c r="M23" s="859">
        <v>0</v>
      </c>
      <c r="N23" s="859">
        <v>0</v>
      </c>
      <c r="O23" s="859">
        <v>0</v>
      </c>
      <c r="P23" s="859">
        <v>0</v>
      </c>
      <c r="Q23" s="430">
        <f>AVERAGE(D23:P23)</f>
        <v>0</v>
      </c>
      <c r="R23" s="148" t="s">
        <v>121</v>
      </c>
      <c r="S23" s="398">
        <v>1</v>
      </c>
      <c r="T23" s="430">
        <f>Q23*S23</f>
        <v>0</v>
      </c>
      <c r="U23" s="148" t="s">
        <v>125</v>
      </c>
      <c r="V23" s="437">
        <f>+'Exhibit 6'!$D$61</f>
        <v>0.10661366484685977</v>
      </c>
      <c r="W23" s="430">
        <f>V23*T23</f>
        <v>0</v>
      </c>
      <c r="X23" s="354"/>
      <c r="Y23" s="287" t="s">
        <v>529</v>
      </c>
      <c r="AA23" s="285"/>
      <c r="AB23" s="285"/>
      <c r="AC23" s="285"/>
      <c r="AD23" s="285"/>
      <c r="AE23" s="285"/>
      <c r="AF23" s="285"/>
      <c r="AG23" s="285"/>
      <c r="AH23" s="285"/>
      <c r="AI23" s="285"/>
      <c r="AJ23" s="285"/>
      <c r="AK23" s="285"/>
      <c r="AL23" s="285"/>
      <c r="AM23" s="285"/>
    </row>
    <row r="24" spans="1:39" ht="15">
      <c r="A24" s="97">
        <v>11</v>
      </c>
      <c r="B24" s="26"/>
      <c r="C24" s="26"/>
      <c r="D24" s="400"/>
      <c r="E24" s="400"/>
      <c r="F24" s="400"/>
      <c r="G24" s="400"/>
      <c r="H24" s="400"/>
      <c r="I24" s="400"/>
      <c r="J24" s="400"/>
      <c r="K24" s="400"/>
      <c r="L24" s="400"/>
      <c r="M24" s="400"/>
      <c r="N24" s="400"/>
      <c r="O24" s="400"/>
      <c r="P24" s="400"/>
      <c r="Q24" s="354"/>
      <c r="R24" s="354"/>
      <c r="S24" s="398"/>
      <c r="T24" s="354"/>
      <c r="U24" s="148"/>
      <c r="V24" s="175"/>
      <c r="W24" s="354"/>
      <c r="X24" s="354"/>
      <c r="Y24" s="287"/>
      <c r="AA24" s="285"/>
      <c r="AB24" s="285"/>
      <c r="AC24" s="285"/>
      <c r="AD24" s="285"/>
      <c r="AE24" s="285"/>
      <c r="AF24" s="285"/>
      <c r="AG24" s="285"/>
      <c r="AH24" s="285"/>
      <c r="AI24" s="285"/>
      <c r="AJ24" s="285"/>
      <c r="AK24" s="285"/>
      <c r="AL24" s="285"/>
      <c r="AM24" s="285"/>
    </row>
    <row r="25" spans="1:39" s="285" customFormat="1" ht="15">
      <c r="A25" s="97">
        <v>12</v>
      </c>
      <c r="B25" s="163" t="s">
        <v>659</v>
      </c>
      <c r="C25" s="26"/>
      <c r="D25" s="392"/>
      <c r="E25" s="392"/>
      <c r="F25" s="392"/>
      <c r="G25" s="392"/>
      <c r="H25" s="392"/>
      <c r="I25" s="392"/>
      <c r="J25" s="392"/>
      <c r="K25" s="392"/>
      <c r="L25" s="392"/>
      <c r="M25" s="392"/>
      <c r="N25" s="392"/>
      <c r="O25" s="392"/>
      <c r="P25" s="392"/>
      <c r="Q25" s="354"/>
      <c r="R25" s="354"/>
      <c r="S25" s="398"/>
      <c r="T25" s="354"/>
      <c r="U25" s="148"/>
      <c r="V25" s="398"/>
      <c r="W25" s="354"/>
      <c r="X25" s="354"/>
      <c r="Y25" s="287"/>
    </row>
    <row r="26" spans="1:39">
      <c r="A26" s="97">
        <v>13</v>
      </c>
      <c r="C26" s="17" t="s">
        <v>644</v>
      </c>
      <c r="D26" s="859">
        <f>-11586483.58-'WP Transaction Costs'!C25+'WP Line 6901 Adjustments'!C17</f>
        <v>-11399775.579845682</v>
      </c>
      <c r="E26" s="859">
        <f>-11759525.35-'WP Transaction Costs'!C26+'WP Line 6901 Adjustments'!D17</f>
        <v>-11572524.59022348</v>
      </c>
      <c r="F26" s="859">
        <f>-11932584.67-'WP Transaction Costs'!C27+'WP Line 6901 Adjustments'!E17</f>
        <v>-11745291.150601281</v>
      </c>
      <c r="G26" s="859">
        <f>-11775719.28-'WP Transaction Costs'!C28+'WP Line 6901 Adjustments'!F17</f>
        <v>-11588133.000979081</v>
      </c>
      <c r="H26" s="859">
        <f>-11949585.87-'WP Transaction Costs'!C29+'WP Line 6901 Adjustments'!G17</f>
        <v>-11761706.831356881</v>
      </c>
      <c r="I26" s="859">
        <f>-12123487.55-'WP Transaction Costs'!C30+'WP Line 6901 Adjustments'!H17</f>
        <v>-11935315.751734681</v>
      </c>
      <c r="J26" s="859">
        <f>-12295571.8-'WP Transaction Costs'!C31+'WP Line 6901 Adjustments'!I17</f>
        <v>-12107107.242112482</v>
      </c>
      <c r="K26" s="859">
        <f>-12494134.65-'WP Transaction Costs'!C32+'WP Line 6901 Adjustments'!J17</f>
        <v>-12305377.332490282</v>
      </c>
      <c r="L26" s="859">
        <f>-12545396.59-'WP Transaction Costs'!C33+'WP Line 6901 Adjustments'!K17</f>
        <v>-12356346.51286808</v>
      </c>
      <c r="M26" s="859">
        <f>-12718880.9-'WP Transaction Costs'!C34+'WP Line 6901 Adjustments'!L17</f>
        <v>-12529538.063245881</v>
      </c>
      <c r="N26" s="859">
        <f>-12919520.8-'WP Transaction Costs'!C35+'WP Line 6901 Adjustments'!M17</f>
        <v>-12729885.203623682</v>
      </c>
      <c r="O26" s="859">
        <f>-13117245.94-'WP Transaction Costs'!C36+'WP Line 6901 Adjustments'!N17</f>
        <v>-12927317.584001482</v>
      </c>
      <c r="P26" s="859">
        <f>-12628446.96-'WP Transaction Costs'!C37+'WP Line 6901 Adjustments'!O17</f>
        <v>-12438225.844379282</v>
      </c>
      <c r="Q26" s="430">
        <f>AVERAGE(D26:P26)</f>
        <v>-12107426.514420172</v>
      </c>
      <c r="R26" s="148" t="s">
        <v>121</v>
      </c>
      <c r="S26" s="398">
        <v>1</v>
      </c>
      <c r="T26" s="430">
        <f>Q26*S26</f>
        <v>-12107426.514420172</v>
      </c>
      <c r="U26" s="148" t="s">
        <v>123</v>
      </c>
      <c r="V26" s="175">
        <v>1</v>
      </c>
      <c r="W26" s="430">
        <f>V26*T26</f>
        <v>-12107426.514420172</v>
      </c>
      <c r="X26" s="354"/>
      <c r="Y26" s="287" t="s">
        <v>128</v>
      </c>
      <c r="AA26" s="854"/>
      <c r="AB26" s="854"/>
      <c r="AC26" s="854"/>
      <c r="AD26" s="854"/>
      <c r="AE26" s="854"/>
      <c r="AF26" s="854"/>
      <c r="AG26" s="854"/>
      <c r="AH26" s="854"/>
      <c r="AI26" s="854"/>
      <c r="AJ26" s="854"/>
      <c r="AK26" s="854"/>
      <c r="AL26" s="854"/>
      <c r="AM26" s="854"/>
    </row>
    <row r="27" spans="1:39">
      <c r="A27" s="97">
        <v>14</v>
      </c>
      <c r="C27" s="193" t="s">
        <v>652</v>
      </c>
      <c r="D27" s="673">
        <f>-7027876.31-'WP Transaction Costs'!$D25</f>
        <v>-7027876.3099999996</v>
      </c>
      <c r="E27" s="673">
        <f>-7076491.45-'WP Transaction Costs'!$D26</f>
        <v>-7076491.4500000002</v>
      </c>
      <c r="F27" s="673">
        <f>-7109669.66-'WP Transaction Costs'!$D27</f>
        <v>-7109669.6600000001</v>
      </c>
      <c r="G27" s="673">
        <f>-7158791.6-'WP Transaction Costs'!$D28</f>
        <v>-7158791.5999999996</v>
      </c>
      <c r="H27" s="673">
        <f>-7208000.28-'WP Transaction Costs'!$D29</f>
        <v>-7208000.2800000003</v>
      </c>
      <c r="I27" s="673">
        <f>-7257537-'WP Transaction Costs'!$D30</f>
        <v>-7257537</v>
      </c>
      <c r="J27" s="673">
        <f>-7307073.72-'WP Transaction Costs'!$D31</f>
        <v>-7307073.7199999997</v>
      </c>
      <c r="K27" s="673">
        <f>-7492845.07-'WP Transaction Costs'!$D32</f>
        <v>-7492845.0700000003</v>
      </c>
      <c r="L27" s="673">
        <f>-7679630.1-'WP Transaction Costs'!$D33</f>
        <v>-7679630.0999999996</v>
      </c>
      <c r="M27" s="673">
        <f>-7866523.94-'WP Transaction Costs'!$D34</f>
        <v>-7866523.9400000004</v>
      </c>
      <c r="N27" s="673">
        <f>-8055147.72-'WP Transaction Costs'!$D35</f>
        <v>-8055147.7199999997</v>
      </c>
      <c r="O27" s="673">
        <f>-8243771.5-'WP Transaction Costs'!$D36</f>
        <v>-8243771.5</v>
      </c>
      <c r="P27" s="673">
        <f>-4689370.66-'WP Transaction Costs'!$D37</f>
        <v>-4689370.66</v>
      </c>
      <c r="Q27" s="430">
        <f>AVERAGE(D27:P27)</f>
        <v>-7244056.0776923085</v>
      </c>
      <c r="R27" s="148" t="s">
        <v>121</v>
      </c>
      <c r="S27" s="398">
        <v>1</v>
      </c>
      <c r="T27" s="430">
        <f>Q27*S27</f>
        <v>-7244056.0776923085</v>
      </c>
      <c r="U27" s="148" t="s">
        <v>125</v>
      </c>
      <c r="V27" s="437">
        <f>+'Exhibit 6'!$D$61</f>
        <v>0.10661366484685977</v>
      </c>
      <c r="W27" s="430">
        <f>V27*T27</f>
        <v>-772315.36679894535</v>
      </c>
      <c r="X27" s="354"/>
      <c r="Y27" s="287" t="s">
        <v>127</v>
      </c>
      <c r="AA27" s="854"/>
      <c r="AB27" s="854"/>
      <c r="AC27" s="854"/>
      <c r="AD27" s="854"/>
      <c r="AE27" s="854"/>
      <c r="AF27" s="854"/>
      <c r="AG27" s="854"/>
      <c r="AH27" s="854"/>
      <c r="AI27" s="854"/>
      <c r="AJ27" s="854"/>
      <c r="AK27" s="854"/>
      <c r="AL27" s="854"/>
      <c r="AM27" s="854"/>
    </row>
    <row r="28" spans="1:39">
      <c r="A28" s="97">
        <v>15.1</v>
      </c>
      <c r="C28" s="193" t="s">
        <v>645</v>
      </c>
      <c r="D28" s="673">
        <f>-2004066.07-'WP Transaction Costs'!$E25</f>
        <v>-2004066.07</v>
      </c>
      <c r="E28" s="673">
        <f>-2216475.04-'WP Transaction Costs'!$E26</f>
        <v>-2216475.04</v>
      </c>
      <c r="F28" s="673">
        <f>-2429983.7-'WP Transaction Costs'!$E27</f>
        <v>-2429983.7000000002</v>
      </c>
      <c r="G28" s="673">
        <f>-2926007.56-'WP Transaction Costs'!$E28</f>
        <v>-2926007.56</v>
      </c>
      <c r="H28" s="673">
        <f>-3057609.42-'WP Transaction Costs'!$E29</f>
        <v>-3057609.42</v>
      </c>
      <c r="I28" s="673">
        <f>-3189312.4-'WP Transaction Costs'!$E30</f>
        <v>-3189312.4</v>
      </c>
      <c r="J28" s="673">
        <f>-3321015.38-'WP Transaction Costs'!$E31</f>
        <v>-3321015.38</v>
      </c>
      <c r="K28" s="673">
        <f>-3455380.53-'WP Transaction Costs'!$E32</f>
        <v>-3455380.53</v>
      </c>
      <c r="L28" s="673">
        <f>-3591165.35-'WP Transaction Costs'!$E33</f>
        <v>-3591165.35</v>
      </c>
      <c r="M28" s="673">
        <f>-3729443.47-'WP Transaction Costs'!$E34</f>
        <v>-3729443.47</v>
      </c>
      <c r="N28" s="673">
        <f>-3868762.89-'WP Transaction Costs'!$E35</f>
        <v>-3868762.89</v>
      </c>
      <c r="O28" s="673">
        <f>-4009481.56-'WP Transaction Costs'!$E36</f>
        <v>-4009481.56</v>
      </c>
      <c r="P28" s="673">
        <f>-4149302.95-'WP Transaction Costs'!$E37</f>
        <v>-4149302.95</v>
      </c>
      <c r="Q28" s="430">
        <f>AVERAGE(D28:P28)</f>
        <v>-3226769.7169230776</v>
      </c>
      <c r="R28" s="148" t="s">
        <v>121</v>
      </c>
      <c r="S28" s="398">
        <v>1</v>
      </c>
      <c r="T28" s="430">
        <f>Q28*S28</f>
        <v>-3226769.7169230776</v>
      </c>
      <c r="U28" s="148" t="s">
        <v>125</v>
      </c>
      <c r="V28" s="437">
        <f>+'Exhibit 6'!$D$61</f>
        <v>0.10661366484685977</v>
      </c>
      <c r="W28" s="430">
        <f>V28*T28</f>
        <v>-344017.74513803358</v>
      </c>
      <c r="X28" s="354"/>
      <c r="Y28" s="287" t="s">
        <v>646</v>
      </c>
      <c r="AA28" s="854"/>
      <c r="AB28" s="854"/>
      <c r="AC28" s="854"/>
      <c r="AD28" s="854"/>
      <c r="AE28" s="854"/>
      <c r="AF28" s="854"/>
      <c r="AG28" s="854"/>
      <c r="AH28" s="854"/>
      <c r="AI28" s="854"/>
      <c r="AJ28" s="854"/>
      <c r="AK28" s="854"/>
      <c r="AL28" s="854"/>
      <c r="AM28" s="854"/>
    </row>
    <row r="29" spans="1:39">
      <c r="A29" s="97">
        <v>15.2</v>
      </c>
      <c r="C29" s="193" t="s">
        <v>886</v>
      </c>
      <c r="D29" s="673">
        <v>850608.88702083344</v>
      </c>
      <c r="E29" s="673">
        <v>907814.43224305601</v>
      </c>
      <c r="F29" s="673">
        <v>965019.977465278</v>
      </c>
      <c r="G29" s="673">
        <v>1022225.5226875</v>
      </c>
      <c r="H29" s="673">
        <v>1079431.0679097199</v>
      </c>
      <c r="I29" s="673">
        <v>1136636.6131319399</v>
      </c>
      <c r="J29" s="673">
        <v>1193842.1583541699</v>
      </c>
      <c r="K29" s="673">
        <v>1251047.7035763899</v>
      </c>
      <c r="L29" s="673">
        <v>1308253.2487986099</v>
      </c>
      <c r="M29" s="673">
        <v>1365458.79402083</v>
      </c>
      <c r="N29" s="673">
        <v>1422664.33924306</v>
      </c>
      <c r="O29" s="673">
        <v>1479869.88446528</v>
      </c>
      <c r="P29" s="673">
        <v>1543995.8851874999</v>
      </c>
      <c r="Q29" s="430">
        <f>AVERAGE(D29:P29)</f>
        <v>1194374.5010849361</v>
      </c>
      <c r="R29" s="148" t="s">
        <v>121</v>
      </c>
      <c r="S29" s="398">
        <v>1</v>
      </c>
      <c r="T29" s="430">
        <f>Q29*S29</f>
        <v>1194374.5010849361</v>
      </c>
      <c r="U29" s="148" t="s">
        <v>125</v>
      </c>
      <c r="V29" s="437">
        <f>+'Exhibit 6'!$D$61</f>
        <v>0.10661366484685977</v>
      </c>
      <c r="W29" s="430">
        <f>V29*T29</f>
        <v>127336.64276030473</v>
      </c>
      <c r="X29" s="354"/>
      <c r="Y29" s="287" t="s">
        <v>887</v>
      </c>
      <c r="AA29" s="285"/>
      <c r="AB29" s="285"/>
      <c r="AC29" s="285"/>
      <c r="AD29" s="285"/>
      <c r="AE29" s="285"/>
      <c r="AF29" s="285"/>
      <c r="AG29" s="285"/>
      <c r="AH29" s="285"/>
      <c r="AI29" s="285"/>
      <c r="AJ29" s="285"/>
      <c r="AK29" s="285"/>
      <c r="AL29" s="285"/>
      <c r="AM29" s="285"/>
    </row>
    <row r="30" spans="1:39">
      <c r="A30" s="97">
        <v>15.3</v>
      </c>
      <c r="C30" s="193" t="s">
        <v>888</v>
      </c>
      <c r="D30" s="673">
        <f>-D29</f>
        <v>-850608.88702083344</v>
      </c>
      <c r="E30" s="673">
        <f t="shared" ref="E30:P30" si="1">-E29</f>
        <v>-907814.43224305601</v>
      </c>
      <c r="F30" s="673">
        <f t="shared" si="1"/>
        <v>-965019.977465278</v>
      </c>
      <c r="G30" s="673">
        <f t="shared" si="1"/>
        <v>-1022225.5226875</v>
      </c>
      <c r="H30" s="673">
        <f t="shared" si="1"/>
        <v>-1079431.0679097199</v>
      </c>
      <c r="I30" s="673">
        <f t="shared" si="1"/>
        <v>-1136636.6131319399</v>
      </c>
      <c r="J30" s="673">
        <f t="shared" si="1"/>
        <v>-1193842.1583541699</v>
      </c>
      <c r="K30" s="673">
        <f t="shared" si="1"/>
        <v>-1251047.7035763899</v>
      </c>
      <c r="L30" s="673">
        <f t="shared" si="1"/>
        <v>-1308253.2487986099</v>
      </c>
      <c r="M30" s="673">
        <f t="shared" si="1"/>
        <v>-1365458.79402083</v>
      </c>
      <c r="N30" s="673">
        <f t="shared" si="1"/>
        <v>-1422664.33924306</v>
      </c>
      <c r="O30" s="673">
        <f t="shared" si="1"/>
        <v>-1479869.88446528</v>
      </c>
      <c r="P30" s="673">
        <f t="shared" si="1"/>
        <v>-1543995.8851874999</v>
      </c>
      <c r="Q30" s="430">
        <f>AVERAGE(D30:P30)</f>
        <v>-1194374.5010849361</v>
      </c>
      <c r="R30" s="148" t="s">
        <v>121</v>
      </c>
      <c r="S30" s="398">
        <v>1</v>
      </c>
      <c r="T30" s="430">
        <f>Q30*S30</f>
        <v>-1194374.5010849361</v>
      </c>
      <c r="U30" s="148" t="s">
        <v>870</v>
      </c>
      <c r="V30" s="437">
        <f>'Exhibit 6'!$D$55</f>
        <v>0.32546198739284038</v>
      </c>
      <c r="W30" s="430">
        <f>V30*T30</f>
        <v>-388723.4988144355</v>
      </c>
      <c r="X30" s="354"/>
      <c r="Y30" s="287" t="s">
        <v>887</v>
      </c>
      <c r="AA30" s="285"/>
      <c r="AB30" s="285"/>
      <c r="AC30" s="285"/>
      <c r="AD30" s="285"/>
      <c r="AE30" s="285"/>
      <c r="AF30" s="285"/>
      <c r="AG30" s="285"/>
      <c r="AH30" s="285"/>
      <c r="AI30" s="285"/>
      <c r="AJ30" s="285"/>
      <c r="AK30" s="285"/>
      <c r="AL30" s="285"/>
      <c r="AM30" s="285"/>
    </row>
    <row r="31" spans="1:39">
      <c r="A31" s="97">
        <v>16</v>
      </c>
      <c r="C31" s="470" t="s">
        <v>119</v>
      </c>
      <c r="D31" s="121"/>
      <c r="E31" s="481"/>
      <c r="F31" s="481"/>
      <c r="G31" s="481"/>
      <c r="H31" s="481"/>
      <c r="I31" s="481"/>
      <c r="J31" s="481"/>
      <c r="K31" s="481"/>
      <c r="L31" s="481"/>
      <c r="M31" s="481"/>
      <c r="N31" s="481"/>
      <c r="O31" s="481"/>
      <c r="P31" s="481"/>
      <c r="Q31" s="477"/>
      <c r="R31" s="478"/>
      <c r="S31" s="479"/>
      <c r="T31" s="477"/>
      <c r="U31" s="478"/>
      <c r="V31" s="479"/>
      <c r="W31" s="480">
        <f>SUM(W26:W30)</f>
        <v>-13485146.482411282</v>
      </c>
      <c r="X31" s="354"/>
      <c r="Y31" s="287" t="s">
        <v>890</v>
      </c>
      <c r="AA31" s="285"/>
      <c r="AB31" s="285"/>
      <c r="AC31" s="285"/>
      <c r="AD31" s="285"/>
      <c r="AE31" s="285"/>
      <c r="AF31" s="285"/>
      <c r="AG31" s="285"/>
      <c r="AH31" s="285"/>
      <c r="AI31" s="285"/>
      <c r="AJ31" s="285"/>
      <c r="AK31" s="285"/>
      <c r="AL31" s="285"/>
      <c r="AM31" s="285"/>
    </row>
    <row r="32" spans="1:39">
      <c r="A32" s="97">
        <v>17</v>
      </c>
      <c r="C32" s="17"/>
      <c r="P32" s="402"/>
      <c r="Q32" s="354"/>
      <c r="R32" s="148"/>
      <c r="S32" s="398"/>
      <c r="T32" s="354"/>
      <c r="U32" s="148"/>
      <c r="V32" s="398"/>
      <c r="W32" s="354"/>
      <c r="X32" s="354"/>
      <c r="Y32" s="287"/>
      <c r="AA32" s="285"/>
      <c r="AB32" s="285"/>
      <c r="AC32" s="285"/>
      <c r="AD32" s="285"/>
      <c r="AE32" s="285"/>
      <c r="AF32" s="285"/>
      <c r="AG32" s="285"/>
      <c r="AH32" s="285"/>
      <c r="AI32" s="285"/>
      <c r="AJ32" s="285"/>
      <c r="AK32" s="285"/>
      <c r="AL32" s="285"/>
      <c r="AM32" s="285"/>
    </row>
    <row r="33" spans="1:26" ht="15">
      <c r="A33" s="97">
        <v>18</v>
      </c>
      <c r="B33" s="163" t="s">
        <v>126</v>
      </c>
      <c r="C33" s="17"/>
      <c r="Q33" s="277"/>
      <c r="R33" s="148"/>
      <c r="S33" s="398"/>
      <c r="T33" s="354"/>
      <c r="U33" s="148"/>
      <c r="V33" s="398"/>
      <c r="W33" s="354"/>
      <c r="X33" s="354"/>
      <c r="Y33" s="287"/>
    </row>
    <row r="34" spans="1:26" ht="15.75">
      <c r="A34" s="97">
        <v>19</v>
      </c>
      <c r="C34" s="17" t="s">
        <v>526</v>
      </c>
      <c r="D34" s="387"/>
      <c r="E34" s="387"/>
      <c r="F34" s="387"/>
      <c r="G34" s="387"/>
      <c r="H34" s="387"/>
      <c r="I34" s="387"/>
      <c r="J34" s="387"/>
      <c r="K34" s="387"/>
      <c r="L34" s="387"/>
      <c r="M34" s="387"/>
      <c r="N34" s="387"/>
      <c r="O34" s="387"/>
      <c r="P34" s="387"/>
      <c r="Q34"/>
      <c r="R34" s="148"/>
      <c r="S34" s="401"/>
      <c r="T34" s="277"/>
      <c r="U34" s="148"/>
      <c r="V34" s="398"/>
      <c r="W34" s="605">
        <f>'WP ADIT'!T86+'WP ADIT'!T124+'WP Line 6901 Adjustments'!C20</f>
        <v>-8126817.34903129</v>
      </c>
      <c r="X34" s="602"/>
      <c r="Y34" s="287" t="s">
        <v>631</v>
      </c>
    </row>
    <row r="35" spans="1:26" ht="15">
      <c r="A35" s="97">
        <v>20</v>
      </c>
      <c r="C35" s="17" t="s">
        <v>527</v>
      </c>
      <c r="D35" s="387"/>
      <c r="E35" s="387"/>
      <c r="F35" s="387"/>
      <c r="G35" s="387"/>
      <c r="H35" s="387"/>
      <c r="I35" s="387"/>
      <c r="J35" s="387"/>
      <c r="K35" s="387"/>
      <c r="L35" s="387"/>
      <c r="M35" s="387"/>
      <c r="N35" s="387"/>
      <c r="O35" s="387"/>
      <c r="P35" s="387"/>
      <c r="Q35"/>
      <c r="R35" s="148"/>
      <c r="S35" s="398"/>
      <c r="T35" s="277"/>
      <c r="U35" s="148"/>
      <c r="V35" s="398"/>
      <c r="W35" s="605">
        <f>'WP ADIT'!T47</f>
        <v>464564.89049880014</v>
      </c>
      <c r="X35" s="602"/>
      <c r="Y35" s="287" t="s">
        <v>616</v>
      </c>
    </row>
    <row r="36" spans="1:26" ht="15">
      <c r="A36" s="97">
        <v>21</v>
      </c>
      <c r="C36" s="470" t="s">
        <v>119</v>
      </c>
      <c r="D36" s="121"/>
      <c r="E36" s="121"/>
      <c r="F36" s="121"/>
      <c r="G36" s="121"/>
      <c r="H36" s="121"/>
      <c r="I36" s="121"/>
      <c r="J36" s="121"/>
      <c r="K36" s="121"/>
      <c r="L36" s="121"/>
      <c r="M36" s="121"/>
      <c r="N36" s="121"/>
      <c r="O36" s="121"/>
      <c r="P36" s="121"/>
      <c r="Q36" s="482"/>
      <c r="R36" s="478"/>
      <c r="S36" s="479"/>
      <c r="T36" s="482"/>
      <c r="U36" s="478"/>
      <c r="V36" s="479"/>
      <c r="W36" s="480">
        <f>SUM(W34:W35)</f>
        <v>-7662252.4585324898</v>
      </c>
      <c r="X36" s="354"/>
      <c r="Y36" s="287" t="s">
        <v>647</v>
      </c>
    </row>
    <row r="37" spans="1:26">
      <c r="A37" s="97">
        <v>22</v>
      </c>
      <c r="C37" s="17"/>
      <c r="Q37" s="354"/>
      <c r="R37" s="148"/>
      <c r="S37" s="398"/>
      <c r="T37" s="354"/>
      <c r="U37" s="148"/>
      <c r="V37" s="398"/>
      <c r="W37" s="354"/>
      <c r="X37" s="354"/>
      <c r="Y37" s="287"/>
    </row>
    <row r="38" spans="1:26">
      <c r="A38" s="97">
        <v>23</v>
      </c>
      <c r="B38" s="154" t="s">
        <v>593</v>
      </c>
      <c r="C38" s="154"/>
      <c r="Q38" s="354"/>
      <c r="R38" s="354"/>
      <c r="S38" s="398"/>
      <c r="T38" s="354"/>
      <c r="U38" s="148"/>
      <c r="V38" s="398"/>
      <c r="W38" s="354"/>
      <c r="X38" s="354"/>
      <c r="Y38" s="287"/>
    </row>
    <row r="39" spans="1:26">
      <c r="A39" s="97">
        <v>24</v>
      </c>
      <c r="B39" s="154"/>
      <c r="C39" s="100" t="s">
        <v>7</v>
      </c>
      <c r="D39" s="859">
        <v>0</v>
      </c>
      <c r="E39" s="859">
        <v>0</v>
      </c>
      <c r="F39" s="859">
        <v>0</v>
      </c>
      <c r="G39" s="859">
        <v>0</v>
      </c>
      <c r="H39" s="859">
        <v>0</v>
      </c>
      <c r="I39" s="859">
        <v>0</v>
      </c>
      <c r="J39" s="859">
        <v>0</v>
      </c>
      <c r="K39" s="859">
        <v>0</v>
      </c>
      <c r="L39" s="859">
        <v>0</v>
      </c>
      <c r="M39" s="859">
        <v>0</v>
      </c>
      <c r="N39" s="859">
        <v>0</v>
      </c>
      <c r="O39" s="859">
        <v>0</v>
      </c>
      <c r="P39" s="859">
        <v>0</v>
      </c>
      <c r="Q39" s="430">
        <f>AVERAGE(D39:P39)</f>
        <v>0</v>
      </c>
      <c r="R39" s="148" t="s">
        <v>121</v>
      </c>
      <c r="S39" s="398">
        <v>1</v>
      </c>
      <c r="T39" s="430">
        <f>+Q39*S39</f>
        <v>0</v>
      </c>
      <c r="U39" s="148" t="s">
        <v>125</v>
      </c>
      <c r="V39" s="437">
        <f>+'Exhibit 6'!$D$61</f>
        <v>0.10661366484685977</v>
      </c>
      <c r="W39" s="430">
        <f>+T39*V39</f>
        <v>0</v>
      </c>
      <c r="X39" s="354"/>
      <c r="Y39" s="287" t="s">
        <v>530</v>
      </c>
    </row>
    <row r="40" spans="1:26">
      <c r="A40" s="97">
        <v>25</v>
      </c>
      <c r="B40" s="154"/>
      <c r="C40" s="100" t="s">
        <v>594</v>
      </c>
      <c r="D40" s="859">
        <v>-2932606.9399999995</v>
      </c>
      <c r="E40" s="859">
        <v>-2930521.3399999994</v>
      </c>
      <c r="F40" s="859">
        <v>-2925167.1999999993</v>
      </c>
      <c r="G40" s="859">
        <v>-2901349.1499999994</v>
      </c>
      <c r="H40" s="859">
        <v>-3003935.169999999</v>
      </c>
      <c r="I40" s="859">
        <v>-3003530.129999999</v>
      </c>
      <c r="J40" s="859">
        <v>-2956233.5399999991</v>
      </c>
      <c r="K40" s="859">
        <v>-2950560.9899999993</v>
      </c>
      <c r="L40" s="859">
        <v>-3019183.5499999993</v>
      </c>
      <c r="M40" s="859">
        <v>-3016615.1799999992</v>
      </c>
      <c r="N40" s="859">
        <v>-3017464.919999999</v>
      </c>
      <c r="O40" s="859">
        <v>-3076191.209999999</v>
      </c>
      <c r="P40" s="859">
        <v>-2833804.48</v>
      </c>
      <c r="Q40" s="430">
        <f>AVERAGE(D40:P40)</f>
        <v>-2966704.9076923067</v>
      </c>
      <c r="R40" s="148" t="s">
        <v>121</v>
      </c>
      <c r="S40" s="398">
        <v>1</v>
      </c>
      <c r="T40" s="430">
        <f>+Q40*S40</f>
        <v>-2966704.9076923067</v>
      </c>
      <c r="U40" s="148" t="s">
        <v>125</v>
      </c>
      <c r="V40" s="437">
        <f>+'Exhibit 6'!$D$61</f>
        <v>0.10661366484685977</v>
      </c>
      <c r="W40" s="430">
        <f>+T40*V40</f>
        <v>-316291.28272824164</v>
      </c>
      <c r="X40" s="354"/>
      <c r="Y40" s="287" t="s">
        <v>595</v>
      </c>
    </row>
    <row r="41" spans="1:26">
      <c r="A41" s="97">
        <v>26.1</v>
      </c>
      <c r="B41" s="154"/>
      <c r="C41" s="100" t="s">
        <v>812</v>
      </c>
      <c r="D41" s="859">
        <f>'WP DTA(L) Amort Exp and Balance'!$G22</f>
        <v>-2627614.7444392405</v>
      </c>
      <c r="E41" s="859">
        <f>'WP DTA(L) Amort Exp and Balance'!$G23</f>
        <v>-2612553.5369733823</v>
      </c>
      <c r="F41" s="859">
        <f>'WP DTA(L) Amort Exp and Balance'!$G24</f>
        <v>-2597492.3295075241</v>
      </c>
      <c r="G41" s="859">
        <f>'WP DTA(L) Amort Exp and Balance'!$G25</f>
        <v>-2582431.1220416659</v>
      </c>
      <c r="H41" s="859">
        <f>'WP DTA(L) Amort Exp and Balance'!$G26</f>
        <v>-2567369.9145758078</v>
      </c>
      <c r="I41" s="859">
        <f>'WP DTA(L) Amort Exp and Balance'!$G27</f>
        <v>-2552308.7071099496</v>
      </c>
      <c r="J41" s="859">
        <f>'WP DTA(L) Amort Exp and Balance'!$G28</f>
        <v>-2537247.4996440914</v>
      </c>
      <c r="K41" s="859">
        <f>'WP DTA(L) Amort Exp and Balance'!$G29</f>
        <v>-2522186.2921782332</v>
      </c>
      <c r="L41" s="859">
        <f>'WP DTA(L) Amort Exp and Balance'!$G30</f>
        <v>-2507125.084712375</v>
      </c>
      <c r="M41" s="859">
        <f>'WP DTA(L) Amort Exp and Balance'!$G31</f>
        <v>-2492063.8772465168</v>
      </c>
      <c r="N41" s="859">
        <f>'WP DTA(L) Amort Exp and Balance'!$G32</f>
        <v>-2477002.6697806586</v>
      </c>
      <c r="O41" s="859">
        <f>'WP DTA(L) Amort Exp and Balance'!$G33</f>
        <v>-2461941.4623148004</v>
      </c>
      <c r="P41" s="859">
        <f>'WP DTA(L) Amort Exp and Balance'!$G34</f>
        <v>-2446880.2548489422</v>
      </c>
      <c r="Q41" s="430">
        <f>AVERAGE(D41:P41)</f>
        <v>-2537247.4996440914</v>
      </c>
      <c r="R41" s="148" t="s">
        <v>121</v>
      </c>
      <c r="S41" s="398">
        <v>1</v>
      </c>
      <c r="T41" s="430">
        <f>Q41*S41</f>
        <v>-2537247.4996440914</v>
      </c>
      <c r="U41" s="148" t="s">
        <v>123</v>
      </c>
      <c r="V41" s="398">
        <v>1</v>
      </c>
      <c r="W41" s="430">
        <f>V41*T41</f>
        <v>-2537247.4996440914</v>
      </c>
      <c r="X41" s="354"/>
      <c r="Y41" s="287" t="s">
        <v>867</v>
      </c>
    </row>
    <row r="42" spans="1:26">
      <c r="A42" s="97">
        <v>26.2</v>
      </c>
      <c r="B42" s="154"/>
      <c r="C42" s="100" t="s">
        <v>592</v>
      </c>
      <c r="D42" s="859">
        <v>-201139.78</v>
      </c>
      <c r="E42" s="859">
        <v>-250414.58</v>
      </c>
      <c r="F42" s="859">
        <v>-299689.38</v>
      </c>
      <c r="G42" s="859">
        <v>-348964.18000000011</v>
      </c>
      <c r="H42" s="859">
        <v>-398238.98</v>
      </c>
      <c r="I42" s="859">
        <v>-447513.78</v>
      </c>
      <c r="J42" s="859">
        <v>-496788.58</v>
      </c>
      <c r="K42" s="859">
        <v>-546063.38</v>
      </c>
      <c r="L42" s="859">
        <v>-595338.17999999993</v>
      </c>
      <c r="M42" s="859">
        <v>-644612.98</v>
      </c>
      <c r="N42" s="859">
        <v>-664871.23</v>
      </c>
      <c r="O42" s="859">
        <v>-685129.48</v>
      </c>
      <c r="P42" s="859">
        <v>-1332646.73</v>
      </c>
      <c r="Q42" s="430">
        <f>AVERAGE(D42:P42)</f>
        <v>-531647.0184615386</v>
      </c>
      <c r="R42" s="148" t="s">
        <v>121</v>
      </c>
      <c r="S42" s="398">
        <v>1</v>
      </c>
      <c r="T42" s="430">
        <f>+Q42*S42</f>
        <v>-531647.0184615386</v>
      </c>
      <c r="U42" s="148" t="s">
        <v>125</v>
      </c>
      <c r="V42" s="437">
        <f>+'Exhibit 6'!$D$61</f>
        <v>0.10661366484685977</v>
      </c>
      <c r="W42" s="430">
        <f>+T42*V42</f>
        <v>-56680.837043090745</v>
      </c>
      <c r="X42" s="354"/>
      <c r="Y42" s="287" t="s">
        <v>596</v>
      </c>
    </row>
    <row r="43" spans="1:26">
      <c r="A43" s="97">
        <v>27</v>
      </c>
      <c r="B43" s="17"/>
      <c r="C43" s="470" t="s">
        <v>119</v>
      </c>
      <c r="D43" s="121"/>
      <c r="E43" s="483"/>
      <c r="F43" s="483"/>
      <c r="G43" s="483"/>
      <c r="H43" s="483"/>
      <c r="I43" s="483"/>
      <c r="J43" s="483"/>
      <c r="K43" s="483"/>
      <c r="L43" s="483"/>
      <c r="M43" s="483"/>
      <c r="N43" s="483"/>
      <c r="O43" s="483"/>
      <c r="P43" s="483"/>
      <c r="Q43" s="477"/>
      <c r="R43" s="478"/>
      <c r="S43" s="479"/>
      <c r="T43" s="477"/>
      <c r="U43" s="478"/>
      <c r="V43" s="479"/>
      <c r="W43" s="632">
        <f>SUM(W39:W42)</f>
        <v>-2910219.6194154238</v>
      </c>
      <c r="X43" s="354"/>
      <c r="Y43" s="287" t="s">
        <v>810</v>
      </c>
    </row>
    <row r="44" spans="1:26">
      <c r="A44" s="97">
        <v>28</v>
      </c>
      <c r="B44" s="17"/>
      <c r="C44" s="17"/>
      <c r="Q44" s="354"/>
      <c r="R44" s="354"/>
      <c r="S44" s="398"/>
      <c r="T44" s="354"/>
      <c r="U44" s="148"/>
      <c r="V44" s="398"/>
      <c r="W44" s="354"/>
      <c r="X44" s="354"/>
      <c r="Y44" s="287"/>
    </row>
    <row r="45" spans="1:26">
      <c r="A45" s="97">
        <v>29</v>
      </c>
      <c r="B45" s="154" t="s">
        <v>571</v>
      </c>
      <c r="C45" s="154"/>
      <c r="D45" s="859">
        <v>4288754.1000000006</v>
      </c>
      <c r="E45" s="859">
        <v>3402606.67</v>
      </c>
      <c r="F45" s="859">
        <v>2711848.35</v>
      </c>
      <c r="G45" s="859">
        <v>2317411.4</v>
      </c>
      <c r="H45" s="859">
        <v>1968490.86</v>
      </c>
      <c r="I45" s="859">
        <v>3645401.7200000011</v>
      </c>
      <c r="J45" s="859">
        <v>4133876.1400000011</v>
      </c>
      <c r="K45" s="859">
        <v>5267932.6899999985</v>
      </c>
      <c r="L45" s="859">
        <v>5901427.9199999999</v>
      </c>
      <c r="M45" s="859">
        <v>5971324.0799999991</v>
      </c>
      <c r="N45" s="859">
        <v>5762659.8600000003</v>
      </c>
      <c r="O45" s="859">
        <v>5300875.7200000007</v>
      </c>
      <c r="P45" s="859">
        <v>5335873.2300000004</v>
      </c>
      <c r="Q45" s="430">
        <f>AVERAGE(D45:P45)</f>
        <v>4308344.8261538455</v>
      </c>
      <c r="R45" s="148" t="s">
        <v>122</v>
      </c>
      <c r="S45" s="437">
        <f>+'Exhibit 6'!D45</f>
        <v>0.17834797985301598</v>
      </c>
      <c r="T45" s="430">
        <f>Q45*S45</f>
        <v>768384.59625473164</v>
      </c>
      <c r="U45" s="148" t="s">
        <v>125</v>
      </c>
      <c r="V45" s="437">
        <f>+'Exhibit 6'!$D$61</f>
        <v>0.10661366484685977</v>
      </c>
      <c r="W45" s="430">
        <f>V45*T45</f>
        <v>81920.297818591629</v>
      </c>
      <c r="X45" s="354"/>
      <c r="Y45" s="287" t="s">
        <v>572</v>
      </c>
    </row>
    <row r="46" spans="1:26">
      <c r="A46" s="97">
        <v>30</v>
      </c>
      <c r="B46" s="17"/>
      <c r="C46" s="17"/>
      <c r="D46" s="400"/>
      <c r="E46" s="400"/>
      <c r="F46" s="400"/>
      <c r="G46" s="400"/>
      <c r="H46" s="400"/>
      <c r="I46" s="400"/>
      <c r="J46" s="400"/>
      <c r="K46" s="400"/>
      <c r="L46" s="400"/>
      <c r="M46" s="400"/>
      <c r="N46" s="400"/>
      <c r="O46" s="400"/>
      <c r="Q46" s="354"/>
      <c r="R46" s="354"/>
      <c r="S46" s="398"/>
      <c r="T46" s="354"/>
      <c r="U46" s="148"/>
      <c r="V46" s="398"/>
      <c r="W46" s="354"/>
      <c r="X46" s="354"/>
      <c r="Y46" s="287"/>
    </row>
    <row r="47" spans="1:26">
      <c r="A47" s="97">
        <v>31</v>
      </c>
      <c r="B47" s="154" t="s">
        <v>124</v>
      </c>
      <c r="C47" s="154"/>
      <c r="D47" s="400"/>
      <c r="E47" s="400"/>
      <c r="F47" s="400"/>
      <c r="G47" s="400"/>
      <c r="H47" s="400"/>
      <c r="I47" s="400"/>
      <c r="J47" s="400"/>
      <c r="K47" s="400"/>
      <c r="L47" s="400"/>
      <c r="M47" s="400"/>
      <c r="N47" s="400"/>
      <c r="O47" s="400"/>
      <c r="Q47" s="354"/>
      <c r="R47" s="148"/>
      <c r="S47" s="398"/>
      <c r="T47" s="354"/>
      <c r="U47" s="148"/>
      <c r="V47" s="398"/>
      <c r="W47" s="354"/>
      <c r="X47" s="354"/>
      <c r="Y47" s="287"/>
    </row>
    <row r="48" spans="1:26">
      <c r="A48" s="97">
        <v>32</v>
      </c>
      <c r="C48" s="287" t="s">
        <v>4</v>
      </c>
      <c r="D48" s="859">
        <v>4522036.3827604698</v>
      </c>
      <c r="E48" s="859">
        <v>3758231.7288333299</v>
      </c>
      <c r="F48" s="859">
        <v>3753935.1147655998</v>
      </c>
      <c r="G48" s="859">
        <v>3694416.2867709501</v>
      </c>
      <c r="H48" s="859">
        <v>3586459.5870579099</v>
      </c>
      <c r="I48" s="859">
        <v>3707497.50034709</v>
      </c>
      <c r="J48" s="859">
        <v>3639427.4966041599</v>
      </c>
      <c r="K48" s="859">
        <v>3576631.1020500399</v>
      </c>
      <c r="L48" s="859">
        <v>3530167.7899984601</v>
      </c>
      <c r="M48" s="859">
        <v>3948385.4931808501</v>
      </c>
      <c r="N48" s="859">
        <v>3921826.1620974699</v>
      </c>
      <c r="O48" s="859">
        <v>3991405.03675185</v>
      </c>
      <c r="P48" s="859">
        <v>4236605.8690569401</v>
      </c>
      <c r="Q48" s="430">
        <f>AVERAGE(D48:P48)</f>
        <v>3835925.042328855</v>
      </c>
      <c r="R48" s="413" t="s">
        <v>122</v>
      </c>
      <c r="S48" s="438">
        <f>+'Exhibit 6'!D45</f>
        <v>0.17834797985301598</v>
      </c>
      <c r="T48" s="436">
        <f>Q48*S48</f>
        <v>684129.48216694617</v>
      </c>
      <c r="U48" s="535" t="s">
        <v>123</v>
      </c>
      <c r="V48" s="404">
        <v>1</v>
      </c>
      <c r="W48" s="443">
        <f>V48*T48</f>
        <v>684129.48216694617</v>
      </c>
      <c r="X48" s="403"/>
      <c r="Y48" s="100" t="s">
        <v>531</v>
      </c>
      <c r="Z48" s="403"/>
    </row>
    <row r="49" spans="1:25">
      <c r="A49" s="97">
        <v>33</v>
      </c>
      <c r="C49" s="287" t="s">
        <v>8</v>
      </c>
      <c r="D49" s="859">
        <v>539000</v>
      </c>
      <c r="E49" s="859">
        <v>539000</v>
      </c>
      <c r="F49" s="859">
        <v>539000</v>
      </c>
      <c r="G49" s="859">
        <v>539000</v>
      </c>
      <c r="H49" s="859">
        <v>539000</v>
      </c>
      <c r="I49" s="859">
        <v>539000</v>
      </c>
      <c r="J49" s="859">
        <v>539000</v>
      </c>
      <c r="K49" s="859">
        <v>539000</v>
      </c>
      <c r="L49" s="859">
        <v>539000</v>
      </c>
      <c r="M49" s="859">
        <v>539000</v>
      </c>
      <c r="N49" s="859">
        <v>539000</v>
      </c>
      <c r="O49" s="859">
        <v>594000</v>
      </c>
      <c r="P49" s="859">
        <v>594000</v>
      </c>
      <c r="Q49" s="430">
        <f>AVERAGE(D49:P49)</f>
        <v>547461.5384615385</v>
      </c>
      <c r="R49" s="148" t="s">
        <v>122</v>
      </c>
      <c r="S49" s="437">
        <f>+'Exhibit 6'!D45</f>
        <v>0.17834797985301598</v>
      </c>
      <c r="T49" s="430">
        <f>+Q49*S49</f>
        <v>97638.659431839595</v>
      </c>
      <c r="U49" s="148" t="s">
        <v>6</v>
      </c>
      <c r="V49" s="437">
        <f>+'Exhibit 6'!D51</f>
        <v>0.38245106475116397</v>
      </c>
      <c r="W49" s="430">
        <f>+T49*V49</f>
        <v>37342.009260583334</v>
      </c>
      <c r="X49" s="354"/>
      <c r="Y49" s="100" t="s">
        <v>532</v>
      </c>
    </row>
    <row r="50" spans="1:25">
      <c r="A50" s="97">
        <v>34</v>
      </c>
      <c r="C50" s="491" t="s">
        <v>119</v>
      </c>
      <c r="D50" s="485"/>
      <c r="E50" s="485"/>
      <c r="F50" s="485"/>
      <c r="G50" s="485"/>
      <c r="H50" s="485"/>
      <c r="I50" s="485"/>
      <c r="J50" s="485"/>
      <c r="K50" s="485"/>
      <c r="L50" s="485"/>
      <c r="M50" s="485"/>
      <c r="N50" s="485"/>
      <c r="O50" s="485"/>
      <c r="P50" s="121"/>
      <c r="Q50" s="477"/>
      <c r="R50" s="478"/>
      <c r="S50" s="479"/>
      <c r="T50" s="477"/>
      <c r="U50" s="478"/>
      <c r="V50" s="479"/>
      <c r="W50" s="480">
        <f>+W48+W49</f>
        <v>721471.49142752949</v>
      </c>
      <c r="X50" s="354"/>
      <c r="Y50" s="287" t="s">
        <v>648</v>
      </c>
    </row>
    <row r="51" spans="1:25">
      <c r="A51" s="97">
        <v>35</v>
      </c>
      <c r="B51" s="17"/>
      <c r="C51" s="17"/>
      <c r="D51" s="400"/>
      <c r="E51" s="400"/>
      <c r="F51" s="400"/>
      <c r="G51" s="400"/>
      <c r="H51" s="400"/>
      <c r="I51" s="400"/>
      <c r="J51" s="400"/>
      <c r="K51" s="400"/>
      <c r="L51" s="400"/>
      <c r="M51" s="400"/>
      <c r="N51" s="400"/>
      <c r="O51" s="400"/>
      <c r="Q51" s="130"/>
      <c r="R51" s="152"/>
      <c r="S51" s="405"/>
      <c r="T51" s="130"/>
      <c r="U51" s="97"/>
      <c r="V51" s="405"/>
      <c r="W51" s="130"/>
      <c r="X51" s="130"/>
      <c r="Y51" s="280"/>
    </row>
    <row r="52" spans="1:25">
      <c r="A52" s="97">
        <v>36</v>
      </c>
      <c r="B52" s="191" t="s">
        <v>78</v>
      </c>
      <c r="C52" s="564"/>
      <c r="D52" s="400"/>
      <c r="E52" s="400"/>
      <c r="F52" s="400"/>
      <c r="G52" s="400"/>
      <c r="H52" s="400"/>
      <c r="I52" s="400"/>
      <c r="J52" s="400"/>
      <c r="K52" s="400"/>
      <c r="L52" s="400"/>
      <c r="M52" s="400"/>
      <c r="N52" s="400"/>
      <c r="O52" s="400"/>
      <c r="Q52" s="354"/>
      <c r="R52" s="152"/>
      <c r="S52" s="405"/>
      <c r="T52" s="354"/>
      <c r="U52" s="148"/>
      <c r="V52" s="405"/>
      <c r="W52" s="354"/>
      <c r="X52" s="354"/>
      <c r="Y52" s="287"/>
    </row>
    <row r="53" spans="1:25">
      <c r="A53" s="97">
        <v>37</v>
      </c>
      <c r="B53" s="17"/>
      <c r="C53" s="17" t="s">
        <v>72</v>
      </c>
      <c r="D53" s="391"/>
      <c r="E53" s="392"/>
      <c r="F53" s="392"/>
      <c r="G53" s="392"/>
      <c r="H53" s="392"/>
      <c r="I53" s="392"/>
      <c r="J53" s="392"/>
      <c r="K53" s="392"/>
      <c r="L53" s="392"/>
      <c r="M53" s="392"/>
      <c r="N53" s="392"/>
      <c r="O53" s="392"/>
      <c r="P53" s="391"/>
      <c r="Q53" s="430">
        <f>+'Exhibit 5'!J33</f>
        <v>901880.78337740991</v>
      </c>
      <c r="R53" s="151" t="s">
        <v>121</v>
      </c>
      <c r="S53" s="398">
        <v>1</v>
      </c>
      <c r="T53" s="430">
        <f>+S53*Q53</f>
        <v>901880.78337740991</v>
      </c>
      <c r="U53" s="150" t="s">
        <v>120</v>
      </c>
      <c r="V53" s="398">
        <v>0.125</v>
      </c>
      <c r="W53" s="430">
        <f>+V53*T53</f>
        <v>112735.09792217624</v>
      </c>
      <c r="X53" s="354"/>
      <c r="Y53" s="287" t="s">
        <v>301</v>
      </c>
    </row>
    <row r="54" spans="1:25">
      <c r="A54" s="97">
        <v>38</v>
      </c>
      <c r="B54" s="17"/>
      <c r="C54" s="17" t="s">
        <v>71</v>
      </c>
      <c r="D54" s="391"/>
      <c r="E54" s="285"/>
      <c r="F54" s="285"/>
      <c r="G54" s="285"/>
      <c r="H54" s="285"/>
      <c r="I54" s="285"/>
      <c r="J54" s="285"/>
      <c r="K54" s="285"/>
      <c r="L54" s="285"/>
      <c r="M54" s="285"/>
      <c r="N54" s="285"/>
      <c r="O54" s="285"/>
      <c r="P54" s="391"/>
      <c r="Q54" s="430">
        <f>+'Exhibit 5'!J46</f>
        <v>1092949.1538167456</v>
      </c>
      <c r="R54" s="151" t="s">
        <v>121</v>
      </c>
      <c r="S54" s="398">
        <f>+S53</f>
        <v>1</v>
      </c>
      <c r="T54" s="430">
        <f>Q54*S54</f>
        <v>1092949.1538167456</v>
      </c>
      <c r="U54" s="150" t="s">
        <v>120</v>
      </c>
      <c r="V54" s="398">
        <v>0.125</v>
      </c>
      <c r="W54" s="430">
        <f>V54*T54</f>
        <v>136618.6442270932</v>
      </c>
      <c r="X54" s="354"/>
      <c r="Y54" s="287" t="s">
        <v>314</v>
      </c>
    </row>
    <row r="55" spans="1:25">
      <c r="A55" s="97">
        <v>39</v>
      </c>
      <c r="C55" s="491" t="s">
        <v>119</v>
      </c>
      <c r="D55" s="484"/>
      <c r="E55" s="484"/>
      <c r="F55" s="484"/>
      <c r="G55" s="484"/>
      <c r="H55" s="484"/>
      <c r="I55" s="484"/>
      <c r="J55" s="484"/>
      <c r="K55" s="484"/>
      <c r="L55" s="484"/>
      <c r="M55" s="484"/>
      <c r="N55" s="484"/>
      <c r="O55" s="484"/>
      <c r="P55" s="486"/>
      <c r="Q55" s="477"/>
      <c r="R55" s="478"/>
      <c r="S55" s="479"/>
      <c r="T55" s="477"/>
      <c r="U55" s="478"/>
      <c r="V55" s="479"/>
      <c r="W55" s="480">
        <f>+W53+W54</f>
        <v>249353.74214926944</v>
      </c>
      <c r="X55" s="354"/>
      <c r="Y55" s="287" t="s">
        <v>649</v>
      </c>
    </row>
    <row r="56" spans="1:25" s="285" customFormat="1">
      <c r="A56" s="97">
        <v>40</v>
      </c>
      <c r="B56" s="17"/>
      <c r="C56" s="17"/>
      <c r="D56" s="17"/>
      <c r="E56" s="17"/>
      <c r="F56" s="17"/>
      <c r="G56" s="17"/>
      <c r="H56" s="17"/>
      <c r="I56" s="17"/>
      <c r="J56" s="17"/>
      <c r="K56" s="17"/>
      <c r="L56" s="17"/>
      <c r="M56" s="17"/>
      <c r="N56" s="17"/>
      <c r="O56" s="17"/>
      <c r="P56" s="17"/>
      <c r="Q56" s="127"/>
      <c r="R56" s="133"/>
      <c r="S56" s="395"/>
      <c r="T56" s="127"/>
      <c r="U56" s="147"/>
      <c r="V56" s="395"/>
      <c r="W56" s="127"/>
      <c r="X56" s="127"/>
      <c r="Y56" s="287"/>
    </row>
    <row r="57" spans="1:25" s="285" customFormat="1" ht="15.75" thickBot="1">
      <c r="A57" s="97">
        <v>41</v>
      </c>
      <c r="B57" s="487" t="s">
        <v>289</v>
      </c>
      <c r="C57" s="461"/>
      <c r="D57" s="461"/>
      <c r="E57" s="461"/>
      <c r="F57" s="461"/>
      <c r="G57" s="461"/>
      <c r="H57" s="461"/>
      <c r="I57" s="461"/>
      <c r="J57" s="461"/>
      <c r="K57" s="461"/>
      <c r="L57" s="461"/>
      <c r="M57" s="461"/>
      <c r="N57" s="461"/>
      <c r="O57" s="461"/>
      <c r="P57" s="461"/>
      <c r="Q57" s="488"/>
      <c r="R57" s="488"/>
      <c r="S57" s="489"/>
      <c r="T57" s="488"/>
      <c r="U57" s="490"/>
      <c r="V57" s="489"/>
      <c r="W57" s="513">
        <f>W21+W23+W31+W36+W43+W45+W50+W55</f>
        <v>83075248.503382549</v>
      </c>
      <c r="X57" s="380"/>
      <c r="Y57" s="280" t="s">
        <v>650</v>
      </c>
    </row>
    <row r="58" spans="1:25" ht="15" thickTop="1">
      <c r="A58" s="285"/>
    </row>
    <row r="59" spans="1:25">
      <c r="A59" s="286" t="s">
        <v>10</v>
      </c>
      <c r="B59" s="286"/>
      <c r="C59" s="286"/>
      <c r="D59" s="286"/>
      <c r="E59" s="286"/>
      <c r="F59" s="286"/>
      <c r="G59" s="286"/>
      <c r="H59" s="117"/>
      <c r="I59" s="117"/>
      <c r="J59" s="117"/>
      <c r="K59" s="117"/>
      <c r="L59" s="117"/>
      <c r="M59" s="117"/>
      <c r="N59" s="117"/>
      <c r="O59" s="117"/>
      <c r="P59" s="117"/>
      <c r="Q59" s="117"/>
      <c r="R59" s="117"/>
      <c r="S59" s="545"/>
      <c r="T59" s="117"/>
      <c r="U59" s="286"/>
      <c r="V59" s="545"/>
      <c r="W59" s="117"/>
      <c r="X59" s="286"/>
      <c r="Y59" s="286"/>
    </row>
    <row r="60" spans="1:25">
      <c r="A60" s="281">
        <v>1</v>
      </c>
      <c r="B60" s="285" t="s">
        <v>528</v>
      </c>
      <c r="D60" s="285"/>
      <c r="E60" s="285"/>
      <c r="F60" s="285"/>
      <c r="G60" s="285"/>
    </row>
  </sheetData>
  <mergeCells count="6">
    <mergeCell ref="R6:S6"/>
    <mergeCell ref="U6:V6"/>
    <mergeCell ref="R8:S8"/>
    <mergeCell ref="U8:V8"/>
    <mergeCell ref="R9:S9"/>
    <mergeCell ref="U9:V9"/>
  </mergeCells>
  <pageMargins left="0.5" right="0.5" top="0.5" bottom="0.5" header="0" footer="0"/>
  <pageSetup paperSize="5" scale="3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4"/>
  <sheetViews>
    <sheetView view="pageBreakPreview" topLeftCell="A10" zoomScale="85" zoomScaleNormal="85" zoomScaleSheetLayoutView="85" workbookViewId="0">
      <selection activeCell="D41" sqref="D41"/>
    </sheetView>
  </sheetViews>
  <sheetFormatPr defaultColWidth="8.88671875" defaultRowHeight="14.25"/>
  <cols>
    <col min="1" max="1" width="4.21875" style="1" customWidth="1"/>
    <col min="2" max="2" width="3.77734375" style="1" customWidth="1"/>
    <col min="3" max="3" width="53.6640625" style="1" bestFit="1" customWidth="1"/>
    <col min="4" max="4" width="12.21875" style="284" customWidth="1"/>
    <col min="5" max="5" width="14" style="1" customWidth="1"/>
    <col min="6" max="6" width="9.77734375" style="1" customWidth="1"/>
    <col min="7" max="7" width="12.21875" style="1" customWidth="1"/>
    <col min="8" max="8" width="18.88671875" style="285" customWidth="1"/>
    <col min="9" max="9" width="9.109375" style="1" bestFit="1" customWidth="1"/>
    <col min="10" max="10" width="15.109375" style="1" customWidth="1"/>
    <col min="11" max="11" width="2.44140625" style="2" customWidth="1"/>
    <col min="12" max="12" width="50.21875" style="285" bestFit="1" customWidth="1"/>
    <col min="13" max="13" width="8.88671875" style="1"/>
    <col min="14" max="14" width="11.77734375" style="1" customWidth="1"/>
    <col min="15" max="16384" width="8.88671875" style="1"/>
  </cols>
  <sheetData>
    <row r="1" spans="1:14" ht="15">
      <c r="A1" s="52" t="s">
        <v>736</v>
      </c>
      <c r="B1" s="100"/>
      <c r="C1" s="100"/>
      <c r="D1" s="17"/>
      <c r="E1" s="18"/>
      <c r="F1" s="146"/>
      <c r="G1" s="17"/>
      <c r="H1" s="18"/>
      <c r="I1" s="146"/>
      <c r="J1" s="133"/>
      <c r="K1" s="133"/>
      <c r="L1" s="116" t="s">
        <v>47</v>
      </c>
    </row>
    <row r="2" spans="1:14" ht="15">
      <c r="A2" s="52" t="s">
        <v>46</v>
      </c>
      <c r="B2" s="100"/>
      <c r="C2" s="100"/>
      <c r="D2" s="17"/>
      <c r="E2" s="18"/>
      <c r="F2" s="146"/>
      <c r="G2" s="17"/>
      <c r="H2" s="18"/>
      <c r="I2" s="146"/>
      <c r="J2" s="133"/>
      <c r="K2" s="133"/>
      <c r="L2" s="115" t="s">
        <v>165</v>
      </c>
    </row>
    <row r="3" spans="1:14" ht="15">
      <c r="A3" s="288" t="str">
        <f>'Exhibit 1a'!A3</f>
        <v>RATE YEAR JUNE 1, 2023 TO MAY 31, 2024</v>
      </c>
      <c r="B3" s="100"/>
      <c r="C3" s="100"/>
      <c r="D3" s="17"/>
      <c r="E3" s="294"/>
      <c r="F3" s="146"/>
      <c r="G3" s="17"/>
      <c r="H3" s="18"/>
      <c r="I3" s="146"/>
      <c r="J3" s="133"/>
      <c r="K3" s="142"/>
      <c r="L3" s="95"/>
    </row>
    <row r="4" spans="1:14" s="285" customFormat="1" ht="15">
      <c r="A4" s="288" t="str">
        <f>'Exhibit 1a'!A4</f>
        <v>ACTUAL ITRR &amp; CHARGES BASED ON ACTUAL CY 2023 VALUES</v>
      </c>
      <c r="B4" s="100"/>
      <c r="C4" s="100"/>
      <c r="D4" s="17"/>
      <c r="E4" s="294"/>
      <c r="F4" s="146"/>
      <c r="G4" s="17"/>
      <c r="H4" s="18"/>
      <c r="I4" s="146"/>
      <c r="J4" s="133"/>
      <c r="K4" s="142"/>
      <c r="L4" s="95"/>
    </row>
    <row r="5" spans="1:14" ht="15">
      <c r="A5" s="324"/>
      <c r="B5" s="171"/>
      <c r="C5" s="171"/>
      <c r="D5" s="171"/>
      <c r="E5" s="18"/>
      <c r="F5" s="173"/>
      <c r="G5" s="171"/>
      <c r="H5" s="18"/>
      <c r="I5" s="173"/>
      <c r="J5" s="172"/>
      <c r="K5" s="142"/>
      <c r="L5" s="171"/>
    </row>
    <row r="6" spans="1:14" ht="15">
      <c r="A6" s="170" t="s">
        <v>164</v>
      </c>
      <c r="B6" s="100"/>
      <c r="C6" s="100"/>
      <c r="D6" s="112" t="s">
        <v>65</v>
      </c>
      <c r="E6" s="880" t="s">
        <v>42</v>
      </c>
      <c r="F6" s="880"/>
      <c r="G6" s="112" t="s">
        <v>139</v>
      </c>
      <c r="H6" s="880" t="s">
        <v>63</v>
      </c>
      <c r="I6" s="880"/>
      <c r="J6" s="112" t="s">
        <v>138</v>
      </c>
      <c r="K6" s="112"/>
      <c r="L6" s="17"/>
    </row>
    <row r="7" spans="1:14" ht="15">
      <c r="A7" s="95"/>
      <c r="B7" s="100"/>
      <c r="C7" s="100"/>
      <c r="D7" s="133"/>
      <c r="E7" s="142"/>
      <c r="F7" s="146"/>
      <c r="G7" s="133"/>
      <c r="H7" s="18"/>
      <c r="I7" s="156"/>
      <c r="J7" s="112"/>
      <c r="K7" s="133"/>
    </row>
    <row r="8" spans="1:14" ht="15">
      <c r="A8" s="302"/>
      <c r="B8" s="158"/>
      <c r="C8" s="158"/>
      <c r="D8" s="112" t="s">
        <v>134</v>
      </c>
      <c r="E8" s="881" t="s">
        <v>137</v>
      </c>
      <c r="F8" s="881"/>
      <c r="G8" s="155"/>
      <c r="H8" s="881" t="s">
        <v>136</v>
      </c>
      <c r="I8" s="881"/>
      <c r="J8" s="140" t="s">
        <v>121</v>
      </c>
      <c r="K8" s="155"/>
      <c r="L8" s="41"/>
    </row>
    <row r="9" spans="1:14" ht="15">
      <c r="A9" s="456" t="s">
        <v>135</v>
      </c>
      <c r="B9" s="38"/>
      <c r="C9" s="38"/>
      <c r="D9" s="109" t="s">
        <v>324</v>
      </c>
      <c r="E9" s="882" t="s">
        <v>133</v>
      </c>
      <c r="F9" s="882"/>
      <c r="G9" s="109" t="s">
        <v>121</v>
      </c>
      <c r="H9" s="882" t="s">
        <v>133</v>
      </c>
      <c r="I9" s="882"/>
      <c r="J9" s="109" t="s">
        <v>3</v>
      </c>
      <c r="K9" s="109"/>
      <c r="L9" s="553" t="s">
        <v>24</v>
      </c>
    </row>
    <row r="10" spans="1:14">
      <c r="A10" s="285"/>
      <c r="B10" s="166"/>
      <c r="C10" s="166"/>
      <c r="D10" s="17"/>
      <c r="E10" s="18"/>
      <c r="F10" s="146"/>
      <c r="G10" s="17"/>
      <c r="H10" s="18"/>
      <c r="I10" s="146"/>
      <c r="J10" s="133"/>
      <c r="K10" s="133"/>
      <c r="L10" s="287"/>
    </row>
    <row r="11" spans="1:14">
      <c r="A11" s="18">
        <v>1</v>
      </c>
      <c r="B11" s="166" t="s">
        <v>708</v>
      </c>
      <c r="C11" s="166"/>
      <c r="D11" s="17"/>
      <c r="E11" s="18"/>
      <c r="F11" s="146"/>
      <c r="G11" s="17"/>
      <c r="H11" s="18"/>
      <c r="I11" s="146"/>
      <c r="J11" s="133"/>
      <c r="K11" s="354"/>
      <c r="L11" s="287"/>
      <c r="N11" s="284"/>
    </row>
    <row r="12" spans="1:14" s="284" customFormat="1">
      <c r="A12" s="97">
        <v>2</v>
      </c>
      <c r="B12" s="164"/>
      <c r="C12" s="100" t="s">
        <v>163</v>
      </c>
      <c r="D12" s="856">
        <f>2248030.6-'WP Transaction Costs'!H15</f>
        <v>2244517.4845336</v>
      </c>
      <c r="E12" s="147" t="s">
        <v>121</v>
      </c>
      <c r="F12" s="146">
        <v>1</v>
      </c>
      <c r="G12" s="429">
        <f>D12*F12</f>
        <v>2244517.4845336</v>
      </c>
      <c r="H12" s="148" t="s">
        <v>123</v>
      </c>
      <c r="I12" s="175">
        <v>1</v>
      </c>
      <c r="J12" s="429">
        <f>G12*I12</f>
        <v>2244517.4845336</v>
      </c>
      <c r="K12" s="354"/>
      <c r="L12" s="287" t="s">
        <v>663</v>
      </c>
    </row>
    <row r="13" spans="1:14" s="284" customFormat="1">
      <c r="A13" s="97">
        <v>3</v>
      </c>
      <c r="B13" s="164"/>
      <c r="C13" s="100" t="s">
        <v>660</v>
      </c>
      <c r="D13" s="856">
        <f>1404911-'WP Transaction Costs'!H22</f>
        <v>1404911</v>
      </c>
      <c r="E13" s="147" t="s">
        <v>121</v>
      </c>
      <c r="F13" s="146">
        <v>1</v>
      </c>
      <c r="G13" s="429">
        <f>D13*F13</f>
        <v>1404911</v>
      </c>
      <c r="H13" s="147" t="s">
        <v>125</v>
      </c>
      <c r="I13" s="434">
        <f>+'Exhibit 6'!$D$61</f>
        <v>0.10661366484685977</v>
      </c>
      <c r="J13" s="429">
        <f>G13*I13</f>
        <v>149782.71049366661</v>
      </c>
      <c r="K13" s="354"/>
      <c r="L13" s="287" t="s">
        <v>661</v>
      </c>
      <c r="M13" s="400"/>
    </row>
    <row r="14" spans="1:14" s="284" customFormat="1">
      <c r="A14" s="97">
        <v>4.0999999999999996</v>
      </c>
      <c r="B14" s="164"/>
      <c r="C14" s="100" t="s">
        <v>654</v>
      </c>
      <c r="D14" s="856">
        <f>1570574.04-'WP Transaction Costs'!H20</f>
        <v>1570574.04</v>
      </c>
      <c r="E14" s="147" t="s">
        <v>121</v>
      </c>
      <c r="F14" s="146">
        <v>1</v>
      </c>
      <c r="G14" s="429">
        <f>D14*F14</f>
        <v>1570574.04</v>
      </c>
      <c r="H14" s="147" t="s">
        <v>125</v>
      </c>
      <c r="I14" s="434">
        <f>+'Exhibit 6'!$D$61</f>
        <v>0.10661366484685977</v>
      </c>
      <c r="J14" s="429">
        <f>G14*I14</f>
        <v>167444.65431773855</v>
      </c>
      <c r="K14" s="354"/>
      <c r="L14" s="287" t="s">
        <v>662</v>
      </c>
    </row>
    <row r="15" spans="1:14" s="284" customFormat="1">
      <c r="A15" s="97">
        <v>4.2</v>
      </c>
      <c r="B15" s="164"/>
      <c r="C15" s="100" t="s">
        <v>891</v>
      </c>
      <c r="D15" s="856">
        <v>-693386.99694444437</v>
      </c>
      <c r="E15" s="147" t="s">
        <v>121</v>
      </c>
      <c r="F15" s="146">
        <v>1</v>
      </c>
      <c r="G15" s="429">
        <f>D15*F15</f>
        <v>-693386.99694444437</v>
      </c>
      <c r="H15" s="147" t="s">
        <v>125</v>
      </c>
      <c r="I15" s="434">
        <f>+'Exhibit 6'!$D$61</f>
        <v>0.10661366484685977</v>
      </c>
      <c r="J15" s="429">
        <f>G15*I15</f>
        <v>-73924.528901405574</v>
      </c>
      <c r="K15" s="354"/>
      <c r="L15" s="287" t="s">
        <v>892</v>
      </c>
    </row>
    <row r="16" spans="1:14" s="284" customFormat="1">
      <c r="A16" s="97">
        <v>4.3</v>
      </c>
      <c r="B16" s="164"/>
      <c r="C16" s="100" t="s">
        <v>893</v>
      </c>
      <c r="D16" s="315">
        <f>-D15</f>
        <v>693386.99694444437</v>
      </c>
      <c r="E16" s="147" t="s">
        <v>121</v>
      </c>
      <c r="F16" s="146">
        <v>1</v>
      </c>
      <c r="G16" s="429">
        <f>D16*F16</f>
        <v>693386.99694444437</v>
      </c>
      <c r="H16" s="147" t="s">
        <v>870</v>
      </c>
      <c r="I16" s="434">
        <f>'Exhibit 6'!$D$55</f>
        <v>0.32546198739284038</v>
      </c>
      <c r="J16" s="429">
        <f>G16*I16</f>
        <v>225671.11005789219</v>
      </c>
      <c r="K16" s="354"/>
      <c r="L16" s="287" t="s">
        <v>892</v>
      </c>
    </row>
    <row r="17" spans="1:13">
      <c r="A17" s="97">
        <v>5</v>
      </c>
      <c r="B17" s="100"/>
      <c r="C17" s="470" t="s">
        <v>119</v>
      </c>
      <c r="D17" s="477"/>
      <c r="E17" s="478"/>
      <c r="F17" s="492"/>
      <c r="G17" s="477"/>
      <c r="H17" s="478"/>
      <c r="I17" s="492"/>
      <c r="J17" s="480">
        <f>SUM(J12:J16)</f>
        <v>2713491.4305014918</v>
      </c>
      <c r="K17" s="354"/>
      <c r="L17" s="287" t="s">
        <v>894</v>
      </c>
    </row>
    <row r="18" spans="1:13" s="284" customFormat="1">
      <c r="A18" s="97">
        <v>6.1</v>
      </c>
      <c r="B18" s="100"/>
      <c r="C18" s="100"/>
      <c r="D18" s="17"/>
      <c r="E18" s="18"/>
      <c r="F18" s="146"/>
      <c r="G18" s="17"/>
      <c r="H18" s="18"/>
      <c r="I18" s="146"/>
      <c r="J18" s="133"/>
      <c r="K18" s="354"/>
      <c r="L18" s="287"/>
    </row>
    <row r="19" spans="1:13" s="284" customFormat="1">
      <c r="A19" s="97">
        <v>6.2</v>
      </c>
      <c r="B19" s="166" t="s">
        <v>811</v>
      </c>
      <c r="C19" s="285"/>
      <c r="L19" s="283"/>
    </row>
    <row r="20" spans="1:13" s="284" customFormat="1">
      <c r="A20" s="97">
        <v>6.3</v>
      </c>
      <c r="B20" s="100"/>
      <c r="C20" s="100" t="s">
        <v>719</v>
      </c>
      <c r="D20" s="429">
        <f>'WP DTA(L) Amort Exp and Balance'!G17</f>
        <v>-180734.48959029897</v>
      </c>
      <c r="E20" s="147" t="s">
        <v>121</v>
      </c>
      <c r="F20" s="146">
        <v>1</v>
      </c>
      <c r="G20" s="429">
        <f t="shared" ref="G20" si="0">D20*F20</f>
        <v>-180734.48959029897</v>
      </c>
      <c r="H20" s="148" t="s">
        <v>123</v>
      </c>
      <c r="I20" s="617">
        <v>1</v>
      </c>
      <c r="J20" s="429">
        <f t="shared" ref="J20" si="1">G20*I20</f>
        <v>-180734.48959029897</v>
      </c>
      <c r="K20" s="354"/>
      <c r="L20" s="287" t="s">
        <v>866</v>
      </c>
    </row>
    <row r="21" spans="1:13" s="284" customFormat="1">
      <c r="A21" s="97">
        <v>6.4</v>
      </c>
      <c r="B21" s="100"/>
      <c r="C21" s="100" t="s">
        <v>720</v>
      </c>
      <c r="D21" s="17"/>
      <c r="E21" s="18"/>
      <c r="F21" s="146"/>
      <c r="G21" s="17"/>
      <c r="H21" s="18"/>
      <c r="I21" s="146"/>
      <c r="J21" s="635">
        <f>1-((1-'Exhibit 3'!J56)*(1-'Exhibit 3'!J66))</f>
        <v>0.28054699999999999</v>
      </c>
      <c r="K21" s="354"/>
      <c r="L21" s="287" t="s">
        <v>723</v>
      </c>
    </row>
    <row r="22" spans="1:13" s="284" customFormat="1">
      <c r="A22" s="97">
        <v>6.5</v>
      </c>
      <c r="B22" s="100"/>
      <c r="C22" s="493" t="s">
        <v>721</v>
      </c>
      <c r="D22" s="470"/>
      <c r="E22" s="634"/>
      <c r="F22" s="492"/>
      <c r="G22" s="470"/>
      <c r="H22" s="634"/>
      <c r="I22" s="492"/>
      <c r="J22" s="632">
        <f>J20/(1-J21)</f>
        <v>-251210.97499113766</v>
      </c>
      <c r="K22" s="354"/>
      <c r="L22" s="287" t="s">
        <v>722</v>
      </c>
    </row>
    <row r="23" spans="1:13" s="284" customFormat="1">
      <c r="A23" s="97">
        <v>6.6</v>
      </c>
      <c r="B23" s="100"/>
      <c r="C23" s="100"/>
      <c r="D23" s="17"/>
      <c r="E23" s="18"/>
      <c r="F23" s="146"/>
      <c r="G23" s="17"/>
      <c r="H23" s="18"/>
      <c r="I23" s="146"/>
      <c r="J23" s="133"/>
      <c r="K23" s="354"/>
      <c r="L23" s="287"/>
    </row>
    <row r="24" spans="1:13">
      <c r="A24" s="97">
        <v>7</v>
      </c>
      <c r="B24" s="166" t="s">
        <v>162</v>
      </c>
      <c r="C24" s="166"/>
      <c r="D24" s="429">
        <v>0</v>
      </c>
      <c r="E24" s="147" t="s">
        <v>121</v>
      </c>
      <c r="F24" s="146">
        <v>1</v>
      </c>
      <c r="G24" s="429">
        <f>D24*F24</f>
        <v>0</v>
      </c>
      <c r="H24" s="161" t="s">
        <v>6</v>
      </c>
      <c r="I24" s="633">
        <f>+'Exhibit 6'!$D$51</f>
        <v>0.38245106475116397</v>
      </c>
      <c r="J24" s="429">
        <f>G24*I24</f>
        <v>0</v>
      </c>
      <c r="K24" s="354"/>
      <c r="L24" s="287" t="s">
        <v>161</v>
      </c>
    </row>
    <row r="25" spans="1:13">
      <c r="A25" s="97">
        <v>8</v>
      </c>
      <c r="B25" s="100"/>
      <c r="C25" s="100"/>
      <c r="D25" s="168"/>
      <c r="E25" s="167"/>
      <c r="F25" s="127"/>
      <c r="G25" s="168"/>
      <c r="H25" s="167"/>
      <c r="I25" s="146"/>
      <c r="J25" s="354"/>
      <c r="K25" s="354"/>
      <c r="L25" s="287"/>
    </row>
    <row r="26" spans="1:13">
      <c r="A26" s="97">
        <v>9</v>
      </c>
      <c r="B26" s="166" t="s">
        <v>160</v>
      </c>
      <c r="C26" s="100"/>
      <c r="D26" s="856">
        <v>17213316.460000001</v>
      </c>
      <c r="E26" s="161" t="s">
        <v>122</v>
      </c>
      <c r="F26" s="434">
        <f>+'Exhibit 6'!D45</f>
        <v>0.17834797985301598</v>
      </c>
      <c r="G26" s="429">
        <f>D26*F26</f>
        <v>3069960.2172116684</v>
      </c>
      <c r="H26" s="161" t="s">
        <v>6</v>
      </c>
      <c r="I26" s="633">
        <f>+'Exhibit 6'!$D$51</f>
        <v>0.38245106475116397</v>
      </c>
      <c r="J26" s="429">
        <f>G26*I26</f>
        <v>1174109.5538163171</v>
      </c>
      <c r="K26" s="354"/>
      <c r="L26" s="287" t="s">
        <v>157</v>
      </c>
      <c r="M26" s="2"/>
    </row>
    <row r="27" spans="1:13">
      <c r="A27" s="97">
        <v>10</v>
      </c>
      <c r="B27" s="100"/>
      <c r="C27" s="100"/>
      <c r="D27" s="162"/>
      <c r="E27" s="161"/>
      <c r="F27" s="146"/>
      <c r="G27" s="162"/>
      <c r="H27" s="161"/>
      <c r="I27" s="165"/>
      <c r="J27" s="354"/>
      <c r="K27" s="354"/>
      <c r="L27" s="287"/>
      <c r="M27" s="2"/>
    </row>
    <row r="28" spans="1:13">
      <c r="A28" s="97">
        <v>11</v>
      </c>
      <c r="B28" s="166" t="s">
        <v>159</v>
      </c>
      <c r="C28" s="166"/>
      <c r="D28" s="860">
        <v>4279199.17</v>
      </c>
      <c r="E28" s="167" t="s">
        <v>158</v>
      </c>
      <c r="F28" s="435">
        <f>+'Exhibit 6'!$D$18</f>
        <v>0.24877939418423894</v>
      </c>
      <c r="G28" s="429">
        <f>D28*F28</f>
        <v>1064576.5771062982</v>
      </c>
      <c r="H28" s="147" t="s">
        <v>125</v>
      </c>
      <c r="I28" s="434">
        <f>+'Exhibit 6'!D61</f>
        <v>0.10661366484685977</v>
      </c>
      <c r="J28" s="429">
        <f>G28*I28</f>
        <v>113498.41039542804</v>
      </c>
      <c r="K28" s="354"/>
      <c r="L28" s="287" t="s">
        <v>157</v>
      </c>
      <c r="M28" s="2"/>
    </row>
    <row r="29" spans="1:13">
      <c r="A29" s="97">
        <v>12</v>
      </c>
      <c r="B29" s="100"/>
      <c r="C29" s="100"/>
      <c r="D29" s="162"/>
      <c r="E29" s="161"/>
      <c r="F29" s="146"/>
      <c r="G29" s="162"/>
      <c r="H29" s="161"/>
      <c r="I29" s="165"/>
      <c r="J29" s="354"/>
      <c r="K29" s="354"/>
      <c r="L29" s="287"/>
      <c r="M29" s="2"/>
    </row>
    <row r="30" spans="1:13">
      <c r="A30" s="97">
        <v>13</v>
      </c>
      <c r="B30" s="166" t="s">
        <v>537</v>
      </c>
      <c r="C30" s="100"/>
      <c r="D30" s="162"/>
      <c r="E30" s="161"/>
      <c r="F30" s="146"/>
      <c r="G30" s="162"/>
      <c r="H30" s="161"/>
      <c r="I30" s="165"/>
      <c r="J30" s="354"/>
      <c r="K30" s="354"/>
      <c r="L30" s="287"/>
    </row>
    <row r="31" spans="1:13">
      <c r="A31" s="97">
        <v>14</v>
      </c>
      <c r="B31" s="164"/>
      <c r="C31" s="100" t="s">
        <v>535</v>
      </c>
      <c r="D31" s="856">
        <v>1962574.7633774099</v>
      </c>
      <c r="E31" s="147" t="s">
        <v>121</v>
      </c>
      <c r="F31" s="146">
        <v>1</v>
      </c>
      <c r="G31" s="429">
        <f>D31*F31</f>
        <v>1962574.7633774099</v>
      </c>
      <c r="H31" s="148" t="s">
        <v>123</v>
      </c>
      <c r="I31" s="617">
        <v>1</v>
      </c>
      <c r="J31" s="429">
        <f>G31*I31</f>
        <v>1962574.7633774099</v>
      </c>
      <c r="K31" s="354"/>
      <c r="L31" s="287" t="s">
        <v>536</v>
      </c>
    </row>
    <row r="32" spans="1:13">
      <c r="A32" s="97">
        <v>15</v>
      </c>
      <c r="B32" s="164"/>
      <c r="C32" s="100" t="s">
        <v>156</v>
      </c>
      <c r="D32" s="856">
        <f>-'Exhibit 10'!D10</f>
        <v>-1060693.98</v>
      </c>
      <c r="E32" s="147" t="s">
        <v>121</v>
      </c>
      <c r="F32" s="146">
        <v>1</v>
      </c>
      <c r="G32" s="429">
        <f>D32*F32</f>
        <v>-1060693.98</v>
      </c>
      <c r="H32" s="148" t="s">
        <v>123</v>
      </c>
      <c r="I32" s="617">
        <v>1</v>
      </c>
      <c r="J32" s="429">
        <f>G32*I32</f>
        <v>-1060693.98</v>
      </c>
      <c r="K32" s="354"/>
      <c r="L32" s="287" t="s">
        <v>587</v>
      </c>
    </row>
    <row r="33" spans="1:15">
      <c r="A33" s="97">
        <v>16</v>
      </c>
      <c r="B33" s="166"/>
      <c r="C33" s="493" t="s">
        <v>119</v>
      </c>
      <c r="D33" s="494"/>
      <c r="E33" s="495"/>
      <c r="F33" s="492"/>
      <c r="G33" s="494"/>
      <c r="H33" s="495"/>
      <c r="I33" s="492"/>
      <c r="J33" s="480">
        <f>SUM(J31:J32)</f>
        <v>901880.78337740991</v>
      </c>
      <c r="K33" s="354"/>
      <c r="L33" s="287" t="s">
        <v>302</v>
      </c>
    </row>
    <row r="34" spans="1:15">
      <c r="A34" s="97">
        <v>17</v>
      </c>
      <c r="B34" s="164"/>
      <c r="C34" s="166"/>
      <c r="D34" s="162"/>
      <c r="E34" s="161"/>
      <c r="F34" s="146"/>
      <c r="G34" s="162"/>
      <c r="H34" s="161"/>
      <c r="I34" s="165"/>
      <c r="J34" s="354"/>
      <c r="K34" s="354"/>
      <c r="L34" s="287"/>
    </row>
    <row r="35" spans="1:15">
      <c r="A35" s="97">
        <v>18</v>
      </c>
      <c r="B35" s="163" t="s">
        <v>155</v>
      </c>
      <c r="C35" s="166"/>
      <c r="D35" s="162"/>
      <c r="E35" s="161"/>
      <c r="F35" s="146"/>
      <c r="G35" s="162"/>
      <c r="H35" s="161"/>
      <c r="I35" s="165"/>
      <c r="J35" s="354"/>
      <c r="K35" s="354"/>
      <c r="L35" s="287"/>
    </row>
    <row r="36" spans="1:15">
      <c r="A36" s="97">
        <v>19</v>
      </c>
      <c r="B36" s="285"/>
      <c r="C36" s="100" t="s">
        <v>154</v>
      </c>
      <c r="D36" s="856">
        <v>26451080</v>
      </c>
      <c r="E36" s="161" t="s">
        <v>151</v>
      </c>
      <c r="F36" s="434">
        <f>+'Exhibit 6'!D21</f>
        <v>0.24040147276231855</v>
      </c>
      <c r="G36" s="429">
        <f t="shared" ref="G36:G45" si="2">D36*F36</f>
        <v>6358878.588153909</v>
      </c>
      <c r="H36" s="147" t="s">
        <v>125</v>
      </c>
      <c r="I36" s="434">
        <f>+'Exhibit 6'!D61</f>
        <v>0.10661366484685977</v>
      </c>
      <c r="J36" s="429">
        <f t="shared" ref="J36:J45" si="3">G36*I36</f>
        <v>677943.35059931374</v>
      </c>
      <c r="K36" s="354"/>
      <c r="L36" s="287" t="s">
        <v>153</v>
      </c>
    </row>
    <row r="37" spans="1:15">
      <c r="A37" s="97">
        <v>20</v>
      </c>
      <c r="B37" s="285"/>
      <c r="C37" s="100" t="s">
        <v>533</v>
      </c>
      <c r="D37" s="856">
        <v>-7063461.0599999996</v>
      </c>
      <c r="E37" s="161" t="s">
        <v>151</v>
      </c>
      <c r="F37" s="434">
        <f>+'Exhibit 6'!D21</f>
        <v>0.24040147276231855</v>
      </c>
      <c r="G37" s="429">
        <f t="shared" si="2"/>
        <v>-1698066.4416232875</v>
      </c>
      <c r="H37" s="147" t="s">
        <v>125</v>
      </c>
      <c r="I37" s="434">
        <f>+'Exhibit 6'!D61</f>
        <v>0.10661366484685977</v>
      </c>
      <c r="J37" s="429">
        <f t="shared" si="3"/>
        <v>-181037.08649492494</v>
      </c>
      <c r="K37" s="354"/>
      <c r="L37" s="287" t="s">
        <v>303</v>
      </c>
    </row>
    <row r="38" spans="1:15">
      <c r="A38" s="97">
        <v>21</v>
      </c>
      <c r="B38" s="285"/>
      <c r="C38" s="100" t="s">
        <v>152</v>
      </c>
      <c r="D38" s="856">
        <v>0</v>
      </c>
      <c r="E38" s="161" t="s">
        <v>151</v>
      </c>
      <c r="F38" s="434">
        <f>+'Exhibit 6'!D21</f>
        <v>0.24040147276231855</v>
      </c>
      <c r="G38" s="429">
        <f t="shared" si="2"/>
        <v>0</v>
      </c>
      <c r="H38" s="147" t="s">
        <v>125</v>
      </c>
      <c r="I38" s="434">
        <f>+'Exhibit 6'!D61</f>
        <v>0.10661366484685977</v>
      </c>
      <c r="J38" s="429">
        <f t="shared" si="3"/>
        <v>0</v>
      </c>
      <c r="K38" s="354"/>
      <c r="L38" s="287" t="s">
        <v>534</v>
      </c>
    </row>
    <row r="39" spans="1:15">
      <c r="A39" s="97">
        <v>22</v>
      </c>
      <c r="B39" s="285"/>
      <c r="C39" s="100" t="s">
        <v>311</v>
      </c>
      <c r="D39" s="856">
        <v>-430893</v>
      </c>
      <c r="E39" s="161" t="s">
        <v>121</v>
      </c>
      <c r="F39" s="146">
        <v>1</v>
      </c>
      <c r="G39" s="429">
        <f t="shared" si="2"/>
        <v>-430893</v>
      </c>
      <c r="H39" s="147" t="s">
        <v>125</v>
      </c>
      <c r="I39" s="434">
        <f>+'Exhibit 6'!D61</f>
        <v>0.10661366484685977</v>
      </c>
      <c r="J39" s="429">
        <f t="shared" si="3"/>
        <v>-45939.081886857952</v>
      </c>
      <c r="K39" s="354"/>
      <c r="L39" s="287" t="s">
        <v>143</v>
      </c>
    </row>
    <row r="40" spans="1:15">
      <c r="A40" s="97">
        <v>23</v>
      </c>
      <c r="B40" s="285"/>
      <c r="C40" s="100" t="s">
        <v>150</v>
      </c>
      <c r="D40" s="856">
        <v>512137.16999999993</v>
      </c>
      <c r="E40" s="161" t="s">
        <v>122</v>
      </c>
      <c r="F40" s="434">
        <f>+'Exhibit 6'!D45</f>
        <v>0.17834797985301598</v>
      </c>
      <c r="G40" s="429">
        <f t="shared" si="2"/>
        <v>91338.629677140605</v>
      </c>
      <c r="H40" s="161" t="s">
        <v>6</v>
      </c>
      <c r="I40" s="633">
        <f>+'Exhibit 6'!$D$51</f>
        <v>0.38245106475116397</v>
      </c>
      <c r="J40" s="429">
        <f t="shared" si="3"/>
        <v>34932.556172934688</v>
      </c>
      <c r="K40" s="354"/>
      <c r="L40" s="287" t="s">
        <v>149</v>
      </c>
    </row>
    <row r="41" spans="1:15">
      <c r="A41" s="97">
        <v>24</v>
      </c>
      <c r="B41" s="285"/>
      <c r="C41" s="100" t="s">
        <v>148</v>
      </c>
      <c r="D41" s="856">
        <v>17556</v>
      </c>
      <c r="E41" s="147" t="s">
        <v>121</v>
      </c>
      <c r="F41" s="146">
        <v>1</v>
      </c>
      <c r="G41" s="429">
        <f t="shared" si="2"/>
        <v>17556</v>
      </c>
      <c r="H41" s="148" t="s">
        <v>123</v>
      </c>
      <c r="I41" s="617">
        <v>1</v>
      </c>
      <c r="J41" s="429">
        <f t="shared" si="3"/>
        <v>17556</v>
      </c>
      <c r="K41" s="354"/>
      <c r="L41" s="287" t="s">
        <v>146</v>
      </c>
    </row>
    <row r="42" spans="1:15">
      <c r="A42" s="97">
        <v>25</v>
      </c>
      <c r="B42" s="285"/>
      <c r="C42" s="100" t="s">
        <v>147</v>
      </c>
      <c r="D42" s="856">
        <v>591697.01326499996</v>
      </c>
      <c r="E42" s="147" t="s">
        <v>121</v>
      </c>
      <c r="F42" s="146">
        <v>1</v>
      </c>
      <c r="G42" s="429">
        <f t="shared" si="2"/>
        <v>591697.01326499996</v>
      </c>
      <c r="H42" s="148" t="s">
        <v>123</v>
      </c>
      <c r="I42" s="146">
        <v>1</v>
      </c>
      <c r="J42" s="429">
        <f t="shared" si="3"/>
        <v>591697.01326499996</v>
      </c>
      <c r="K42" s="354"/>
      <c r="L42" s="287" t="s">
        <v>146</v>
      </c>
    </row>
    <row r="43" spans="1:15">
      <c r="A43" s="97">
        <v>26</v>
      </c>
      <c r="B43" s="164"/>
      <c r="C43" s="100" t="s">
        <v>145</v>
      </c>
      <c r="D43" s="856">
        <v>0</v>
      </c>
      <c r="E43" s="147" t="s">
        <v>121</v>
      </c>
      <c r="F43" s="146">
        <v>1</v>
      </c>
      <c r="G43" s="429">
        <f t="shared" si="2"/>
        <v>0</v>
      </c>
      <c r="H43" s="148" t="s">
        <v>123</v>
      </c>
      <c r="I43" s="617">
        <v>1</v>
      </c>
      <c r="J43" s="429">
        <f t="shared" si="3"/>
        <v>0</v>
      </c>
      <c r="K43" s="354"/>
      <c r="L43" s="287" t="s">
        <v>534</v>
      </c>
    </row>
    <row r="44" spans="1:15">
      <c r="A44" s="97">
        <v>27</v>
      </c>
      <c r="B44" s="164"/>
      <c r="C44" s="100" t="s">
        <v>144</v>
      </c>
      <c r="D44" s="133">
        <v>-20669</v>
      </c>
      <c r="E44" s="147" t="s">
        <v>121</v>
      </c>
      <c r="F44" s="146">
        <v>1</v>
      </c>
      <c r="G44" s="133">
        <f t="shared" si="2"/>
        <v>-20669</v>
      </c>
      <c r="H44" s="147" t="s">
        <v>125</v>
      </c>
      <c r="I44" s="434">
        <f>+'Exhibit 6'!D61</f>
        <v>0.10661366484685977</v>
      </c>
      <c r="J44" s="429">
        <f t="shared" si="3"/>
        <v>-2203.5978387197447</v>
      </c>
      <c r="K44" s="354"/>
      <c r="L44" s="280" t="s">
        <v>208</v>
      </c>
    </row>
    <row r="45" spans="1:15">
      <c r="A45" s="97">
        <v>28</v>
      </c>
      <c r="B45" s="164"/>
      <c r="C45" s="100" t="s">
        <v>142</v>
      </c>
      <c r="D45" s="856">
        <v>0</v>
      </c>
      <c r="E45" s="147" t="s">
        <v>121</v>
      </c>
      <c r="F45" s="146">
        <v>1</v>
      </c>
      <c r="G45" s="429">
        <f t="shared" si="2"/>
        <v>0</v>
      </c>
      <c r="H45" s="147" t="s">
        <v>125</v>
      </c>
      <c r="I45" s="434">
        <f>+'Exhibit 6'!D61</f>
        <v>0.10661366484685977</v>
      </c>
      <c r="J45" s="429">
        <f t="shared" si="3"/>
        <v>0</v>
      </c>
      <c r="K45" s="354"/>
      <c r="L45" s="287" t="s">
        <v>307</v>
      </c>
    </row>
    <row r="46" spans="1:15">
      <c r="A46" s="97">
        <v>29</v>
      </c>
      <c r="B46" s="163"/>
      <c r="C46" s="493" t="s">
        <v>119</v>
      </c>
      <c r="D46" s="494"/>
      <c r="E46" s="495"/>
      <c r="F46" s="492"/>
      <c r="G46" s="494"/>
      <c r="H46" s="495"/>
      <c r="I46" s="492"/>
      <c r="J46" s="480">
        <f>SUM(J36:J45)</f>
        <v>1092949.1538167456</v>
      </c>
      <c r="K46" s="130"/>
      <c r="L46" s="287" t="s">
        <v>391</v>
      </c>
      <c r="M46" s="2"/>
    </row>
    <row r="47" spans="1:15">
      <c r="A47" s="97"/>
      <c r="B47" s="285"/>
      <c r="C47" s="285"/>
      <c r="E47" s="284"/>
      <c r="F47" s="284"/>
      <c r="G47" s="284"/>
      <c r="I47" s="284"/>
      <c r="J47" s="284"/>
      <c r="K47" s="354"/>
      <c r="N47" s="2"/>
      <c r="O47" s="2"/>
    </row>
    <row r="48" spans="1:15" s="284" customFormat="1">
      <c r="A48" s="12" t="s">
        <v>10</v>
      </c>
      <c r="B48" s="286"/>
      <c r="C48" s="286"/>
      <c r="D48" s="286"/>
      <c r="E48" s="286"/>
      <c r="F48" s="286"/>
      <c r="G48" s="286"/>
      <c r="H48" s="286"/>
      <c r="I48" s="286"/>
      <c r="J48" s="286"/>
      <c r="K48" s="286"/>
      <c r="L48" s="286"/>
    </row>
    <row r="49" spans="1:15" s="285" customFormat="1">
      <c r="A49" s="281">
        <v>1</v>
      </c>
      <c r="B49" s="285" t="s">
        <v>528</v>
      </c>
    </row>
    <row r="50" spans="1:15" s="284" customFormat="1">
      <c r="A50" s="7">
        <v>2</v>
      </c>
      <c r="B50" s="285" t="s">
        <v>304</v>
      </c>
      <c r="C50" s="285"/>
      <c r="D50" s="285"/>
      <c r="E50" s="285"/>
      <c r="F50" s="285"/>
      <c r="G50" s="285"/>
      <c r="H50" s="285"/>
      <c r="I50" s="285"/>
      <c r="J50" s="285"/>
      <c r="K50" s="285"/>
      <c r="L50" s="285"/>
    </row>
    <row r="51" spans="1:15" s="2" customFormat="1">
      <c r="D51" s="285"/>
      <c r="H51" s="285"/>
      <c r="L51" s="285"/>
    </row>
    <row r="52" spans="1:15" s="2" customFormat="1">
      <c r="D52" s="285"/>
      <c r="H52" s="285"/>
      <c r="L52" s="285"/>
    </row>
    <row r="53" spans="1:15" s="2" customFormat="1">
      <c r="D53" s="285"/>
      <c r="H53" s="285"/>
      <c r="L53" s="285"/>
    </row>
    <row r="54" spans="1:15" s="2" customFormat="1">
      <c r="D54" s="285"/>
      <c r="H54" s="285"/>
      <c r="L54" s="285"/>
    </row>
    <row r="55" spans="1:15" s="2" customFormat="1">
      <c r="D55" s="285"/>
      <c r="H55" s="285"/>
      <c r="L55" s="285"/>
    </row>
    <row r="56" spans="1:15" s="2" customFormat="1">
      <c r="D56" s="285"/>
      <c r="H56" s="285"/>
      <c r="L56" s="285"/>
    </row>
    <row r="57" spans="1:15" s="2" customFormat="1">
      <c r="D57" s="285"/>
      <c r="H57" s="285"/>
      <c r="L57" s="285"/>
    </row>
    <row r="58" spans="1:15" s="2" customFormat="1">
      <c r="D58" s="285"/>
      <c r="H58" s="285"/>
      <c r="L58" s="285"/>
    </row>
    <row r="59" spans="1:15" s="2" customFormat="1">
      <c r="D59" s="285"/>
      <c r="H59" s="285"/>
      <c r="L59" s="285"/>
    </row>
    <row r="60" spans="1:15" s="2" customFormat="1">
      <c r="D60" s="285"/>
      <c r="H60" s="285"/>
      <c r="L60" s="285"/>
    </row>
    <row r="61" spans="1:15" s="2" customFormat="1">
      <c r="D61" s="285"/>
      <c r="H61" s="285"/>
      <c r="L61" s="285"/>
    </row>
    <row r="62" spans="1:15" s="2" customFormat="1">
      <c r="D62" s="285"/>
      <c r="H62" s="285"/>
      <c r="L62" s="285"/>
    </row>
    <row r="63" spans="1:15" s="2" customFormat="1">
      <c r="B63" s="1"/>
      <c r="C63" s="1"/>
      <c r="D63" s="284"/>
      <c r="E63" s="1"/>
      <c r="F63" s="1"/>
      <c r="G63" s="1"/>
      <c r="H63" s="285"/>
      <c r="I63" s="1"/>
      <c r="J63" s="1"/>
      <c r="L63" s="285"/>
      <c r="M63" s="1"/>
    </row>
    <row r="64" spans="1:15" s="2" customFormat="1">
      <c r="B64" s="1"/>
      <c r="C64" s="1"/>
      <c r="D64" s="284"/>
      <c r="E64" s="1"/>
      <c r="F64" s="1"/>
      <c r="G64" s="1"/>
      <c r="H64" s="285"/>
      <c r="I64" s="1"/>
      <c r="J64" s="1"/>
      <c r="L64" s="285"/>
      <c r="M64" s="1"/>
      <c r="N64" s="1"/>
      <c r="O64" s="1"/>
    </row>
  </sheetData>
  <mergeCells count="6">
    <mergeCell ref="E9:F9"/>
    <mergeCell ref="H9:I9"/>
    <mergeCell ref="E6:F6"/>
    <mergeCell ref="H6:I6"/>
    <mergeCell ref="E8:F8"/>
    <mergeCell ref="H8:I8"/>
  </mergeCells>
  <pageMargins left="0.5" right="0.5" top="0.5" bottom="0.5" header="0" footer="0"/>
  <pageSetup paperSize="5" scale="67"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64"/>
  <sheetViews>
    <sheetView view="pageBreakPreview" topLeftCell="A16" zoomScale="85" zoomScaleNormal="85" zoomScaleSheetLayoutView="85" workbookViewId="0">
      <selection activeCell="D41" sqref="D41"/>
    </sheetView>
  </sheetViews>
  <sheetFormatPr defaultColWidth="8.88671875" defaultRowHeight="14.25"/>
  <cols>
    <col min="1" max="1" width="4.21875" style="285" customWidth="1"/>
    <col min="2" max="2" width="2.6640625" style="285" customWidth="1"/>
    <col min="3" max="3" width="63.6640625" style="285" customWidth="1"/>
    <col min="4" max="4" width="15.109375" style="1" customWidth="1"/>
    <col min="5" max="5" width="2.44140625" style="2" customWidth="1"/>
    <col min="6" max="6" width="27" style="285" bestFit="1" customWidth="1"/>
    <col min="7" max="9" width="13.21875" style="1" bestFit="1" customWidth="1"/>
    <col min="10" max="10" width="13.33203125" style="1" bestFit="1" customWidth="1"/>
    <col min="11" max="16384" width="8.88671875" style="1"/>
  </cols>
  <sheetData>
    <row r="1" spans="1:6" ht="15">
      <c r="A1" s="288" t="s">
        <v>736</v>
      </c>
      <c r="B1" s="17"/>
      <c r="C1" s="17"/>
      <c r="D1" s="17"/>
      <c r="E1" s="133"/>
      <c r="F1" s="116" t="s">
        <v>47</v>
      </c>
    </row>
    <row r="2" spans="1:6" ht="15">
      <c r="A2" s="288" t="s">
        <v>46</v>
      </c>
      <c r="B2" s="17"/>
      <c r="C2" s="17"/>
      <c r="D2" s="17"/>
      <c r="E2" s="133"/>
      <c r="F2" s="115" t="s">
        <v>205</v>
      </c>
    </row>
    <row r="3" spans="1:6" ht="15">
      <c r="A3" s="288" t="str">
        <f>'Exhibit 1a'!A3</f>
        <v>RATE YEAR JUNE 1, 2023 TO MAY 31, 2024</v>
      </c>
      <c r="B3" s="17"/>
      <c r="C3" s="17"/>
      <c r="D3" s="17"/>
      <c r="E3" s="142"/>
      <c r="F3" s="95"/>
    </row>
    <row r="4" spans="1:6" s="285" customFormat="1" ht="15">
      <c r="A4" s="288" t="str">
        <f>'Exhibit 1a'!A4</f>
        <v>ACTUAL ITRR &amp; CHARGES BASED ON ACTUAL CY 2023 VALUES</v>
      </c>
      <c r="B4" s="17"/>
      <c r="C4" s="17"/>
      <c r="D4" s="17"/>
      <c r="E4" s="142"/>
      <c r="F4" s="95"/>
    </row>
    <row r="5" spans="1:6" ht="15">
      <c r="A5" s="324"/>
      <c r="B5" s="171"/>
      <c r="C5" s="171"/>
      <c r="D5" s="295"/>
      <c r="E5" s="142"/>
      <c r="F5" s="171"/>
    </row>
    <row r="6" spans="1:6" ht="15">
      <c r="A6" s="169" t="s">
        <v>204</v>
      </c>
      <c r="B6" s="169"/>
      <c r="C6" s="169"/>
      <c r="D6" s="383" t="s">
        <v>65</v>
      </c>
      <c r="E6" s="141"/>
      <c r="F6" s="169"/>
    </row>
    <row r="7" spans="1:6" ht="15">
      <c r="D7" s="446"/>
      <c r="E7" s="140"/>
      <c r="F7" s="281"/>
    </row>
    <row r="8" spans="1:6" ht="15">
      <c r="A8" s="615" t="s">
        <v>135</v>
      </c>
      <c r="B8" s="110" t="s">
        <v>12</v>
      </c>
      <c r="C8" s="110"/>
      <c r="D8" s="382" t="s">
        <v>11</v>
      </c>
      <c r="E8" s="382"/>
      <c r="F8" s="628" t="s">
        <v>24</v>
      </c>
    </row>
    <row r="9" spans="1:6" ht="15">
      <c r="A9" s="42"/>
      <c r="B9" s="107"/>
      <c r="C9" s="107"/>
      <c r="D9" s="42"/>
      <c r="E9" s="133"/>
      <c r="F9" s="42"/>
    </row>
    <row r="10" spans="1:6" ht="15">
      <c r="A10" s="103" t="s">
        <v>203</v>
      </c>
      <c r="B10" s="17"/>
      <c r="C10" s="17"/>
      <c r="D10" s="162"/>
      <c r="E10" s="354"/>
      <c r="F10" s="287"/>
    </row>
    <row r="11" spans="1:6">
      <c r="A11" s="97">
        <v>1</v>
      </c>
      <c r="B11" s="17" t="s">
        <v>202</v>
      </c>
      <c r="C11" s="17"/>
      <c r="D11" s="861">
        <f>'WP FF1 Reconciliation'!F128</f>
        <v>133186</v>
      </c>
      <c r="E11" s="354"/>
      <c r="F11" s="287" t="s">
        <v>711</v>
      </c>
    </row>
    <row r="12" spans="1:6">
      <c r="A12" s="97">
        <v>2</v>
      </c>
      <c r="B12" s="17" t="s">
        <v>201</v>
      </c>
      <c r="C12" s="17"/>
      <c r="D12" s="861">
        <f>'WP FF1 Reconciliation'!F154</f>
        <v>37342</v>
      </c>
      <c r="E12" s="354"/>
      <c r="F12" s="287" t="s">
        <v>711</v>
      </c>
    </row>
    <row r="13" spans="1:6">
      <c r="A13" s="97">
        <v>3</v>
      </c>
      <c r="B13" s="17"/>
      <c r="C13" s="17" t="s">
        <v>200</v>
      </c>
      <c r="D13" s="433">
        <f>SUM(D11:D12)</f>
        <v>170528</v>
      </c>
      <c r="E13" s="354"/>
      <c r="F13" s="287" t="s">
        <v>274</v>
      </c>
    </row>
    <row r="14" spans="1:6" ht="15">
      <c r="A14" s="97">
        <v>4</v>
      </c>
      <c r="B14" s="17" t="s">
        <v>199</v>
      </c>
      <c r="C14" s="71"/>
      <c r="D14" s="431">
        <f>+D11/D13</f>
        <v>0.78102129855507596</v>
      </c>
      <c r="E14" s="354"/>
      <c r="F14" s="174" t="s">
        <v>668</v>
      </c>
    </row>
    <row r="15" spans="1:6" ht="15">
      <c r="A15" s="97">
        <v>5</v>
      </c>
      <c r="B15" s="44" t="s">
        <v>198</v>
      </c>
      <c r="D15" s="432">
        <f>+D12/D13</f>
        <v>0.21897870144492401</v>
      </c>
      <c r="E15" s="354"/>
      <c r="F15" s="174" t="s">
        <v>669</v>
      </c>
    </row>
    <row r="16" spans="1:6">
      <c r="A16" s="97">
        <v>6</v>
      </c>
      <c r="B16" s="384"/>
      <c r="C16" s="17"/>
      <c r="D16" s="175"/>
      <c r="E16" s="354"/>
      <c r="F16" s="174"/>
    </row>
    <row r="17" spans="1:6" ht="15">
      <c r="A17" s="97">
        <v>7</v>
      </c>
      <c r="B17" s="17" t="s">
        <v>197</v>
      </c>
      <c r="C17" s="71"/>
      <c r="D17" s="431">
        <f>D14/3+D32/3+D26/3</f>
        <v>0.75122060581576111</v>
      </c>
      <c r="E17" s="354"/>
      <c r="F17" s="174" t="s">
        <v>670</v>
      </c>
    </row>
    <row r="18" spans="1:6" ht="15">
      <c r="A18" s="97">
        <v>8</v>
      </c>
      <c r="B18" s="44" t="s">
        <v>196</v>
      </c>
      <c r="C18" s="71"/>
      <c r="D18" s="432">
        <f>D15/3+D33/3+D27/3</f>
        <v>0.24877939418423894</v>
      </c>
      <c r="E18" s="354"/>
      <c r="F18" s="174" t="s">
        <v>671</v>
      </c>
    </row>
    <row r="19" spans="1:6">
      <c r="A19" s="97">
        <v>9</v>
      </c>
      <c r="B19" s="384"/>
      <c r="C19" s="17"/>
      <c r="D19" s="175"/>
      <c r="E19" s="354"/>
      <c r="F19" s="174"/>
    </row>
    <row r="20" spans="1:6" ht="15">
      <c r="A20" s="97">
        <v>10</v>
      </c>
      <c r="B20" s="17" t="s">
        <v>195</v>
      </c>
      <c r="C20" s="71"/>
      <c r="D20" s="431">
        <f>D14/2 + D26/2</f>
        <v>0.75959852723768151</v>
      </c>
      <c r="E20" s="354"/>
      <c r="F20" s="174" t="s">
        <v>672</v>
      </c>
    </row>
    <row r="21" spans="1:6" ht="15">
      <c r="A21" s="97">
        <v>11</v>
      </c>
      <c r="B21" s="44" t="s">
        <v>194</v>
      </c>
      <c r="C21" s="17"/>
      <c r="D21" s="432">
        <f>D15/2 + D27/2</f>
        <v>0.24040147276231855</v>
      </c>
      <c r="E21" s="354"/>
      <c r="F21" s="174" t="s">
        <v>673</v>
      </c>
    </row>
    <row r="22" spans="1:6">
      <c r="A22" s="97">
        <v>12</v>
      </c>
      <c r="B22" s="384"/>
      <c r="C22" s="17"/>
      <c r="D22" s="175"/>
      <c r="E22" s="354"/>
      <c r="F22" s="174"/>
    </row>
    <row r="23" spans="1:6">
      <c r="A23" s="97">
        <v>13</v>
      </c>
      <c r="B23" s="17" t="s">
        <v>193</v>
      </c>
      <c r="C23" s="17"/>
      <c r="D23" s="862">
        <f>'WP FF1 Reconciliation'!D182</f>
        <v>1491741</v>
      </c>
      <c r="E23" s="354"/>
      <c r="F23" s="287" t="s">
        <v>712</v>
      </c>
    </row>
    <row r="24" spans="1:6">
      <c r="A24" s="97">
        <v>14</v>
      </c>
      <c r="B24" s="17" t="s">
        <v>192</v>
      </c>
      <c r="C24" s="17"/>
      <c r="D24" s="862">
        <f>'WP FF1 Reconciliation'!D183</f>
        <v>529107</v>
      </c>
      <c r="E24" s="354"/>
      <c r="F24" s="287" t="s">
        <v>712</v>
      </c>
    </row>
    <row r="25" spans="1:6">
      <c r="A25" s="97">
        <v>15</v>
      </c>
      <c r="B25" s="17"/>
      <c r="C25" s="17" t="s">
        <v>191</v>
      </c>
      <c r="D25" s="433">
        <f>SUM(D23:D24)</f>
        <v>2020848</v>
      </c>
      <c r="E25" s="354"/>
      <c r="F25" s="287" t="s">
        <v>674</v>
      </c>
    </row>
    <row r="26" spans="1:6" ht="15">
      <c r="A26" s="97">
        <v>16</v>
      </c>
      <c r="B26" s="17" t="s">
        <v>190</v>
      </c>
      <c r="C26" s="71"/>
      <c r="D26" s="431">
        <f>+D23/D25</f>
        <v>0.73817575592028695</v>
      </c>
      <c r="E26" s="354"/>
      <c r="F26" s="174" t="s">
        <v>713</v>
      </c>
    </row>
    <row r="27" spans="1:6" ht="15">
      <c r="A27" s="97">
        <v>17</v>
      </c>
      <c r="B27" s="44" t="s">
        <v>189</v>
      </c>
      <c r="C27" s="71"/>
      <c r="D27" s="432">
        <f>+D24/D25</f>
        <v>0.26182424407971305</v>
      </c>
      <c r="E27" s="354"/>
      <c r="F27" s="174" t="s">
        <v>714</v>
      </c>
    </row>
    <row r="28" spans="1:6">
      <c r="A28" s="97">
        <v>18</v>
      </c>
      <c r="B28" s="384"/>
      <c r="C28" s="17"/>
      <c r="D28" s="175"/>
      <c r="E28" s="354"/>
      <c r="F28" s="174"/>
    </row>
    <row r="29" spans="1:6">
      <c r="A29" s="97">
        <v>19</v>
      </c>
      <c r="B29" s="17" t="s">
        <v>188</v>
      </c>
      <c r="C29" s="17"/>
      <c r="D29" s="863">
        <v>2913.3849999999998</v>
      </c>
      <c r="E29" s="354"/>
      <c r="F29" s="287" t="s">
        <v>539</v>
      </c>
    </row>
    <row r="30" spans="1:6">
      <c r="A30" s="97">
        <v>20</v>
      </c>
      <c r="B30" s="17" t="s">
        <v>187</v>
      </c>
      <c r="C30" s="17"/>
      <c r="D30" s="863">
        <f>SUM('Exhibit 8'!C11:C22)</f>
        <v>1053.2927044705998</v>
      </c>
      <c r="E30" s="354"/>
      <c r="F30" s="287" t="s">
        <v>539</v>
      </c>
    </row>
    <row r="31" spans="1:6">
      <c r="A31" s="97">
        <v>21</v>
      </c>
      <c r="B31" s="17"/>
      <c r="C31" s="17" t="s">
        <v>186</v>
      </c>
      <c r="D31" s="433">
        <f>+D29+D30</f>
        <v>3966.6777044705996</v>
      </c>
      <c r="E31" s="354"/>
      <c r="F31" s="287" t="s">
        <v>675</v>
      </c>
    </row>
    <row r="32" spans="1:6" ht="15">
      <c r="A32" s="97">
        <v>22</v>
      </c>
      <c r="B32" s="17" t="s">
        <v>185</v>
      </c>
      <c r="C32" s="71"/>
      <c r="D32" s="431">
        <f>+D29/D31</f>
        <v>0.73446476297192032</v>
      </c>
      <c r="E32" s="354"/>
      <c r="F32" s="174" t="s">
        <v>676</v>
      </c>
    </row>
    <row r="33" spans="1:11" ht="15">
      <c r="A33" s="97">
        <v>23</v>
      </c>
      <c r="B33" s="44" t="s">
        <v>184</v>
      </c>
      <c r="C33" s="71"/>
      <c r="D33" s="432">
        <f>+D30/D31</f>
        <v>0.26553523702807974</v>
      </c>
      <c r="E33" s="354"/>
      <c r="F33" s="174" t="s">
        <v>677</v>
      </c>
    </row>
    <row r="34" spans="1:11">
      <c r="A34" s="97">
        <v>24</v>
      </c>
      <c r="B34" s="384"/>
      <c r="C34" s="17"/>
      <c r="D34" s="175"/>
      <c r="E34" s="130"/>
      <c r="F34" s="174"/>
    </row>
    <row r="35" spans="1:11" s="284" customFormat="1">
      <c r="A35" s="97">
        <v>25</v>
      </c>
      <c r="B35" s="17" t="s">
        <v>183</v>
      </c>
      <c r="C35" s="17"/>
      <c r="D35" s="856">
        <f>'WP FF1 Reconciliation'!E182</f>
        <v>159679958</v>
      </c>
      <c r="E35" s="130"/>
      <c r="F35" s="287" t="s">
        <v>715</v>
      </c>
    </row>
    <row r="36" spans="1:11" s="284" customFormat="1">
      <c r="A36" s="97">
        <v>26</v>
      </c>
      <c r="B36" s="17" t="s">
        <v>182</v>
      </c>
      <c r="C36" s="17"/>
      <c r="D36" s="864">
        <f>'WP FF1 Reconciliation'!E183</f>
        <v>44560608</v>
      </c>
      <c r="E36" s="130"/>
      <c r="F36" s="287" t="s">
        <v>715</v>
      </c>
    </row>
    <row r="37" spans="1:11" s="284" customFormat="1">
      <c r="A37" s="97">
        <v>27</v>
      </c>
      <c r="B37" s="17"/>
      <c r="C37" s="17" t="s">
        <v>617</v>
      </c>
      <c r="D37" s="315">
        <f>SUM(D35:D36)</f>
        <v>204240566</v>
      </c>
      <c r="E37" s="130"/>
      <c r="F37" s="287" t="s">
        <v>678</v>
      </c>
    </row>
    <row r="38" spans="1:11" s="284" customFormat="1">
      <c r="A38" s="97">
        <v>28</v>
      </c>
      <c r="B38" s="17" t="s">
        <v>181</v>
      </c>
      <c r="C38" s="17"/>
      <c r="D38" s="431">
        <f>+D35/D37</f>
        <v>0.78182293129759539</v>
      </c>
      <c r="E38" s="130"/>
      <c r="F38" s="174" t="s">
        <v>679</v>
      </c>
    </row>
    <row r="39" spans="1:11" s="284" customFormat="1" ht="15">
      <c r="A39" s="97">
        <v>29</v>
      </c>
      <c r="B39" s="44" t="s">
        <v>180</v>
      </c>
      <c r="C39" s="17"/>
      <c r="D39" s="432">
        <f>+D36/D37</f>
        <v>0.21817706870240461</v>
      </c>
      <c r="E39" s="130"/>
      <c r="F39" s="174" t="s">
        <v>680</v>
      </c>
    </row>
    <row r="40" spans="1:11" s="284" customFormat="1">
      <c r="A40" s="97">
        <v>30</v>
      </c>
      <c r="B40" s="384"/>
      <c r="C40" s="17"/>
      <c r="D40" s="175"/>
      <c r="E40" s="130"/>
      <c r="F40" s="174"/>
    </row>
    <row r="41" spans="1:11">
      <c r="A41" s="97">
        <v>31</v>
      </c>
      <c r="B41" s="17" t="s">
        <v>583</v>
      </c>
      <c r="C41" s="17"/>
      <c r="D41" s="856">
        <v>1277844085.5315394</v>
      </c>
      <c r="E41" s="285"/>
      <c r="F41" s="287" t="s">
        <v>87</v>
      </c>
      <c r="G41" s="357"/>
      <c r="H41" s="357"/>
      <c r="I41" s="357"/>
      <c r="J41" s="329"/>
    </row>
    <row r="42" spans="1:11">
      <c r="A42" s="97">
        <v>32</v>
      </c>
      <c r="B42" s="17" t="s">
        <v>584</v>
      </c>
      <c r="C42" s="17"/>
      <c r="D42" s="864">
        <v>277369136.3661539</v>
      </c>
      <c r="E42" s="285"/>
      <c r="F42" s="287" t="s">
        <v>87</v>
      </c>
      <c r="G42" s="357"/>
      <c r="H42" s="357"/>
      <c r="I42" s="357"/>
      <c r="J42" s="329"/>
      <c r="K42" s="284"/>
    </row>
    <row r="43" spans="1:11">
      <c r="A43" s="97">
        <v>33</v>
      </c>
      <c r="B43" s="177"/>
      <c r="C43" s="178" t="s">
        <v>179</v>
      </c>
      <c r="D43" s="315">
        <f>SUM(D41:D42)</f>
        <v>1555213221.8976934</v>
      </c>
      <c r="E43" s="285"/>
      <c r="F43" s="287" t="s">
        <v>681</v>
      </c>
    </row>
    <row r="44" spans="1:11" ht="15">
      <c r="A44" s="97">
        <v>34</v>
      </c>
      <c r="B44" s="17" t="s">
        <v>178</v>
      </c>
      <c r="C44" s="71"/>
      <c r="D44" s="431">
        <f>D41/D43</f>
        <v>0.82165202014698402</v>
      </c>
      <c r="E44" s="285"/>
      <c r="F44" s="174" t="s">
        <v>682</v>
      </c>
    </row>
    <row r="45" spans="1:11" ht="15">
      <c r="A45" s="97">
        <v>35</v>
      </c>
      <c r="B45" s="44" t="s">
        <v>177</v>
      </c>
      <c r="C45" s="71"/>
      <c r="D45" s="432">
        <f>D42/D43</f>
        <v>0.17834797985301598</v>
      </c>
      <c r="E45" s="285"/>
      <c r="F45" s="174" t="s">
        <v>683</v>
      </c>
    </row>
    <row r="46" spans="1:11" ht="15">
      <c r="A46" s="97"/>
      <c r="B46" s="17"/>
      <c r="C46" s="71"/>
      <c r="D46" s="175"/>
      <c r="E46" s="285"/>
      <c r="F46" s="174"/>
    </row>
    <row r="47" spans="1:11" ht="15">
      <c r="A47" s="103" t="s">
        <v>176</v>
      </c>
      <c r="B47" s="385"/>
      <c r="C47" s="17"/>
      <c r="D47" s="175"/>
      <c r="E47" s="285"/>
      <c r="F47" s="174"/>
    </row>
    <row r="48" spans="1:11" ht="15">
      <c r="A48" s="97">
        <v>36</v>
      </c>
      <c r="B48" s="44" t="s">
        <v>689</v>
      </c>
      <c r="C48" s="17"/>
      <c r="D48" s="444">
        <f>'Exhibit 4'!W11</f>
        <v>98588394.747538462</v>
      </c>
      <c r="E48" s="285"/>
      <c r="F48" s="606" t="s">
        <v>380</v>
      </c>
    </row>
    <row r="49" spans="1:6">
      <c r="A49" s="97">
        <v>37</v>
      </c>
      <c r="B49" s="385" t="s">
        <v>580</v>
      </c>
      <c r="C49" s="17"/>
      <c r="D49" s="444">
        <f>SUM('Exhibit 4'!W13,'Exhibit 4'!W15,'Exhibit 4'!W19,'Exhibit 4'!W20)</f>
        <v>7491726.7848078953</v>
      </c>
      <c r="E49" s="285"/>
      <c r="F49" s="606" t="s">
        <v>895</v>
      </c>
    </row>
    <row r="50" spans="1:6">
      <c r="A50" s="97">
        <v>38</v>
      </c>
      <c r="B50" s="385" t="s">
        <v>581</v>
      </c>
      <c r="C50" s="17"/>
      <c r="D50" s="618">
        <f>D42</f>
        <v>277369136.3661539</v>
      </c>
      <c r="E50" s="285"/>
      <c r="F50" s="287" t="s">
        <v>684</v>
      </c>
    </row>
    <row r="51" spans="1:6" ht="15">
      <c r="A51" s="97">
        <v>39</v>
      </c>
      <c r="B51" s="386" t="s">
        <v>175</v>
      </c>
      <c r="C51" s="17"/>
      <c r="D51" s="445">
        <f>(D48+D49)/D50</f>
        <v>0.38245106475116397</v>
      </c>
      <c r="E51" s="285"/>
      <c r="F51" s="174" t="s">
        <v>685</v>
      </c>
    </row>
    <row r="52" spans="1:6">
      <c r="A52" s="97">
        <v>40</v>
      </c>
      <c r="B52" s="384"/>
      <c r="C52" s="17"/>
      <c r="D52" s="175"/>
      <c r="E52" s="285"/>
      <c r="F52" s="174"/>
    </row>
    <row r="53" spans="1:6">
      <c r="A53" s="97">
        <v>41</v>
      </c>
      <c r="B53" s="17" t="s">
        <v>174</v>
      </c>
      <c r="C53" s="17"/>
      <c r="D53" s="856">
        <v>14502784.039113302</v>
      </c>
      <c r="E53" s="285"/>
      <c r="F53" s="287" t="s">
        <v>87</v>
      </c>
    </row>
    <row r="54" spans="1:6" ht="15">
      <c r="A54" s="97">
        <v>42</v>
      </c>
      <c r="B54" s="17" t="s">
        <v>173</v>
      </c>
      <c r="C54" s="71"/>
      <c r="D54" s="315">
        <f>D36</f>
        <v>44560608</v>
      </c>
      <c r="E54" s="285"/>
      <c r="F54" s="287" t="s">
        <v>686</v>
      </c>
    </row>
    <row r="55" spans="1:6" ht="15">
      <c r="A55" s="97">
        <v>43</v>
      </c>
      <c r="B55" s="386" t="s">
        <v>172</v>
      </c>
      <c r="C55" s="17"/>
      <c r="D55" s="432">
        <f>D53/D54</f>
        <v>0.32546198739284038</v>
      </c>
      <c r="E55" s="285"/>
      <c r="F55" s="174" t="s">
        <v>687</v>
      </c>
    </row>
    <row r="56" spans="1:6" ht="15">
      <c r="A56" s="97"/>
      <c r="B56" s="386"/>
      <c r="C56" s="17"/>
      <c r="D56" s="176"/>
      <c r="E56" s="285"/>
      <c r="F56" s="174"/>
    </row>
    <row r="57" spans="1:6" ht="15">
      <c r="A57" s="103" t="s">
        <v>667</v>
      </c>
      <c r="C57" s="17"/>
      <c r="D57" s="175"/>
      <c r="E57" s="285"/>
      <c r="F57" s="174"/>
    </row>
    <row r="58" spans="1:6">
      <c r="A58" s="97">
        <v>44</v>
      </c>
      <c r="B58" s="17" t="s">
        <v>171</v>
      </c>
      <c r="C58" s="17"/>
      <c r="D58" s="856">
        <v>2912173.36</v>
      </c>
      <c r="E58" s="285"/>
      <c r="F58" s="287" t="s">
        <v>170</v>
      </c>
    </row>
    <row r="59" spans="1:6">
      <c r="A59" s="97">
        <v>45</v>
      </c>
      <c r="B59" s="17" t="s">
        <v>540</v>
      </c>
      <c r="C59" s="17"/>
      <c r="D59" s="856">
        <v>34864531.545000002</v>
      </c>
      <c r="E59" s="285"/>
      <c r="F59" s="287" t="s">
        <v>169</v>
      </c>
    </row>
    <row r="60" spans="1:6">
      <c r="A60" s="97">
        <v>46</v>
      </c>
      <c r="B60" s="17" t="s">
        <v>168</v>
      </c>
      <c r="C60" s="17"/>
      <c r="D60" s="856">
        <v>7549333.5899999999</v>
      </c>
      <c r="E60" s="285"/>
      <c r="F60" s="287" t="s">
        <v>167</v>
      </c>
    </row>
    <row r="61" spans="1:6" ht="15">
      <c r="A61" s="97">
        <v>47</v>
      </c>
      <c r="B61" s="44" t="s">
        <v>166</v>
      </c>
      <c r="D61" s="432">
        <f>D58/(D59-D60)</f>
        <v>0.10661366484685977</v>
      </c>
      <c r="E61" s="285"/>
      <c r="F61" s="174" t="s">
        <v>688</v>
      </c>
    </row>
    <row r="62" spans="1:6">
      <c r="B62" s="17"/>
      <c r="C62" s="17"/>
      <c r="D62" s="175"/>
      <c r="E62" s="285"/>
      <c r="F62" s="281"/>
    </row>
    <row r="63" spans="1:6">
      <c r="A63" s="286" t="s">
        <v>10</v>
      </c>
      <c r="B63" s="286"/>
      <c r="C63" s="286"/>
      <c r="D63" s="286"/>
      <c r="E63" s="286"/>
      <c r="F63" s="286"/>
    </row>
    <row r="64" spans="1:6">
      <c r="A64" s="281">
        <v>1</v>
      </c>
      <c r="B64" s="285" t="s">
        <v>738</v>
      </c>
    </row>
  </sheetData>
  <pageMargins left="0.5" right="0.5" top="0.5" bottom="0.5" header="0" footer="0"/>
  <pageSetup paperSize="5" scale="58"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pageSetUpPr fitToPage="1"/>
  </sheetPr>
  <dimension ref="A1:F74"/>
  <sheetViews>
    <sheetView view="pageBreakPreview" zoomScale="85" zoomScaleNormal="100" zoomScaleSheetLayoutView="85" workbookViewId="0">
      <selection activeCell="D41" sqref="D41"/>
    </sheetView>
  </sheetViews>
  <sheetFormatPr defaultColWidth="9.77734375" defaultRowHeight="14.25"/>
  <cols>
    <col min="1" max="1" width="4.21875" style="34" customWidth="1"/>
    <col min="2" max="2" width="3.5546875" style="34" customWidth="1"/>
    <col min="3" max="3" width="50.77734375" style="34" customWidth="1"/>
    <col min="4" max="4" width="14.109375" style="284" customWidth="1"/>
    <col min="5" max="5" width="2.44140625" style="285" customWidth="1"/>
    <col min="6" max="6" width="27.21875" style="34" customWidth="1"/>
    <col min="7" max="16384" width="9.77734375" style="284"/>
  </cols>
  <sheetData>
    <row r="1" spans="1:6" ht="15">
      <c r="A1" s="288" t="s">
        <v>736</v>
      </c>
      <c r="B1" s="17"/>
      <c r="C1" s="17"/>
      <c r="E1" s="133"/>
      <c r="F1" s="116" t="s">
        <v>47</v>
      </c>
    </row>
    <row r="2" spans="1:6" ht="15">
      <c r="A2" s="288" t="s">
        <v>46</v>
      </c>
      <c r="B2" s="17"/>
      <c r="C2" s="17"/>
      <c r="E2" s="133"/>
      <c r="F2" s="115" t="s">
        <v>696</v>
      </c>
    </row>
    <row r="3" spans="1:6" ht="15">
      <c r="A3" s="288" t="str">
        <f>'Exhibit 1a'!A3</f>
        <v>RATE YEAR JUNE 1, 2023 TO MAY 31, 2024</v>
      </c>
      <c r="B3" s="277"/>
      <c r="C3" s="277"/>
      <c r="D3" s="95"/>
      <c r="E3" s="142"/>
      <c r="F3" s="577"/>
    </row>
    <row r="4" spans="1:6" s="285" customFormat="1" ht="15" customHeight="1">
      <c r="A4" s="288" t="str">
        <f>'Exhibit 1a'!A4</f>
        <v>ACTUAL ITRR &amp; CHARGES BASED ON ACTUAL CY 2023 VALUES</v>
      </c>
      <c r="B4" s="387"/>
      <c r="C4" s="387"/>
      <c r="D4" s="95"/>
      <c r="E4" s="142"/>
      <c r="F4" s="577"/>
    </row>
    <row r="5" spans="1:6" ht="15">
      <c r="A5" s="324"/>
      <c r="B5" s="41"/>
      <c r="C5" s="41"/>
      <c r="D5" s="18"/>
      <c r="E5" s="142"/>
      <c r="F5" s="41"/>
    </row>
    <row r="6" spans="1:6" ht="15">
      <c r="A6" s="158" t="s">
        <v>697</v>
      </c>
      <c r="B6" s="41"/>
      <c r="C6" s="41"/>
      <c r="D6" s="112" t="s">
        <v>65</v>
      </c>
      <c r="E6" s="140"/>
      <c r="F6" s="46"/>
    </row>
    <row r="7" spans="1:6" ht="15">
      <c r="A7" s="46"/>
      <c r="B7" s="46"/>
      <c r="C7" s="46"/>
      <c r="D7" s="448"/>
      <c r="E7" s="133"/>
      <c r="F7" s="46"/>
    </row>
    <row r="8" spans="1:6" ht="15">
      <c r="A8" s="566" t="s">
        <v>13</v>
      </c>
      <c r="B8" s="110" t="s">
        <v>12</v>
      </c>
      <c r="C8" s="110"/>
      <c r="D8" s="109" t="s">
        <v>134</v>
      </c>
      <c r="E8" s="566"/>
      <c r="F8" s="566" t="s">
        <v>24</v>
      </c>
    </row>
    <row r="9" spans="1:6" ht="15">
      <c r="A9" s="97"/>
      <c r="B9" s="193"/>
      <c r="C9" s="193"/>
      <c r="D9" s="97"/>
      <c r="E9" s="47"/>
      <c r="F9" s="97"/>
    </row>
    <row r="10" spans="1:6" ht="15">
      <c r="A10" s="97">
        <v>1</v>
      </c>
      <c r="B10" s="194" t="s">
        <v>541</v>
      </c>
      <c r="C10" s="193"/>
      <c r="D10" s="97"/>
      <c r="E10" s="47"/>
      <c r="F10" s="97" t="s">
        <v>542</v>
      </c>
    </row>
    <row r="11" spans="1:6">
      <c r="A11" s="18">
        <v>2</v>
      </c>
      <c r="B11" s="284"/>
      <c r="C11" s="666" t="s">
        <v>1057</v>
      </c>
      <c r="D11" s="865">
        <v>194849</v>
      </c>
      <c r="E11" s="354"/>
      <c r="F11" s="575"/>
    </row>
    <row r="12" spans="1:6">
      <c r="A12" s="97">
        <v>3</v>
      </c>
      <c r="B12" s="284"/>
      <c r="C12" s="661" t="s">
        <v>1058</v>
      </c>
      <c r="D12" s="424">
        <v>5907</v>
      </c>
      <c r="E12" s="354"/>
      <c r="F12" s="575"/>
    </row>
    <row r="13" spans="1:6">
      <c r="A13" s="18">
        <v>4</v>
      </c>
      <c r="B13" s="284"/>
      <c r="C13" s="661"/>
      <c r="D13" s="424"/>
      <c r="E13" s="354"/>
      <c r="F13" s="575"/>
    </row>
    <row r="14" spans="1:6">
      <c r="A14" s="97">
        <v>5</v>
      </c>
      <c r="B14" s="284"/>
      <c r="C14" s="425"/>
      <c r="D14" s="424"/>
      <c r="E14" s="354"/>
      <c r="F14" s="575"/>
    </row>
    <row r="15" spans="1:6">
      <c r="A15" s="18">
        <v>6</v>
      </c>
      <c r="B15" s="284"/>
      <c r="C15" s="425"/>
      <c r="D15" s="424"/>
      <c r="E15" s="354"/>
      <c r="F15" s="575"/>
    </row>
    <row r="16" spans="1:6">
      <c r="A16" s="97">
        <v>7</v>
      </c>
      <c r="B16" s="284"/>
      <c r="C16" s="425"/>
      <c r="D16" s="426"/>
      <c r="E16" s="354"/>
      <c r="F16" s="575"/>
    </row>
    <row r="17" spans="1:6">
      <c r="A17" s="18">
        <v>8</v>
      </c>
      <c r="B17" s="284"/>
      <c r="C17" s="425"/>
      <c r="D17" s="426"/>
      <c r="E17" s="354"/>
      <c r="F17" s="575"/>
    </row>
    <row r="18" spans="1:6">
      <c r="A18" s="97">
        <v>9</v>
      </c>
      <c r="B18" s="17"/>
      <c r="C18" s="470" t="s">
        <v>119</v>
      </c>
      <c r="D18" s="496">
        <f>SUM(D11:D17)</f>
        <v>200756</v>
      </c>
      <c r="E18" s="354"/>
      <c r="F18" s="147" t="s">
        <v>608</v>
      </c>
    </row>
    <row r="19" spans="1:6">
      <c r="A19" s="18">
        <v>10</v>
      </c>
      <c r="B19" s="193"/>
      <c r="C19" s="193"/>
      <c r="D19" s="153"/>
      <c r="E19" s="354"/>
      <c r="F19" s="97"/>
    </row>
    <row r="20" spans="1:6" s="285" customFormat="1">
      <c r="A20" s="97">
        <v>11</v>
      </c>
      <c r="B20" s="194" t="s">
        <v>623</v>
      </c>
      <c r="C20" s="193"/>
      <c r="D20" s="97"/>
      <c r="E20" s="354"/>
      <c r="F20" s="97" t="s">
        <v>543</v>
      </c>
    </row>
    <row r="21" spans="1:6" ht="15" customHeight="1">
      <c r="A21" s="18">
        <v>12</v>
      </c>
      <c r="B21" s="284"/>
      <c r="C21" s="452"/>
      <c r="D21" s="453"/>
      <c r="E21" s="354"/>
      <c r="F21" s="427"/>
    </row>
    <row r="22" spans="1:6">
      <c r="A22" s="97">
        <v>13</v>
      </c>
      <c r="B22" s="284"/>
      <c r="C22" s="452"/>
      <c r="D22" s="453"/>
      <c r="E22" s="354"/>
      <c r="F22" s="427"/>
    </row>
    <row r="23" spans="1:6" s="285" customFormat="1">
      <c r="A23" s="18">
        <v>14</v>
      </c>
      <c r="B23" s="18"/>
      <c r="C23" s="470" t="s">
        <v>119</v>
      </c>
      <c r="D23" s="418">
        <f>SUM(D21:D22)</f>
        <v>0</v>
      </c>
      <c r="E23" s="354"/>
      <c r="F23" s="189" t="s">
        <v>609</v>
      </c>
    </row>
    <row r="24" spans="1:6" s="285" customFormat="1">
      <c r="A24" s="97">
        <v>15</v>
      </c>
      <c r="B24" s="18"/>
      <c r="C24" s="287"/>
      <c r="D24" s="190"/>
      <c r="E24" s="354"/>
      <c r="F24" s="189"/>
    </row>
    <row r="25" spans="1:6" s="285" customFormat="1">
      <c r="A25" s="18">
        <v>16</v>
      </c>
      <c r="B25" s="191" t="s">
        <v>70</v>
      </c>
      <c r="C25" s="287"/>
      <c r="D25" s="190"/>
      <c r="E25" s="354"/>
      <c r="F25" s="189"/>
    </row>
    <row r="26" spans="1:6">
      <c r="A26" s="18">
        <v>17</v>
      </c>
      <c r="B26" s="284"/>
      <c r="C26" s="425"/>
      <c r="D26" s="428"/>
      <c r="E26" s="354"/>
      <c r="F26" s="427"/>
    </row>
    <row r="27" spans="1:6" ht="15" customHeight="1">
      <c r="A27" s="97">
        <v>18</v>
      </c>
      <c r="B27" s="284"/>
      <c r="C27" s="425"/>
      <c r="D27" s="428"/>
      <c r="E27" s="354"/>
      <c r="F27" s="427"/>
    </row>
    <row r="28" spans="1:6" ht="15" customHeight="1">
      <c r="A28" s="18">
        <v>19</v>
      </c>
      <c r="B28" s="188"/>
      <c r="C28" s="470" t="s">
        <v>119</v>
      </c>
      <c r="D28" s="418">
        <f>SUM(D26:D27)</f>
        <v>0</v>
      </c>
      <c r="E28" s="354"/>
      <c r="F28" s="18" t="s">
        <v>611</v>
      </c>
    </row>
    <row r="29" spans="1:6" s="285" customFormat="1" ht="15" customHeight="1">
      <c r="A29" s="18">
        <v>20</v>
      </c>
      <c r="B29" s="188"/>
      <c r="C29" s="287"/>
      <c r="D29" s="187"/>
      <c r="E29" s="354"/>
      <c r="F29" s="18"/>
    </row>
    <row r="30" spans="1:6" s="285" customFormat="1" ht="15" customHeight="1" thickBot="1">
      <c r="A30" s="18">
        <v>21</v>
      </c>
      <c r="B30" s="546" t="s">
        <v>346</v>
      </c>
      <c r="C30" s="547"/>
      <c r="D30" s="576">
        <f>D18+D23+D28</f>
        <v>200756</v>
      </c>
      <c r="E30" s="354"/>
      <c r="F30" s="18" t="s">
        <v>610</v>
      </c>
    </row>
    <row r="31" spans="1:6" ht="15" customHeight="1" thickTop="1">
      <c r="A31" s="18"/>
      <c r="B31" s="186"/>
      <c r="C31" s="186"/>
      <c r="D31" s="185"/>
      <c r="E31" s="354"/>
    </row>
    <row r="32" spans="1:6" ht="15" customHeight="1">
      <c r="A32" s="12" t="s">
        <v>10</v>
      </c>
      <c r="B32" s="184"/>
      <c r="C32" s="184"/>
      <c r="D32" s="183"/>
      <c r="E32" s="354"/>
      <c r="F32" s="182"/>
    </row>
    <row r="33" spans="1:6" s="58" customFormat="1" ht="43.9" customHeight="1">
      <c r="A33" s="610">
        <v>1</v>
      </c>
      <c r="B33" s="883" t="s">
        <v>709</v>
      </c>
      <c r="C33" s="883"/>
      <c r="D33" s="883"/>
      <c r="E33" s="883"/>
      <c r="F33" s="883"/>
    </row>
    <row r="34" spans="1:6" s="285" customFormat="1" ht="60" customHeight="1">
      <c r="A34" s="610">
        <v>2</v>
      </c>
      <c r="B34" s="884" t="s">
        <v>207</v>
      </c>
      <c r="C34" s="884"/>
      <c r="D34" s="884"/>
      <c r="E34" s="884"/>
      <c r="F34" s="884"/>
    </row>
    <row r="35" spans="1:6" s="285" customFormat="1" ht="45" customHeight="1">
      <c r="A35" s="610">
        <v>3</v>
      </c>
      <c r="B35" s="884" t="s">
        <v>206</v>
      </c>
      <c r="C35" s="884"/>
      <c r="D35" s="884"/>
      <c r="E35" s="884"/>
      <c r="F35" s="884"/>
    </row>
    <row r="36" spans="1:6">
      <c r="A36" s="180"/>
      <c r="B36" s="181"/>
      <c r="C36" s="180"/>
      <c r="D36" s="180"/>
      <c r="E36" s="354"/>
      <c r="F36" s="180"/>
    </row>
    <row r="37" spans="1:6">
      <c r="B37" s="149"/>
      <c r="D37" s="34"/>
      <c r="E37" s="354"/>
    </row>
    <row r="38" spans="1:6">
      <c r="E38" s="354"/>
    </row>
    <row r="39" spans="1:6">
      <c r="E39" s="354"/>
    </row>
    <row r="40" spans="1:6" ht="174.6" customHeight="1">
      <c r="A40" s="180"/>
      <c r="B40" s="179"/>
      <c r="C40" s="179"/>
      <c r="D40" s="179"/>
      <c r="E40" s="354"/>
      <c r="F40" s="179"/>
    </row>
    <row r="41" spans="1:6">
      <c r="E41" s="354"/>
    </row>
    <row r="42" spans="1:6">
      <c r="E42" s="354"/>
    </row>
    <row r="43" spans="1:6">
      <c r="E43" s="130"/>
    </row>
    <row r="44" spans="1:6">
      <c r="E44" s="354"/>
    </row>
    <row r="45" spans="1:6">
      <c r="E45" s="354"/>
    </row>
    <row r="46" spans="1:6">
      <c r="E46" s="354"/>
    </row>
    <row r="74" spans="5:5">
      <c r="E74" s="286"/>
    </row>
  </sheetData>
  <mergeCells count="3">
    <mergeCell ref="B33:F33"/>
    <mergeCell ref="B34:F34"/>
    <mergeCell ref="B35:F35"/>
  </mergeCells>
  <pageMargins left="0.5" right="0.5" top="0.5" bottom="0.5" header="0" footer="0"/>
  <pageSetup paperSize="5" scale="89"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75"/>
  <sheetViews>
    <sheetView view="pageBreakPreview" zoomScale="85" zoomScaleNormal="100" zoomScaleSheetLayoutView="85" workbookViewId="0">
      <selection activeCell="D41" sqref="D41"/>
    </sheetView>
  </sheetViews>
  <sheetFormatPr defaultColWidth="9.77734375" defaultRowHeight="14.25"/>
  <cols>
    <col min="1" max="1" width="4.21875" style="198" customWidth="1"/>
    <col min="2" max="2" width="18.5546875" style="198" customWidth="1"/>
    <col min="3" max="3" width="12.6640625" style="198" customWidth="1"/>
    <col min="4" max="5" width="12.6640625" style="199" customWidth="1"/>
    <col min="6" max="6" width="13.44140625" style="199" customWidth="1"/>
    <col min="7" max="8" width="12.6640625" style="199" customWidth="1"/>
    <col min="9" max="9" width="2.44140625" style="2" customWidth="1"/>
    <col min="10" max="10" width="30.21875" style="198" customWidth="1"/>
    <col min="11" max="11" width="9.77734375" style="198"/>
    <col min="12" max="12" width="12.6640625" style="198" bestFit="1" customWidth="1"/>
    <col min="13" max="16384" width="9.77734375" style="198"/>
  </cols>
  <sheetData>
    <row r="1" spans="1:12" ht="15">
      <c r="A1" s="52" t="s">
        <v>736</v>
      </c>
      <c r="B1" s="178"/>
      <c r="C1" s="200"/>
      <c r="D1" s="201"/>
      <c r="E1" s="201"/>
      <c r="F1" s="198"/>
      <c r="G1" s="226"/>
      <c r="H1" s="201"/>
      <c r="I1" s="133"/>
      <c r="J1" s="224" t="s">
        <v>47</v>
      </c>
    </row>
    <row r="2" spans="1:12" ht="15">
      <c r="A2" s="52" t="s">
        <v>46</v>
      </c>
      <c r="B2" s="225"/>
      <c r="C2" s="200"/>
      <c r="D2" s="201"/>
      <c r="E2" s="201"/>
      <c r="F2" s="201"/>
      <c r="G2" s="201"/>
      <c r="H2" s="201"/>
      <c r="I2" s="133"/>
      <c r="J2" s="224" t="s">
        <v>237</v>
      </c>
    </row>
    <row r="3" spans="1:12" ht="15">
      <c r="A3" s="288" t="str">
        <f>'Exhibit 1a'!A3</f>
        <v>RATE YEAR JUNE 1, 2023 TO MAY 31, 2024</v>
      </c>
      <c r="B3" s="223"/>
      <c r="C3" s="200"/>
      <c r="D3" s="201"/>
      <c r="E3" s="201"/>
      <c r="F3" s="201"/>
      <c r="G3" s="201"/>
      <c r="H3" s="201"/>
      <c r="I3" s="142"/>
      <c r="J3" s="200"/>
    </row>
    <row r="4" spans="1:12" ht="15">
      <c r="A4" s="288" t="str">
        <f>'Exhibit 1a'!A4</f>
        <v>ACTUAL ITRR &amp; CHARGES BASED ON ACTUAL CY 2023 VALUES</v>
      </c>
      <c r="B4" s="223"/>
      <c r="C4" s="200"/>
      <c r="D4" s="201"/>
      <c r="E4" s="201"/>
      <c r="F4" s="201"/>
      <c r="G4" s="201"/>
      <c r="H4" s="201"/>
      <c r="I4" s="142"/>
      <c r="J4" s="200"/>
    </row>
    <row r="5" spans="1:12" ht="15">
      <c r="A5" s="292"/>
      <c r="B5" s="222"/>
      <c r="C5" s="222"/>
      <c r="D5" s="222"/>
      <c r="E5" s="222"/>
      <c r="F5" s="292"/>
      <c r="G5" s="222"/>
      <c r="H5" s="222"/>
      <c r="I5" s="142"/>
      <c r="J5" s="222"/>
    </row>
    <row r="6" spans="1:12" s="211" customFormat="1" ht="15">
      <c r="A6" s="222" t="s">
        <v>236</v>
      </c>
      <c r="C6" s="111" t="s">
        <v>65</v>
      </c>
      <c r="D6" s="111" t="s">
        <v>42</v>
      </c>
      <c r="E6" s="111" t="s">
        <v>64</v>
      </c>
      <c r="F6" s="111" t="s">
        <v>63</v>
      </c>
      <c r="G6" s="111" t="s">
        <v>62</v>
      </c>
      <c r="H6" s="111" t="s">
        <v>61</v>
      </c>
      <c r="I6" s="141"/>
    </row>
    <row r="7" spans="1:12" s="211" customFormat="1" ht="15">
      <c r="C7" s="221"/>
      <c r="H7" s="220" t="s">
        <v>366</v>
      </c>
      <c r="I7" s="140"/>
    </row>
    <row r="8" spans="1:12" s="211" customFormat="1" ht="15">
      <c r="C8" s="219"/>
      <c r="D8" s="885" t="s">
        <v>575</v>
      </c>
      <c r="E8" s="885"/>
      <c r="F8" s="885"/>
      <c r="G8" s="885"/>
      <c r="H8" s="218"/>
      <c r="I8" s="2"/>
    </row>
    <row r="9" spans="1:12" s="211" customFormat="1" ht="15">
      <c r="A9" s="217" t="s">
        <v>13</v>
      </c>
      <c r="B9" s="217" t="s">
        <v>12</v>
      </c>
      <c r="C9" s="216" t="s">
        <v>235</v>
      </c>
      <c r="D9" s="733" t="s">
        <v>976</v>
      </c>
      <c r="E9" s="733" t="s">
        <v>941</v>
      </c>
      <c r="F9" s="733" t="s">
        <v>977</v>
      </c>
      <c r="G9" s="733" t="s">
        <v>941</v>
      </c>
      <c r="H9" s="215" t="s">
        <v>234</v>
      </c>
      <c r="I9" s="37"/>
      <c r="J9" s="196" t="s">
        <v>24</v>
      </c>
    </row>
    <row r="10" spans="1:12" s="211" customFormat="1">
      <c r="B10" s="214"/>
      <c r="C10" s="213"/>
      <c r="D10" s="212"/>
      <c r="E10" s="212"/>
      <c r="F10" s="212"/>
      <c r="G10" s="212"/>
      <c r="H10" s="212"/>
      <c r="J10" s="192"/>
    </row>
    <row r="11" spans="1:12" ht="15">
      <c r="A11" s="201">
        <v>1</v>
      </c>
      <c r="B11" s="200" t="s">
        <v>233</v>
      </c>
      <c r="C11" s="866">
        <v>98.29</v>
      </c>
      <c r="D11" s="866">
        <v>3.1601400000000002</v>
      </c>
      <c r="E11" s="450">
        <v>0</v>
      </c>
      <c r="F11" s="866">
        <v>2.26152</v>
      </c>
      <c r="G11" s="450">
        <v>0</v>
      </c>
      <c r="H11" s="449">
        <f>+C11-SUM(D11:G11)</f>
        <v>92.868340000000003</v>
      </c>
      <c r="I11" s="47"/>
      <c r="J11" s="198" t="s">
        <v>232</v>
      </c>
      <c r="L11" s="210"/>
    </row>
    <row r="12" spans="1:12" ht="15">
      <c r="A12" s="201">
        <v>2</v>
      </c>
      <c r="B12" s="200" t="s">
        <v>231</v>
      </c>
      <c r="C12" s="866">
        <v>104.34699999999999</v>
      </c>
      <c r="D12" s="866">
        <v>4.7618179999999999</v>
      </c>
      <c r="E12" s="450">
        <v>0</v>
      </c>
      <c r="F12" s="866">
        <v>3.1349699999999996</v>
      </c>
      <c r="G12" s="450">
        <v>0</v>
      </c>
      <c r="H12" s="449">
        <f t="shared" ref="H12:H22" si="0">+C12-SUM(D12:G12)</f>
        <v>96.450211999999993</v>
      </c>
      <c r="I12" s="47"/>
      <c r="J12" s="198" t="s">
        <v>230</v>
      </c>
      <c r="L12" s="210"/>
    </row>
    <row r="13" spans="1:12">
      <c r="A13" s="201">
        <v>3</v>
      </c>
      <c r="B13" s="200" t="s">
        <v>229</v>
      </c>
      <c r="C13" s="866">
        <v>88.301000000000002</v>
      </c>
      <c r="D13" s="866">
        <v>3.5235966420552201</v>
      </c>
      <c r="E13" s="450">
        <v>0</v>
      </c>
      <c r="F13" s="866">
        <v>2.2772630727217602</v>
      </c>
      <c r="G13" s="450">
        <v>0</v>
      </c>
      <c r="H13" s="449">
        <f t="shared" si="0"/>
        <v>82.500140285223026</v>
      </c>
      <c r="I13" s="128"/>
      <c r="J13" s="198" t="s">
        <v>228</v>
      </c>
      <c r="L13" s="210"/>
    </row>
    <row r="14" spans="1:12">
      <c r="A14" s="201">
        <v>4</v>
      </c>
      <c r="B14" s="200" t="s">
        <v>227</v>
      </c>
      <c r="C14" s="866">
        <v>82.225999999999999</v>
      </c>
      <c r="D14" s="866">
        <v>3.03764842722767</v>
      </c>
      <c r="E14" s="450">
        <v>0</v>
      </c>
      <c r="F14" s="866">
        <v>2.1472741984424002</v>
      </c>
      <c r="G14" s="450">
        <v>0</v>
      </c>
      <c r="H14" s="449">
        <f t="shared" si="0"/>
        <v>77.04107737432993</v>
      </c>
      <c r="I14" s="128"/>
      <c r="J14" s="198" t="s">
        <v>226</v>
      </c>
      <c r="L14" s="210"/>
    </row>
    <row r="15" spans="1:12">
      <c r="A15" s="201">
        <v>5</v>
      </c>
      <c r="B15" s="200" t="s">
        <v>225</v>
      </c>
      <c r="C15" s="866">
        <v>75.279704470599995</v>
      </c>
      <c r="D15" s="866">
        <v>2.6021138869222198</v>
      </c>
      <c r="E15" s="450">
        <v>0</v>
      </c>
      <c r="F15" s="866">
        <v>1.8829270759583301</v>
      </c>
      <c r="G15" s="450">
        <v>0</v>
      </c>
      <c r="H15" s="449">
        <f t="shared" si="0"/>
        <v>70.794663507719449</v>
      </c>
      <c r="I15" s="128"/>
      <c r="J15" s="198" t="s">
        <v>224</v>
      </c>
    </row>
    <row r="16" spans="1:12">
      <c r="A16" s="201">
        <v>6</v>
      </c>
      <c r="B16" s="200" t="s">
        <v>223</v>
      </c>
      <c r="C16" s="866">
        <v>79.268000000000001</v>
      </c>
      <c r="D16" s="866">
        <v>2.6923991099423499</v>
      </c>
      <c r="E16" s="450">
        <v>0</v>
      </c>
      <c r="F16" s="866">
        <v>1.90723171841812</v>
      </c>
      <c r="G16" s="450">
        <v>0</v>
      </c>
      <c r="H16" s="449">
        <f t="shared" si="0"/>
        <v>74.668369171639526</v>
      </c>
      <c r="I16" s="128"/>
      <c r="J16" s="198" t="s">
        <v>222</v>
      </c>
    </row>
    <row r="17" spans="1:10">
      <c r="A17" s="201">
        <v>7</v>
      </c>
      <c r="B17" s="200" t="s">
        <v>221</v>
      </c>
      <c r="C17" s="866">
        <v>90.251000000000005</v>
      </c>
      <c r="D17" s="866">
        <v>3.5080691817538199</v>
      </c>
      <c r="E17" s="450">
        <v>0</v>
      </c>
      <c r="F17" s="866">
        <v>2.1794983311418998</v>
      </c>
      <c r="G17" s="450">
        <v>0</v>
      </c>
      <c r="H17" s="449">
        <f t="shared" si="0"/>
        <v>84.563432487104279</v>
      </c>
      <c r="I17" s="128"/>
      <c r="J17" s="198" t="s">
        <v>220</v>
      </c>
    </row>
    <row r="18" spans="1:10">
      <c r="A18" s="201">
        <v>8</v>
      </c>
      <c r="B18" s="200" t="s">
        <v>219</v>
      </c>
      <c r="C18" s="866">
        <v>74.986999999999995</v>
      </c>
      <c r="D18" s="866">
        <v>2.5511914635379802</v>
      </c>
      <c r="E18" s="450">
        <v>0</v>
      </c>
      <c r="F18" s="866">
        <v>1.61939921108526</v>
      </c>
      <c r="G18" s="450">
        <v>0</v>
      </c>
      <c r="H18" s="449">
        <f t="shared" si="0"/>
        <v>70.816409325376753</v>
      </c>
      <c r="I18" s="128"/>
      <c r="J18" s="198" t="s">
        <v>218</v>
      </c>
    </row>
    <row r="19" spans="1:10">
      <c r="A19" s="201">
        <v>9</v>
      </c>
      <c r="B19" s="200" t="s">
        <v>217</v>
      </c>
      <c r="C19" s="866">
        <v>85.37</v>
      </c>
      <c r="D19" s="866">
        <v>3.0523414584808299</v>
      </c>
      <c r="E19" s="450">
        <v>0</v>
      </c>
      <c r="F19" s="866">
        <v>1.9331748760999301</v>
      </c>
      <c r="G19" s="450">
        <v>0</v>
      </c>
      <c r="H19" s="449">
        <f t="shared" si="0"/>
        <v>80.384483665419239</v>
      </c>
      <c r="I19" s="128"/>
      <c r="J19" s="198" t="s">
        <v>216</v>
      </c>
    </row>
    <row r="20" spans="1:10">
      <c r="A20" s="201">
        <v>10</v>
      </c>
      <c r="B20" s="200" t="s">
        <v>215</v>
      </c>
      <c r="C20" s="866">
        <v>86.034999999999997</v>
      </c>
      <c r="D20" s="866">
        <v>3.0172580155760098</v>
      </c>
      <c r="E20" s="450">
        <v>0</v>
      </c>
      <c r="F20" s="866">
        <v>2.1953373116213202</v>
      </c>
      <c r="G20" s="450">
        <v>0</v>
      </c>
      <c r="H20" s="449">
        <f t="shared" si="0"/>
        <v>80.822404672802662</v>
      </c>
      <c r="I20" s="128"/>
      <c r="J20" s="198" t="s">
        <v>214</v>
      </c>
    </row>
    <row r="21" spans="1:10">
      <c r="A21" s="201">
        <v>11</v>
      </c>
      <c r="B21" s="200" t="s">
        <v>213</v>
      </c>
      <c r="C21" s="866">
        <v>92.963999999999999</v>
      </c>
      <c r="D21" s="866">
        <v>3.7175715586123199</v>
      </c>
      <c r="E21" s="450">
        <v>0</v>
      </c>
      <c r="F21" s="866">
        <v>2.6041468595124901</v>
      </c>
      <c r="G21" s="450">
        <v>0</v>
      </c>
      <c r="H21" s="449">
        <f t="shared" si="0"/>
        <v>86.642281581875181</v>
      </c>
      <c r="I21" s="128"/>
      <c r="J21" s="198" t="s">
        <v>212</v>
      </c>
    </row>
    <row r="22" spans="1:10">
      <c r="A22" s="201">
        <v>12</v>
      </c>
      <c r="B22" s="200" t="s">
        <v>211</v>
      </c>
      <c r="C22" s="866">
        <v>95.974000000000004</v>
      </c>
      <c r="D22" s="866">
        <v>3.7894305653889</v>
      </c>
      <c r="E22" s="450">
        <v>0</v>
      </c>
      <c r="F22" s="866">
        <v>2.7472438555679202</v>
      </c>
      <c r="G22" s="450">
        <v>0</v>
      </c>
      <c r="H22" s="449">
        <f t="shared" si="0"/>
        <v>89.43732557904319</v>
      </c>
      <c r="I22" s="128"/>
      <c r="J22" s="198" t="s">
        <v>210</v>
      </c>
    </row>
    <row r="23" spans="1:10">
      <c r="A23" s="201">
        <v>13</v>
      </c>
      <c r="B23" s="201"/>
      <c r="C23" s="201"/>
      <c r="D23" s="209"/>
      <c r="E23" s="208"/>
      <c r="F23" s="208"/>
      <c r="H23" s="207"/>
      <c r="I23" s="128"/>
      <c r="J23" s="201"/>
    </row>
    <row r="24" spans="1:10">
      <c r="A24" s="201">
        <v>14</v>
      </c>
      <c r="B24" s="205" t="s">
        <v>546</v>
      </c>
      <c r="C24" s="420">
        <f t="shared" ref="C24:H24" si="1">AVERAGE(C11:C22)</f>
        <v>87.77439203921665</v>
      </c>
      <c r="D24" s="421">
        <f t="shared" si="1"/>
        <v>3.2844648591247765</v>
      </c>
      <c r="E24" s="421">
        <f t="shared" si="1"/>
        <v>0</v>
      </c>
      <c r="F24" s="421">
        <f t="shared" si="1"/>
        <v>2.2408322092141191</v>
      </c>
      <c r="G24" s="422">
        <f t="shared" si="1"/>
        <v>0</v>
      </c>
      <c r="H24" s="421">
        <f t="shared" si="1"/>
        <v>82.249094970877778</v>
      </c>
      <c r="I24" s="128"/>
      <c r="J24" s="205" t="s">
        <v>545</v>
      </c>
    </row>
    <row r="25" spans="1:10">
      <c r="A25" s="201">
        <v>15</v>
      </c>
      <c r="B25" s="201"/>
      <c r="C25" s="201"/>
      <c r="D25" s="201"/>
      <c r="E25" s="204"/>
      <c r="H25" s="201"/>
      <c r="I25" s="128"/>
      <c r="J25" s="201"/>
    </row>
    <row r="26" spans="1:10">
      <c r="A26" s="201">
        <v>16</v>
      </c>
      <c r="B26" s="198" t="s">
        <v>209</v>
      </c>
      <c r="C26" s="199"/>
      <c r="D26" s="423">
        <f>D24/$C$24</f>
        <v>3.7419397421258278E-2</v>
      </c>
      <c r="E26" s="423">
        <f>E24/$C$24</f>
        <v>0</v>
      </c>
      <c r="F26" s="423">
        <f>F24/$C$24</f>
        <v>2.5529452920766908E-2</v>
      </c>
      <c r="G26" s="423">
        <f>G24/$C$24</f>
        <v>0</v>
      </c>
      <c r="H26" s="423">
        <f>H24/$C$24</f>
        <v>0.93705114965797509</v>
      </c>
      <c r="I26" s="128"/>
      <c r="J26" s="206" t="s">
        <v>367</v>
      </c>
    </row>
    <row r="27" spans="1:10">
      <c r="A27" s="205"/>
      <c r="B27" s="205"/>
      <c r="D27" s="204"/>
      <c r="H27" s="201"/>
      <c r="I27" s="128"/>
    </row>
    <row r="28" spans="1:10">
      <c r="A28" s="201"/>
      <c r="B28" s="201"/>
      <c r="C28" s="201"/>
      <c r="D28" s="204"/>
      <c r="H28" s="201"/>
      <c r="I28" s="128"/>
      <c r="J28" s="200"/>
    </row>
    <row r="29" spans="1:10">
      <c r="A29" s="201"/>
      <c r="B29" s="201"/>
      <c r="C29" s="201"/>
      <c r="D29" s="204"/>
      <c r="H29" s="201"/>
      <c r="I29" s="128"/>
      <c r="J29" s="200"/>
    </row>
    <row r="30" spans="1:10">
      <c r="A30" s="201"/>
      <c r="B30" s="201"/>
      <c r="C30" s="201"/>
      <c r="D30" s="201"/>
      <c r="E30" s="201"/>
      <c r="F30" s="201"/>
      <c r="G30" s="201"/>
      <c r="H30" s="201"/>
      <c r="I30" s="128"/>
      <c r="J30" s="195"/>
    </row>
    <row r="31" spans="1:10">
      <c r="A31" s="201"/>
      <c r="B31" s="201"/>
      <c r="C31" s="203"/>
      <c r="D31" s="201"/>
      <c r="E31" s="201"/>
      <c r="F31" s="201"/>
      <c r="G31" s="201"/>
      <c r="H31" s="201"/>
      <c r="I31" s="128"/>
    </row>
    <row r="32" spans="1:10">
      <c r="A32" s="201"/>
      <c r="B32" s="201"/>
      <c r="C32" s="202"/>
      <c r="D32" s="201"/>
      <c r="E32" s="201"/>
      <c r="F32" s="201"/>
      <c r="G32" s="201"/>
      <c r="H32" s="201"/>
      <c r="I32" s="128"/>
    </row>
    <row r="33" spans="1:10">
      <c r="A33" s="201"/>
      <c r="B33" s="201"/>
      <c r="C33" s="200"/>
      <c r="D33" s="201"/>
      <c r="E33" s="201"/>
      <c r="F33" s="201"/>
      <c r="G33" s="201"/>
      <c r="H33" s="201"/>
      <c r="I33" s="201"/>
      <c r="J33" s="200"/>
    </row>
    <row r="34" spans="1:10">
      <c r="A34" s="201"/>
      <c r="B34" s="201"/>
      <c r="C34" s="200"/>
      <c r="I34" s="199"/>
      <c r="J34" s="200"/>
    </row>
    <row r="35" spans="1:10">
      <c r="C35" s="200"/>
      <c r="I35" s="199"/>
      <c r="J35" s="200"/>
    </row>
    <row r="36" spans="1:10">
      <c r="I36" s="128"/>
    </row>
    <row r="37" spans="1:10">
      <c r="I37" s="128"/>
    </row>
    <row r="38" spans="1:10">
      <c r="I38" s="128"/>
    </row>
    <row r="39" spans="1:10">
      <c r="I39" s="128"/>
    </row>
    <row r="40" spans="1:10">
      <c r="I40" s="128"/>
    </row>
    <row r="41" spans="1:10">
      <c r="I41" s="128"/>
    </row>
    <row r="42" spans="1:10">
      <c r="I42" s="128"/>
    </row>
    <row r="43" spans="1:10">
      <c r="I43" s="128"/>
    </row>
    <row r="44" spans="1:10">
      <c r="I44" s="130"/>
    </row>
    <row r="45" spans="1:10">
      <c r="I45" s="128"/>
    </row>
    <row r="46" spans="1:10">
      <c r="I46" s="128"/>
    </row>
    <row r="47" spans="1:10">
      <c r="I47" s="128"/>
    </row>
    <row r="75" spans="9:9">
      <c r="I75" s="8"/>
    </row>
  </sheetData>
  <mergeCells count="1">
    <mergeCell ref="D8:G8"/>
  </mergeCells>
  <pageMargins left="0.5" right="0.5" top="0.5" bottom="0.5" header="0" footer="0"/>
  <pageSetup paperSize="5"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Exhibit 1a</vt:lpstr>
      <vt:lpstr>Exhibit 1b</vt:lpstr>
      <vt:lpstr>Exhibit 2</vt:lpstr>
      <vt:lpstr>Exhibit 3</vt:lpstr>
      <vt:lpstr>Exhibit 4</vt:lpstr>
      <vt:lpstr>Exhibit 5</vt:lpstr>
      <vt:lpstr>Exhibit 6</vt:lpstr>
      <vt:lpstr>Exhibit 7</vt:lpstr>
      <vt:lpstr>Exhibit 8</vt:lpstr>
      <vt:lpstr>Exhibit 9</vt:lpstr>
      <vt:lpstr>Exhibit 10</vt:lpstr>
      <vt:lpstr>WP FF1 Reconciliation</vt:lpstr>
      <vt:lpstr>WP ADIT</vt:lpstr>
      <vt:lpstr>WP DTA(L) Amort Exp and Balance</vt:lpstr>
      <vt:lpstr>WP Prot DTA(L) Amort by Year</vt:lpstr>
      <vt:lpstr>WP Unprot DTA(L) Amort by Year</vt:lpstr>
      <vt:lpstr>WP Initial DTA(L) Detail</vt:lpstr>
      <vt:lpstr>WP Protected DTA(L) Alloc</vt:lpstr>
      <vt:lpstr>WP Unprotected DTA(L) Alloc</vt:lpstr>
      <vt:lpstr>WP NTV NBV Differences</vt:lpstr>
      <vt:lpstr>WP Customer Costs</vt:lpstr>
      <vt:lpstr>WP Retail June True-Up</vt:lpstr>
      <vt:lpstr>WP W'Sale Adjustments</vt:lpstr>
      <vt:lpstr>WP Retail Adjustments</vt:lpstr>
      <vt:lpstr>WP Transaction Costs</vt:lpstr>
      <vt:lpstr>WP Line 6901 Adjustments</vt:lpstr>
      <vt:lpstr>'Exhibit 10'!Print_Area</vt:lpstr>
      <vt:lpstr>'Exhibit 1a'!Print_Area</vt:lpstr>
      <vt:lpstr>'Exhibit 1b'!Print_Area</vt:lpstr>
      <vt:lpstr>'Exhibit 3'!Print_Area</vt:lpstr>
      <vt:lpstr>'Exhibit 4'!Print_Area</vt:lpstr>
      <vt:lpstr>'Exhibit 5'!Print_Area</vt:lpstr>
      <vt:lpstr>'Exhibit 6'!Print_Area</vt:lpstr>
      <vt:lpstr>'Exhibit 7'!Print_Area</vt:lpstr>
      <vt:lpstr>'Exhibit 8'!Print_Area</vt:lpstr>
      <vt:lpstr>'Exhibit 9'!Print_Area</vt:lpstr>
      <vt:lpstr>'WP ADIT'!Print_Area</vt:lpstr>
      <vt:lpstr>'WP Customer Costs'!Print_Area</vt:lpstr>
      <vt:lpstr>'WP DTA(L) Amort Exp and Balance'!Print_Area</vt:lpstr>
      <vt:lpstr>'WP Initial DTA(L) Detail'!Print_Area</vt:lpstr>
      <vt:lpstr>'WP Line 6901 Adjustments'!Print_Area</vt:lpstr>
      <vt:lpstr>'WP NTV NBV Differences'!Print_Area</vt:lpstr>
      <vt:lpstr>'WP Prot DTA(L) Amort by Year'!Print_Area</vt:lpstr>
      <vt:lpstr>'WP Protected DTA(L) Alloc'!Print_Area</vt:lpstr>
      <vt:lpstr>'WP Retail June True-Up'!Print_Area</vt:lpstr>
      <vt:lpstr>'WP Transaction Costs'!Print_Area</vt:lpstr>
      <vt:lpstr>'WP Unprot DTA(L) Amort by Year'!Print_Area</vt:lpstr>
      <vt:lpstr>'WP Unprotected DTA(L) Alloc'!Print_Area</vt:lpstr>
      <vt:lpstr>'WP W''Sale Adjustments'!Print_Area</vt:lpstr>
      <vt:lpstr>'WP Initial DTA(L)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Jakubiak, Jeffrey M.</dc:creator>
  <cp:lastModifiedBy>Silver, Jake</cp:lastModifiedBy>
  <cp:lastPrinted>2024-05-01T12:43:39Z</cp:lastPrinted>
  <dcterms:created xsi:type="dcterms:W3CDTF">2016-08-05T19:11:27Z</dcterms:created>
  <dcterms:modified xsi:type="dcterms:W3CDTF">2024-05-01T13:18:10Z</dcterms:modified>
</cp:coreProperties>
</file>